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tor\Documents\Powerlifting\WPC Webpage\"/>
    </mc:Choice>
  </mc:AlternateContent>
  <xr:revisionPtr revIDLastSave="0" documentId="8_{35B7BCB9-A4A1-47F7-A24A-F68FF069610E}" xr6:coauthVersionLast="45" xr6:coauthVersionMax="45" xr10:uidLastSave="{00000000-0000-0000-0000-000000000000}"/>
  <bookViews>
    <workbookView xWindow="-120" yWindow="-120" windowWidth="20640" windowHeight="11160" tabRatio="682" firstSheet="3" activeTab="3" xr2:uid="{00000000-000D-0000-FFFF-FFFF00000000}"/>
  </bookViews>
  <sheets>
    <sheet name="Setup" sheetId="9" r:id="rId1"/>
    <sheet name="Loading Chart" sheetId="14610" state="hidden" r:id="rId2"/>
    <sheet name="Upcoming Flights" sheetId="14609" state="hidden" r:id="rId3"/>
    <sheet name="3-Lift" sheetId="14601" r:id="rId4"/>
    <sheet name="Squat" sheetId="14603" state="hidden" r:id="rId5"/>
    <sheet name="Bench" sheetId="14604" state="hidden" r:id="rId6"/>
    <sheet name="Deadlift" sheetId="14605" state="hidden" r:id="rId7"/>
    <sheet name="DATA" sheetId="14584" state="hidden" r:id="rId8"/>
    <sheet name="Push-Pull" sheetId="14602" state="hidden" r:id="rId9"/>
  </sheets>
  <definedNames>
    <definedName name="_xlnm._FilterDatabase" localSheetId="0" hidden="1">Setup!$O$6:$Q$55</definedName>
    <definedName name="_xlnm.Print_Area" localSheetId="3">'3-Lift'!$A$1:$AC$81</definedName>
    <definedName name="_xlnm.Print_Area" localSheetId="5">Bench!#REF!</definedName>
    <definedName name="_xlnm.Print_Area" localSheetId="6">Deadlift!#REF!</definedName>
    <definedName name="_xlnm.Print_Area" localSheetId="8">'Push-Pull'!#REF!</definedName>
    <definedName name="_xlnm.Print_Area" localSheetId="4">Squat!#REF!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9" l="1"/>
  <c r="J11" i="9"/>
  <c r="J12" i="9"/>
  <c r="J13" i="9"/>
  <c r="J14" i="9"/>
  <c r="J15" i="9"/>
  <c r="J16" i="9"/>
  <c r="J17" i="9"/>
  <c r="J18" i="9"/>
  <c r="J19" i="9"/>
  <c r="J20" i="9"/>
  <c r="AF5" i="9"/>
  <c r="AF4" i="9"/>
  <c r="AF3" i="9"/>
  <c r="C7" i="9"/>
  <c r="AE5" i="9"/>
  <c r="AE4" i="9"/>
  <c r="AE3" i="9"/>
  <c r="B3" i="14610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J21" i="9"/>
  <c r="J22" i="9"/>
  <c r="J23" i="9" s="1"/>
  <c r="L21" i="9"/>
  <c r="L22" i="9" s="1"/>
  <c r="L23" i="9" s="1"/>
  <c r="L1" i="9"/>
  <c r="G7" i="9" l="1"/>
  <c r="D7" i="9"/>
  <c r="H10" i="9" l="1"/>
  <c r="H11" i="9" s="1"/>
  <c r="E16" i="9"/>
  <c r="E12" i="9"/>
  <c r="E17" i="9"/>
  <c r="E10" i="9"/>
  <c r="E19" i="9"/>
  <c r="E11" i="9"/>
  <c r="E18" i="9"/>
  <c r="E14" i="9"/>
  <c r="E15" i="9"/>
  <c r="E13" i="9"/>
  <c r="E20" i="9"/>
  <c r="H12" i="9" l="1"/>
  <c r="H13" i="9" l="1"/>
  <c r="H14" i="9" s="1"/>
  <c r="H15" i="9" s="1"/>
  <c r="H16" i="9" l="1"/>
  <c r="H17" i="9" l="1"/>
  <c r="H18" i="9" s="1"/>
  <c r="H19" i="9" l="1"/>
  <c r="H20" i="9" s="1"/>
</calcChain>
</file>

<file path=xl/sharedStrings.xml><?xml version="1.0" encoding="utf-8"?>
<sst xmlns="http://schemas.openxmlformats.org/spreadsheetml/2006/main" count="522" uniqueCount="256">
  <si>
    <t>Name</t>
  </si>
  <si>
    <t>Age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</si>
  <si>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</si>
  <si>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</si>
  <si>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</si>
  <si>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</si>
  <si>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</si>
  <si>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</si>
  <si>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</si>
  <si>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</si>
  <si>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</si>
  <si>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</si>
  <si>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</si>
  <si>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</si>
  <si>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</si>
  <si>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</si>
  <si>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</si>
  <si>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</si>
  <si>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</si>
  <si>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</si>
  <si>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</si>
  <si>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</si>
  <si>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</si>
  <si>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</si>
  <si>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</si>
  <si>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</si>
  <si>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</si>
  <si>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B</t>
  </si>
  <si>
    <t>D</t>
  </si>
  <si>
    <t>Weight Classes (Kg)</t>
  </si>
  <si>
    <t>Copyright - Joe Marksteiner - 2005</t>
  </si>
  <si>
    <t>Pound</t>
  </si>
  <si>
    <t>Kilo</t>
  </si>
  <si>
    <t>Team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</si>
  <si>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</si>
  <si>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</si>
  <si>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</si>
  <si>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</si>
  <si>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</si>
  <si>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</si>
  <si>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PL Total</t>
  </si>
  <si>
    <t>Foster Age Multiples</t>
  </si>
  <si>
    <t>McCulloch Numbers</t>
  </si>
  <si>
    <t>Kilos</t>
  </si>
  <si>
    <t>Place</t>
  </si>
  <si>
    <t>Squat</t>
  </si>
  <si>
    <t>Bar plus Collars</t>
  </si>
  <si>
    <t>Platform Weight Set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</si>
  <si>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</si>
  <si>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</si>
  <si>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</si>
  <si>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</si>
  <si>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</si>
  <si>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</si>
  <si>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</si>
  <si>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</si>
  <si>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</si>
  <si>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</si>
  <si>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</si>
  <si>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</si>
  <si>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</si>
  <si>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Age  &amp; Coeff</t>
  </si>
  <si>
    <t>WtCls (Kg)</t>
  </si>
  <si>
    <t>Reset for New Contest</t>
  </si>
  <si>
    <t>Team Points</t>
  </si>
  <si>
    <t>Points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</si>
  <si>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</si>
  <si>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</si>
  <si>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</si>
  <si>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</si>
  <si>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</si>
  <si>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</si>
  <si>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</si>
  <si>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</si>
  <si>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</si>
  <si>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</si>
  <si>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</si>
  <si>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</si>
  <si>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Results - Lbs &amp; Kgs?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</si>
  <si>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</si>
  <si>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</si>
  <si>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</si>
  <si>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</si>
  <si>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</si>
  <si>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</si>
  <si>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</si>
  <si>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</si>
  <si>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</si>
  <si>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</si>
  <si>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</si>
  <si>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</si>
  <si>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</si>
  <si>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</si>
  <si>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</si>
  <si>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</si>
  <si>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</si>
  <si>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</si>
  <si>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M_OR_AAPF</t>
  </si>
  <si>
    <t>M_TR_1_AAPF</t>
  </si>
  <si>
    <t>M_TR_2_AAPF</t>
  </si>
  <si>
    <t>M_TR_3_AAPF</t>
  </si>
  <si>
    <t>M_JR_AAPF</t>
  </si>
  <si>
    <t>M_SR_AAPF</t>
  </si>
  <si>
    <t>M_MR_1_AAPF</t>
  </si>
  <si>
    <t>M_MR_2_AAPF</t>
  </si>
  <si>
    <t>M_MR_3_AAPF</t>
  </si>
  <si>
    <t>M_MR_4_AAPF</t>
  </si>
  <si>
    <t>M_MR_5_AAPF</t>
  </si>
  <si>
    <t>M_MR_6_AAPF</t>
  </si>
  <si>
    <t>M_MR_7_AAPF</t>
  </si>
  <si>
    <t>M_MR_8_AAPF</t>
  </si>
  <si>
    <t>M_MR_9_AAPF</t>
  </si>
  <si>
    <t>F_OR_AAPF</t>
  </si>
  <si>
    <t>F_TR_1_AAPF</t>
  </si>
  <si>
    <t>F_TR_2_AAPF</t>
  </si>
  <si>
    <t>F_TR_3_AAPF</t>
  </si>
  <si>
    <t>F_JR_AAPF</t>
  </si>
  <si>
    <t>F_SR_AAPF</t>
  </si>
  <si>
    <t>F_MR_1_AAPF</t>
  </si>
  <si>
    <t>F_MR_2_AAPF</t>
  </si>
  <si>
    <t>F_MR_3_AAPF</t>
  </si>
  <si>
    <t>F_MR_4_AAPF</t>
  </si>
  <si>
    <t>F_MR_5_AAPF</t>
  </si>
  <si>
    <t>F_MR_6_AAPF</t>
  </si>
  <si>
    <t>F_MR_7_AAPF</t>
  </si>
  <si>
    <t>F_MR_8_AAPF</t>
  </si>
  <si>
    <t>F_MR_9_AAPF</t>
  </si>
  <si>
    <t>BP</t>
  </si>
  <si>
    <t>DL</t>
  </si>
  <si>
    <t>S</t>
  </si>
  <si>
    <t>Male Open Raw AAPF</t>
  </si>
  <si>
    <t>Male Teen 1 Raw AAPF: 13-15</t>
  </si>
  <si>
    <t>Male Teen 2 Raw AAPF: 16-17</t>
  </si>
  <si>
    <t>Male Teen 3 Raw AAPF: 18-19</t>
  </si>
  <si>
    <t>Male Junior Raw AAPF: 20-23</t>
  </si>
  <si>
    <t>Male Sub-Master Raw AAPF: 33-39</t>
  </si>
  <si>
    <t>Male Master 1 Raw AAPF: 40-44</t>
  </si>
  <si>
    <t>Male Master 2 Raw AAPF: 45-49</t>
  </si>
  <si>
    <t>Male Master 3 Raw AAPF: 50-54</t>
  </si>
  <si>
    <t>Male Master 4 Raw AAPF: 55-59</t>
  </si>
  <si>
    <t>Male Master 5 Raw AAPF: 60-64</t>
  </si>
  <si>
    <t>Male Master 6 Raw AAPF: 65-69</t>
  </si>
  <si>
    <t>Male Master 7 Raw AAPF: 70-74</t>
  </si>
  <si>
    <t>Male Master 8 Raw AAPF: 75-79</t>
  </si>
  <si>
    <t>Male Master 9 Raw AAPF: 80+</t>
  </si>
  <si>
    <t>Female Open Raw AAPF</t>
  </si>
  <si>
    <t>Female Teen 1 Raw AAPF: 13-15</t>
  </si>
  <si>
    <t>Female Teen 2 Raw AAPF: 16-17</t>
  </si>
  <si>
    <t>Female Teen 3 Raw AAPF: 18-19</t>
  </si>
  <si>
    <t>Female Junior Raw AAPF: 20-23</t>
  </si>
  <si>
    <t>Female Sub-Master Raw AAPF: 33-39</t>
  </si>
  <si>
    <t>Female Master 1 Raw AAPF: 40-44</t>
  </si>
  <si>
    <t>Female Master 2 Raw AAPF: 45-49</t>
  </si>
  <si>
    <t>Female Master 3 Raw AAPF: 50-54</t>
  </si>
  <si>
    <t>Female Master 4 Raw AAPF: 55-59</t>
  </si>
  <si>
    <t>Female Master 5 Raw AAPF: 60-64</t>
  </si>
  <si>
    <t>Female Master 6 Raw AAPF: 65-69</t>
  </si>
  <si>
    <t>Female Master 7 Raw AAPF: 70-74</t>
  </si>
  <si>
    <t>Female Master 8 Raw AAPF: 75-79</t>
  </si>
  <si>
    <t>Female Master 9 Raw AAPF: 80+</t>
  </si>
  <si>
    <t>Alex DiRienzo</t>
  </si>
  <si>
    <t>Sean Wagner</t>
  </si>
  <si>
    <t>CrossFit Logan</t>
  </si>
  <si>
    <t>Performance Training Systems</t>
  </si>
  <si>
    <t>Reptember 2018</t>
  </si>
  <si>
    <t>Allison Gonzalez</t>
  </si>
  <si>
    <t>Stephanie Wodek</t>
  </si>
  <si>
    <t>Amy Snitko</t>
  </si>
  <si>
    <t>Kelly Pierce</t>
  </si>
  <si>
    <t>Rolando Perez</t>
  </si>
  <si>
    <t>Ryan Ponomar</t>
  </si>
  <si>
    <t>Geoff Winston</t>
  </si>
  <si>
    <t>Daniel Murray</t>
  </si>
  <si>
    <t>Cortez Cross</t>
  </si>
  <si>
    <t>Dominick Rovito</t>
  </si>
  <si>
    <t>James Melucci</t>
  </si>
  <si>
    <t>Kyla Pendergrass</t>
  </si>
  <si>
    <t>Wyatt Martil</t>
  </si>
  <si>
    <t>Monica Alvarez</t>
  </si>
  <si>
    <t>Brittany Bailey</t>
  </si>
  <si>
    <t>Vianny Saucedo</t>
  </si>
  <si>
    <t>Eric Gayles</t>
  </si>
  <si>
    <t>Sergio Valadez</t>
  </si>
  <si>
    <t>Woojin Oh</t>
  </si>
  <si>
    <t>Julian Rosen</t>
  </si>
  <si>
    <t>Matthew Cottonaro</t>
  </si>
  <si>
    <t>Kyle Thompson</t>
  </si>
  <si>
    <t>Maria Adam 1</t>
  </si>
  <si>
    <t>Maria Adam 2</t>
  </si>
  <si>
    <t>Julia Strumska 1</t>
  </si>
  <si>
    <t>Julia Strumska 2</t>
  </si>
  <si>
    <t>Elizabeth Schuman 1</t>
  </si>
  <si>
    <t>Elizabeth Schuman 2</t>
  </si>
  <si>
    <t>Tracy Day 1</t>
  </si>
  <si>
    <t>Tracy Day 2</t>
  </si>
  <si>
    <t>Sidra Zion 1</t>
  </si>
  <si>
    <t>Sidra Zion 2</t>
  </si>
  <si>
    <t>MiKala Thompkins 1</t>
  </si>
  <si>
    <t>MiKala Thompkins 2</t>
  </si>
  <si>
    <t>Jason Bienko 1</t>
  </si>
  <si>
    <t>Jason Bienko 2</t>
  </si>
  <si>
    <t>Mary Adam</t>
  </si>
  <si>
    <t>Brickhaus</t>
  </si>
  <si>
    <t>Defined</t>
  </si>
  <si>
    <t>Lance's Gym</t>
  </si>
  <si>
    <t>MPG Fitness Plainfield</t>
  </si>
  <si>
    <t>Brickhaus Fitness</t>
  </si>
  <si>
    <t>Bezz Training</t>
  </si>
  <si>
    <t>X Sport Fitness</t>
  </si>
  <si>
    <t>Cali Fitness - Max Effort Performance</t>
  </si>
  <si>
    <t>Steel Fitness</t>
  </si>
  <si>
    <t>Huntley Barbell</t>
  </si>
  <si>
    <t>Chicago barbell compound</t>
  </si>
  <si>
    <t>garage gym</t>
  </si>
  <si>
    <t>N/A</t>
  </si>
  <si>
    <t>Max Effort Performance</t>
  </si>
  <si>
    <t>2-F_TR_2_AAPF</t>
  </si>
  <si>
    <t>2-F_OR_AAPF-56</t>
  </si>
  <si>
    <t>1-F_MR_2_AAPF</t>
  </si>
  <si>
    <t>2-F_OR_AAPF-90</t>
  </si>
  <si>
    <t>2-F_OR_AAPF-75</t>
  </si>
  <si>
    <t>1-M_TR_1_AAPF</t>
  </si>
  <si>
    <t>1-M_OR_AAPF-75</t>
  </si>
  <si>
    <t>1-F_OR_AAPF-75</t>
  </si>
  <si>
    <t>1-F_SR_AAPF</t>
  </si>
  <si>
    <t>1-M_OR_AAPF-110</t>
  </si>
  <si>
    <t>3-M_SR_AAPF</t>
  </si>
  <si>
    <t>3-M_OR_AAPF-100</t>
  </si>
  <si>
    <t>2-M_OR_AAPF-82.5</t>
  </si>
  <si>
    <t>1-M_JR_AAPF</t>
  </si>
  <si>
    <t>1-M_OR_AAPF-90</t>
  </si>
  <si>
    <t>1-M_OR_AAPF-100</t>
  </si>
  <si>
    <t>2-M_OR_AAPF-100</t>
  </si>
  <si>
    <t>1-M_SR_AAPF</t>
  </si>
  <si>
    <t>3-F_OR_AAPF-56</t>
  </si>
  <si>
    <t>2-F_JR_AAPF</t>
  </si>
  <si>
    <t>1-F_OR_AAPF-52</t>
  </si>
  <si>
    <t>1-F_TR_3_AAPF</t>
  </si>
  <si>
    <t>3-F_OR_AAPF-75</t>
  </si>
  <si>
    <t>1-F_TR_2_AAPF</t>
  </si>
  <si>
    <t>1-F_OR_AAPF-56</t>
  </si>
  <si>
    <t>1-F_OR_AAPF-90</t>
  </si>
  <si>
    <t>2-F_SR_AAPF</t>
  </si>
  <si>
    <t>1-M_MR_3_AAPF</t>
  </si>
  <si>
    <t>1-F_OR_AAPF-60</t>
  </si>
  <si>
    <t>1-F_JR_AAPF</t>
  </si>
  <si>
    <t>2-M_OR_AAPF-90</t>
  </si>
  <si>
    <t>4-M_OR_AAPF-100</t>
  </si>
  <si>
    <t>2-M_SR_AAPF</t>
  </si>
  <si>
    <t>3-M_OR_AAPF-82.5</t>
  </si>
  <si>
    <t>2-M_MR_1_AAPF</t>
  </si>
  <si>
    <t>1-M_OR_AAPF-140</t>
  </si>
  <si>
    <t>1-M_MR_1_AAPF</t>
  </si>
  <si>
    <t>1-M_OR_AAPF-82.5</t>
  </si>
  <si>
    <t>Reptember 2018-Kg Results</t>
  </si>
  <si>
    <t>Reptember 2018-Lb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</si>
</sst>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00"/>
    <numFmt numFmtId="166" formatCode="0.000"/>
    <numFmt numFmtId="167" formatCode="0.0000000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7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9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31" fillId="0" borderId="53" applyNumberFormat="0" applyFill="0" applyAlignment="0" applyProtection="0"/>
    <xf numFmtId="0" fontId="32" fillId="0" borderId="54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55" applyNumberFormat="0" applyAlignment="0" applyProtection="0"/>
    <xf numFmtId="0" fontId="37" fillId="12" borderId="56" applyNumberFormat="0" applyAlignment="0" applyProtection="0"/>
    <xf numFmtId="0" fontId="38" fillId="12" borderId="55" applyNumberFormat="0" applyAlignment="0" applyProtection="0"/>
    <xf numFmtId="0" fontId="39" fillId="0" borderId="57" applyNumberFormat="0" applyFill="0" applyAlignment="0" applyProtection="0"/>
    <xf numFmtId="0" fontId="40" fillId="13" borderId="5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0" applyNumberFormat="0" applyFill="0" applyAlignment="0" applyProtection="0"/>
    <xf numFmtId="0" fontId="4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44" fillId="38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4" borderId="59" applyNumberFormat="0" applyFont="0" applyAlignment="0" applyProtection="0"/>
    <xf numFmtId="0" fontId="6" fillId="0" borderId="0"/>
    <xf numFmtId="0" fontId="6" fillId="14" borderId="59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59" applyNumberFormat="0" applyFont="0" applyAlignment="0" applyProtection="0"/>
    <xf numFmtId="0" fontId="5" fillId="0" borderId="0"/>
    <xf numFmtId="0" fontId="5" fillId="14" borderId="59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4" borderId="59" applyNumberFormat="0" applyFont="0" applyAlignment="0" applyProtection="0"/>
    <xf numFmtId="0" fontId="4" fillId="0" borderId="0"/>
    <xf numFmtId="0" fontId="4" fillId="14" borderId="59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14" borderId="59" applyNumberFormat="0" applyFont="0" applyAlignment="0" applyProtection="0"/>
    <xf numFmtId="0" fontId="4" fillId="0" borderId="0"/>
    <xf numFmtId="0" fontId="4" fillId="14" borderId="59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4" borderId="59" applyNumberFormat="0" applyFont="0" applyAlignment="0" applyProtection="0"/>
    <xf numFmtId="0" fontId="3" fillId="0" borderId="0"/>
    <xf numFmtId="0" fontId="3" fillId="14" borderId="59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59" applyNumberFormat="0" applyFont="0" applyAlignment="0" applyProtection="0"/>
    <xf numFmtId="0" fontId="3" fillId="0" borderId="0"/>
    <xf numFmtId="0" fontId="3" fillId="14" borderId="59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59" applyNumberFormat="0" applyFont="0" applyAlignment="0" applyProtection="0"/>
    <xf numFmtId="0" fontId="3" fillId="0" borderId="0"/>
    <xf numFmtId="0" fontId="3" fillId="14" borderId="59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59" applyNumberFormat="0" applyFont="0" applyAlignment="0" applyProtection="0"/>
    <xf numFmtId="0" fontId="3" fillId="0" borderId="0"/>
    <xf numFmtId="0" fontId="3" fillId="14" borderId="59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59" applyNumberFormat="0" applyFont="0" applyAlignment="0" applyProtection="0"/>
    <xf numFmtId="0" fontId="2" fillId="0" borderId="0"/>
    <xf numFmtId="0" fontId="2" fillId="14" borderId="5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59" applyNumberFormat="0" applyFont="0" applyAlignment="0" applyProtection="0"/>
    <xf numFmtId="0" fontId="1" fillId="0" borderId="0"/>
    <xf numFmtId="0" fontId="1" fillId="14" borderId="5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9" fillId="2" borderId="1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4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2" borderId="1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27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2" borderId="1" xfId="45" applyFont="1" applyFill="1" applyBorder="1" applyAlignment="1">
      <alignment horizontal="center"/>
    </xf>
    <xf numFmtId="0" fontId="9" fillId="2" borderId="2" xfId="45" applyFont="1" applyFill="1" applyBorder="1" applyAlignment="1">
      <alignment horizontal="center"/>
    </xf>
    <xf numFmtId="0" fontId="9" fillId="2" borderId="3" xfId="45" applyFont="1" applyFill="1" applyBorder="1" applyAlignment="1">
      <alignment horizontal="center"/>
    </xf>
    <xf numFmtId="0" fontId="8" fillId="2" borderId="1" xfId="45" applyFill="1" applyBorder="1" applyAlignment="1">
      <alignment horizontal="center"/>
    </xf>
    <xf numFmtId="0" fontId="8" fillId="0" borderId="1" xfId="45" applyFill="1" applyBorder="1" applyAlignment="1" applyProtection="1">
      <alignment horizontal="center"/>
      <protection locked="0"/>
    </xf>
    <xf numFmtId="0" fontId="4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16" fillId="0" borderId="0" xfId="0" applyFont="1" applyAlignment="1">
      <alignment horizontal="center" vertical="center" wrapText="1" shrinkToFit="1"/>
    </xf>
    <xf numFmtId="0" fontId="9" fillId="2" borderId="21" xfId="0" applyFont="1" applyFill="1" applyBorder="1" applyAlignment="1" applyProtection="1">
      <alignment horizontal="center" vertical="center" wrapText="1" shrinkToFit="1"/>
    </xf>
    <xf numFmtId="15" fontId="16" fillId="0" borderId="0" xfId="0" applyNumberFormat="1" applyFont="1" applyAlignment="1">
      <alignment horizontal="left" vertical="center"/>
    </xf>
    <xf numFmtId="0" fontId="8" fillId="39" borderId="23" xfId="0" applyFont="1" applyFill="1" applyBorder="1"/>
    <xf numFmtId="0" fontId="8" fillId="39" borderId="23" xfId="0" applyFont="1" applyFill="1" applyBorder="1" applyAlignment="1">
      <alignment horizontal="center"/>
    </xf>
    <xf numFmtId="0" fontId="8" fillId="39" borderId="23" xfId="0" applyFont="1" applyFill="1" applyBorder="1" applyAlignment="1">
      <alignment horizontal="center" wrapText="1" shrinkToFit="1"/>
    </xf>
    <xf numFmtId="0" fontId="8" fillId="39" borderId="23" xfId="0" applyFont="1" applyFill="1" applyBorder="1" applyAlignment="1">
      <alignment horizontal="center" shrinkToFit="1"/>
    </xf>
    <xf numFmtId="0" fontId="8" fillId="39" borderId="0" xfId="0" applyFont="1" applyFill="1"/>
    <xf numFmtId="0" fontId="8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 shrinkToFit="1"/>
    </xf>
    <xf numFmtId="0" fontId="8" fillId="39" borderId="0" xfId="0" applyFont="1" applyFill="1" applyAlignment="1">
      <alignment horizontal="center" shrinkToFit="1"/>
    </xf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wrapText="1" shrinkToFit="1"/>
    </xf>
    <xf numFmtId="0" fontId="8" fillId="0" borderId="23" xfId="0" applyFont="1" applyBorder="1" applyAlignment="1">
      <alignment horizontal="center" shrinkToFit="1"/>
    </xf>
    <xf numFmtId="0" fontId="8" fillId="39" borderId="2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33" xfId="0" applyFont="1" applyFill="1" applyBorder="1" applyAlignment="1" applyProtection="1">
      <alignment horizontal="center" vertical="center" shrinkToFit="1"/>
      <protection locked="0"/>
    </xf>
    <xf numFmtId="0" fontId="25" fillId="2" borderId="16" xfId="0" applyFont="1" applyFill="1" applyBorder="1" applyAlignment="1" applyProtection="1">
      <alignment horizontal="center" vertical="center" shrinkToFit="1"/>
      <protection locked="0"/>
    </xf>
    <xf numFmtId="0" fontId="21" fillId="7" borderId="3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21" fillId="7" borderId="37" xfId="0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21" fillId="7" borderId="38" xfId="0" applyFont="1" applyFill="1" applyBorder="1" applyAlignment="1" applyProtection="1">
      <alignment horizontal="center" vertical="center"/>
      <protection locked="0"/>
    </xf>
    <xf numFmtId="0" fontId="21" fillId="7" borderId="24" xfId="0" applyFont="1" applyFill="1" applyBorder="1" applyAlignment="1" applyProtection="1">
      <alignment horizontal="center" vertical="center"/>
      <protection locked="0"/>
    </xf>
    <xf numFmtId="0" fontId="21" fillId="7" borderId="6" xfId="0" applyFont="1" applyFill="1" applyBorder="1" applyAlignment="1" applyProtection="1">
      <alignment horizontal="center" vertical="center"/>
      <protection locked="0"/>
    </xf>
    <xf numFmtId="0" fontId="21" fillId="7" borderId="32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5" fillId="2" borderId="7" xfId="43" applyFont="1" applyFill="1" applyBorder="1" applyAlignment="1" applyProtection="1">
      <alignment horizontal="center" vertical="center" shrinkToFit="1"/>
      <protection locked="0"/>
    </xf>
    <xf numFmtId="0" fontId="25" fillId="2" borderId="33" xfId="43" applyFont="1" applyFill="1" applyBorder="1" applyAlignment="1" applyProtection="1">
      <alignment horizontal="center" vertical="center" shrinkToFit="1"/>
      <protection locked="0"/>
    </xf>
    <xf numFmtId="0" fontId="25" fillId="2" borderId="16" xfId="43" applyFont="1" applyFill="1" applyBorder="1" applyAlignment="1" applyProtection="1">
      <alignment horizontal="center" vertical="center" shrinkToFit="1"/>
      <protection locked="0"/>
    </xf>
    <xf numFmtId="15" fontId="25" fillId="2" borderId="7" xfId="45" applyNumberFormat="1" applyFont="1" applyFill="1" applyBorder="1" applyAlignment="1">
      <alignment horizontal="center" vertical="center" shrinkToFit="1"/>
    </xf>
    <xf numFmtId="0" fontId="25" fillId="2" borderId="33" xfId="45" applyFont="1" applyFill="1" applyBorder="1" applyAlignment="1">
      <alignment horizontal="center" vertical="center" shrinkToFit="1"/>
    </xf>
    <xf numFmtId="0" fontId="25" fillId="2" borderId="16" xfId="45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9" fillId="2" borderId="2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1" fillId="7" borderId="40" xfId="0" applyFont="1" applyFill="1" applyBorder="1" applyAlignment="1" applyProtection="1">
      <alignment horizontal="center" vertical="center" shrinkToFit="1"/>
      <protection locked="0"/>
    </xf>
    <xf numFmtId="0" fontId="21" fillId="7" borderId="41" xfId="0" applyFont="1" applyFill="1" applyBorder="1" applyAlignment="1" applyProtection="1">
      <alignment horizontal="center" vertical="center" shrinkToFit="1"/>
      <protection locked="0"/>
    </xf>
    <xf numFmtId="0" fontId="21" fillId="7" borderId="42" xfId="0" applyFont="1" applyFill="1" applyBorder="1" applyAlignment="1" applyProtection="1">
      <alignment horizontal="center" vertical="center" shrinkToFit="1"/>
      <protection locked="0"/>
    </xf>
    <xf numFmtId="0" fontId="21" fillId="7" borderId="24" xfId="0" applyFont="1" applyFill="1" applyBorder="1" applyAlignment="1" applyProtection="1">
      <alignment horizontal="center" vertical="center" shrinkToFit="1"/>
      <protection locked="0"/>
    </xf>
    <xf numFmtId="0" fontId="21" fillId="7" borderId="6" xfId="0" applyFont="1" applyFill="1" applyBorder="1" applyAlignment="1" applyProtection="1">
      <alignment horizontal="center" vertical="center" shrinkToFit="1"/>
      <protection locked="0"/>
    </xf>
    <xf numFmtId="0" fontId="21" fillId="7" borderId="32" xfId="0" applyFont="1" applyFill="1" applyBorder="1" applyAlignment="1" applyProtection="1">
      <alignment horizontal="center" vertical="center" shrinkToFit="1"/>
      <protection locked="0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46" fillId="7" borderId="21" xfId="0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 applyProtection="1">
      <alignment horizontal="center" vertical="center" wrapText="1" shrinkToFit="1"/>
      <protection locked="0"/>
    </xf>
    <xf numFmtId="0" fontId="8" fillId="39" borderId="0" xfId="0" applyFont="1" applyFill="1" applyAlignment="1">
      <alignment horizontal="left" vertical="center"/>
    </xf>
    <xf numFmtId="0" fontId="8" fillId="39" borderId="0" xfId="0" applyFont="1" applyFill="1" applyAlignment="1">
      <alignment horizontal="center" vertical="center"/>
    </xf>
    <xf numFmtId="0" fontId="8" fillId="39" borderId="0" xfId="0" applyFont="1" applyFill="1" applyAlignment="1">
      <alignment horizontal="center" vertical="center" wrapText="1" shrinkToFit="1"/>
    </xf>
    <xf numFmtId="0" fontId="8" fillId="39" borderId="0" xfId="0" applyFont="1" applyFill="1" applyAlignment="1">
      <alignment horizontal="center" vertical="center" shrinkToFit="1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wrapText="1" shrinkToFit="1"/>
    </xf>
    <xf numFmtId="0" fontId="8" fillId="0" borderId="26" xfId="0" applyFont="1" applyBorder="1" applyAlignment="1">
      <alignment horizontal="center" shrinkToFit="1"/>
    </xf>
  </cellXfs>
  <cellStyles count="995">
    <cellStyle name="20% - Accent1" xfId="20" builtinId="30" customBuiltin="1"/>
    <cellStyle name="20% - Accent1 2" xfId="50" xr:uid="{00000000-0005-0000-0000-000001000000}"/>
    <cellStyle name="20% - Accent1 2 2" xfId="79" xr:uid="{00000000-0005-0000-0000-000002000000}"/>
    <cellStyle name="20% - Accent1 2 2 2" xfId="140" xr:uid="{00000000-0005-0000-0000-000003000000}"/>
    <cellStyle name="20% - Accent1 2 2 2 2" xfId="261" xr:uid="{00000000-0005-0000-0000-000004000000}"/>
    <cellStyle name="20% - Accent1 2 2 2 2 2" xfId="502" xr:uid="{00000000-0005-0000-0000-000005000000}"/>
    <cellStyle name="20% - Accent1 2 2 2 2 2 2" xfId="983" xr:uid="{00000000-0005-0000-0000-000006000000}"/>
    <cellStyle name="20% - Accent1 2 2 2 2 3" xfId="743" xr:uid="{00000000-0005-0000-0000-000007000000}"/>
    <cellStyle name="20% - Accent1 2 2 2 3" xfId="382" xr:uid="{00000000-0005-0000-0000-000008000000}"/>
    <cellStyle name="20% - Accent1 2 2 2 3 2" xfId="863" xr:uid="{00000000-0005-0000-0000-000009000000}"/>
    <cellStyle name="20% - Accent1 2 2 2 4" xfId="623" xr:uid="{00000000-0005-0000-0000-00000A000000}"/>
    <cellStyle name="20% - Accent1 2 2 3" xfId="201" xr:uid="{00000000-0005-0000-0000-00000B000000}"/>
    <cellStyle name="20% - Accent1 2 2 3 2" xfId="442" xr:uid="{00000000-0005-0000-0000-00000C000000}"/>
    <cellStyle name="20% - Accent1 2 2 3 2 2" xfId="923" xr:uid="{00000000-0005-0000-0000-00000D000000}"/>
    <cellStyle name="20% - Accent1 2 2 3 3" xfId="683" xr:uid="{00000000-0005-0000-0000-00000E000000}"/>
    <cellStyle name="20% - Accent1 2 2 4" xfId="322" xr:uid="{00000000-0005-0000-0000-00000F000000}"/>
    <cellStyle name="20% - Accent1 2 2 4 2" xfId="803" xr:uid="{00000000-0005-0000-0000-000010000000}"/>
    <cellStyle name="20% - Accent1 2 2 5" xfId="563" xr:uid="{00000000-0005-0000-0000-000011000000}"/>
    <cellStyle name="20% - Accent1 2 3" xfId="111" xr:uid="{00000000-0005-0000-0000-000012000000}"/>
    <cellStyle name="20% - Accent1 2 3 2" xfId="232" xr:uid="{00000000-0005-0000-0000-000013000000}"/>
    <cellStyle name="20% - Accent1 2 3 2 2" xfId="473" xr:uid="{00000000-0005-0000-0000-000014000000}"/>
    <cellStyle name="20% - Accent1 2 3 2 2 2" xfId="954" xr:uid="{00000000-0005-0000-0000-000015000000}"/>
    <cellStyle name="20% - Accent1 2 3 2 3" xfId="714" xr:uid="{00000000-0005-0000-0000-000016000000}"/>
    <cellStyle name="20% - Accent1 2 3 3" xfId="353" xr:uid="{00000000-0005-0000-0000-000017000000}"/>
    <cellStyle name="20% - Accent1 2 3 3 2" xfId="834" xr:uid="{00000000-0005-0000-0000-000018000000}"/>
    <cellStyle name="20% - Accent1 2 3 4" xfId="594" xr:uid="{00000000-0005-0000-0000-000019000000}"/>
    <cellStyle name="20% - Accent1 2 4" xfId="172" xr:uid="{00000000-0005-0000-0000-00001A000000}"/>
    <cellStyle name="20% - Accent1 2 4 2" xfId="413" xr:uid="{00000000-0005-0000-0000-00001B000000}"/>
    <cellStyle name="20% - Accent1 2 4 2 2" xfId="894" xr:uid="{00000000-0005-0000-0000-00001C000000}"/>
    <cellStyle name="20% - Accent1 2 4 3" xfId="654" xr:uid="{00000000-0005-0000-0000-00001D000000}"/>
    <cellStyle name="20% - Accent1 2 5" xfId="293" xr:uid="{00000000-0005-0000-0000-00001E000000}"/>
    <cellStyle name="20% - Accent1 2 5 2" xfId="774" xr:uid="{00000000-0005-0000-0000-00001F000000}"/>
    <cellStyle name="20% - Accent1 2 6" xfId="534" xr:uid="{00000000-0005-0000-0000-000020000000}"/>
    <cellStyle name="20% - Accent1 3" xfId="63" xr:uid="{00000000-0005-0000-0000-000021000000}"/>
    <cellStyle name="20% - Accent1 3 2" xfId="124" xr:uid="{00000000-0005-0000-0000-000022000000}"/>
    <cellStyle name="20% - Accent1 3 2 2" xfId="245" xr:uid="{00000000-0005-0000-0000-000023000000}"/>
    <cellStyle name="20% - Accent1 3 2 2 2" xfId="486" xr:uid="{00000000-0005-0000-0000-000024000000}"/>
    <cellStyle name="20% - Accent1 3 2 2 2 2" xfId="967" xr:uid="{00000000-0005-0000-0000-000025000000}"/>
    <cellStyle name="20% - Accent1 3 2 2 3" xfId="727" xr:uid="{00000000-0005-0000-0000-000026000000}"/>
    <cellStyle name="20% - Accent1 3 2 3" xfId="366" xr:uid="{00000000-0005-0000-0000-000027000000}"/>
    <cellStyle name="20% - Accent1 3 2 3 2" xfId="847" xr:uid="{00000000-0005-0000-0000-000028000000}"/>
    <cellStyle name="20% - Accent1 3 2 4" xfId="607" xr:uid="{00000000-0005-0000-0000-000029000000}"/>
    <cellStyle name="20% - Accent1 3 3" xfId="185" xr:uid="{00000000-0005-0000-0000-00002A000000}"/>
    <cellStyle name="20% - Accent1 3 3 2" xfId="426" xr:uid="{00000000-0005-0000-0000-00002B000000}"/>
    <cellStyle name="20% - Accent1 3 3 2 2" xfId="907" xr:uid="{00000000-0005-0000-0000-00002C000000}"/>
    <cellStyle name="20% - Accent1 3 3 3" xfId="667" xr:uid="{00000000-0005-0000-0000-00002D000000}"/>
    <cellStyle name="20% - Accent1 3 4" xfId="306" xr:uid="{00000000-0005-0000-0000-00002E000000}"/>
    <cellStyle name="20% - Accent1 3 4 2" xfId="787" xr:uid="{00000000-0005-0000-0000-00002F000000}"/>
    <cellStyle name="20% - Accent1 3 5" xfId="547" xr:uid="{00000000-0005-0000-0000-000030000000}"/>
    <cellStyle name="20% - Accent1 4" xfId="92" xr:uid="{00000000-0005-0000-0000-000031000000}"/>
    <cellStyle name="20% - Accent1 4 2" xfId="214" xr:uid="{00000000-0005-0000-0000-000032000000}"/>
    <cellStyle name="20% - Accent1 4 2 2" xfId="455" xr:uid="{00000000-0005-0000-0000-000033000000}"/>
    <cellStyle name="20% - Accent1 4 2 2 2" xfId="936" xr:uid="{00000000-0005-0000-0000-000034000000}"/>
    <cellStyle name="20% - Accent1 4 2 3" xfId="696" xr:uid="{00000000-0005-0000-0000-000035000000}"/>
    <cellStyle name="20% - Accent1 4 3" xfId="335" xr:uid="{00000000-0005-0000-0000-000036000000}"/>
    <cellStyle name="20% - Accent1 4 3 2" xfId="816" xr:uid="{00000000-0005-0000-0000-000037000000}"/>
    <cellStyle name="20% - Accent1 4 4" xfId="576" xr:uid="{00000000-0005-0000-0000-000038000000}"/>
    <cellStyle name="20% - Accent1 5" xfId="153" xr:uid="{00000000-0005-0000-0000-000039000000}"/>
    <cellStyle name="20% - Accent1 5 2" xfId="395" xr:uid="{00000000-0005-0000-0000-00003A000000}"/>
    <cellStyle name="20% - Accent1 5 2 2" xfId="876" xr:uid="{00000000-0005-0000-0000-00003B000000}"/>
    <cellStyle name="20% - Accent1 5 3" xfId="636" xr:uid="{00000000-0005-0000-0000-00003C000000}"/>
    <cellStyle name="20% - Accent1 6" xfId="274" xr:uid="{00000000-0005-0000-0000-00003D000000}"/>
    <cellStyle name="20% - Accent1 6 2" xfId="756" xr:uid="{00000000-0005-0000-0000-00003E000000}"/>
    <cellStyle name="20% - Accent1 7" xfId="515" xr:uid="{00000000-0005-0000-0000-00003F000000}"/>
    <cellStyle name="20% - Accent2" xfId="24" builtinId="34" customBuiltin="1"/>
    <cellStyle name="20% - Accent2 2" xfId="52" xr:uid="{00000000-0005-0000-0000-000041000000}"/>
    <cellStyle name="20% - Accent2 2 2" xfId="81" xr:uid="{00000000-0005-0000-0000-000042000000}"/>
    <cellStyle name="20% - Accent2 2 2 2" xfId="142" xr:uid="{00000000-0005-0000-0000-000043000000}"/>
    <cellStyle name="20% - Accent2 2 2 2 2" xfId="263" xr:uid="{00000000-0005-0000-0000-000044000000}"/>
    <cellStyle name="20% - Accent2 2 2 2 2 2" xfId="504" xr:uid="{00000000-0005-0000-0000-000045000000}"/>
    <cellStyle name="20% - Accent2 2 2 2 2 2 2" xfId="985" xr:uid="{00000000-0005-0000-0000-000046000000}"/>
    <cellStyle name="20% - Accent2 2 2 2 2 3" xfId="745" xr:uid="{00000000-0005-0000-0000-000047000000}"/>
    <cellStyle name="20% - Accent2 2 2 2 3" xfId="384" xr:uid="{00000000-0005-0000-0000-000048000000}"/>
    <cellStyle name="20% - Accent2 2 2 2 3 2" xfId="865" xr:uid="{00000000-0005-0000-0000-000049000000}"/>
    <cellStyle name="20% - Accent2 2 2 2 4" xfId="625" xr:uid="{00000000-0005-0000-0000-00004A000000}"/>
    <cellStyle name="20% - Accent2 2 2 3" xfId="203" xr:uid="{00000000-0005-0000-0000-00004B000000}"/>
    <cellStyle name="20% - Accent2 2 2 3 2" xfId="444" xr:uid="{00000000-0005-0000-0000-00004C000000}"/>
    <cellStyle name="20% - Accent2 2 2 3 2 2" xfId="925" xr:uid="{00000000-0005-0000-0000-00004D000000}"/>
    <cellStyle name="20% - Accent2 2 2 3 3" xfId="685" xr:uid="{00000000-0005-0000-0000-00004E000000}"/>
    <cellStyle name="20% - Accent2 2 2 4" xfId="324" xr:uid="{00000000-0005-0000-0000-00004F000000}"/>
    <cellStyle name="20% - Accent2 2 2 4 2" xfId="805" xr:uid="{00000000-0005-0000-0000-000050000000}"/>
    <cellStyle name="20% - Accent2 2 2 5" xfId="565" xr:uid="{00000000-0005-0000-0000-000051000000}"/>
    <cellStyle name="20% - Accent2 2 3" xfId="113" xr:uid="{00000000-0005-0000-0000-000052000000}"/>
    <cellStyle name="20% - Accent2 2 3 2" xfId="234" xr:uid="{00000000-0005-0000-0000-000053000000}"/>
    <cellStyle name="20% - Accent2 2 3 2 2" xfId="475" xr:uid="{00000000-0005-0000-0000-000054000000}"/>
    <cellStyle name="20% - Accent2 2 3 2 2 2" xfId="956" xr:uid="{00000000-0005-0000-0000-000055000000}"/>
    <cellStyle name="20% - Accent2 2 3 2 3" xfId="716" xr:uid="{00000000-0005-0000-0000-000056000000}"/>
    <cellStyle name="20% - Accent2 2 3 3" xfId="355" xr:uid="{00000000-0005-0000-0000-000057000000}"/>
    <cellStyle name="20% - Accent2 2 3 3 2" xfId="836" xr:uid="{00000000-0005-0000-0000-000058000000}"/>
    <cellStyle name="20% - Accent2 2 3 4" xfId="596" xr:uid="{00000000-0005-0000-0000-000059000000}"/>
    <cellStyle name="20% - Accent2 2 4" xfId="174" xr:uid="{00000000-0005-0000-0000-00005A000000}"/>
    <cellStyle name="20% - Accent2 2 4 2" xfId="415" xr:uid="{00000000-0005-0000-0000-00005B000000}"/>
    <cellStyle name="20% - Accent2 2 4 2 2" xfId="896" xr:uid="{00000000-0005-0000-0000-00005C000000}"/>
    <cellStyle name="20% - Accent2 2 4 3" xfId="656" xr:uid="{00000000-0005-0000-0000-00005D000000}"/>
    <cellStyle name="20% - Accent2 2 5" xfId="295" xr:uid="{00000000-0005-0000-0000-00005E000000}"/>
    <cellStyle name="20% - Accent2 2 5 2" xfId="776" xr:uid="{00000000-0005-0000-0000-00005F000000}"/>
    <cellStyle name="20% - Accent2 2 6" xfId="536" xr:uid="{00000000-0005-0000-0000-000060000000}"/>
    <cellStyle name="20% - Accent2 3" xfId="65" xr:uid="{00000000-0005-0000-0000-000061000000}"/>
    <cellStyle name="20% - Accent2 3 2" xfId="126" xr:uid="{00000000-0005-0000-0000-000062000000}"/>
    <cellStyle name="20% - Accent2 3 2 2" xfId="247" xr:uid="{00000000-0005-0000-0000-000063000000}"/>
    <cellStyle name="20% - Accent2 3 2 2 2" xfId="488" xr:uid="{00000000-0005-0000-0000-000064000000}"/>
    <cellStyle name="20% - Accent2 3 2 2 2 2" xfId="969" xr:uid="{00000000-0005-0000-0000-000065000000}"/>
    <cellStyle name="20% - Accent2 3 2 2 3" xfId="729" xr:uid="{00000000-0005-0000-0000-000066000000}"/>
    <cellStyle name="20% - Accent2 3 2 3" xfId="368" xr:uid="{00000000-0005-0000-0000-000067000000}"/>
    <cellStyle name="20% - Accent2 3 2 3 2" xfId="849" xr:uid="{00000000-0005-0000-0000-000068000000}"/>
    <cellStyle name="20% - Accent2 3 2 4" xfId="609" xr:uid="{00000000-0005-0000-0000-000069000000}"/>
    <cellStyle name="20% - Accent2 3 3" xfId="187" xr:uid="{00000000-0005-0000-0000-00006A000000}"/>
    <cellStyle name="20% - Accent2 3 3 2" xfId="428" xr:uid="{00000000-0005-0000-0000-00006B000000}"/>
    <cellStyle name="20% - Accent2 3 3 2 2" xfId="909" xr:uid="{00000000-0005-0000-0000-00006C000000}"/>
    <cellStyle name="20% - Accent2 3 3 3" xfId="669" xr:uid="{00000000-0005-0000-0000-00006D000000}"/>
    <cellStyle name="20% - Accent2 3 4" xfId="308" xr:uid="{00000000-0005-0000-0000-00006E000000}"/>
    <cellStyle name="20% - Accent2 3 4 2" xfId="789" xr:uid="{00000000-0005-0000-0000-00006F000000}"/>
    <cellStyle name="20% - Accent2 3 5" xfId="549" xr:uid="{00000000-0005-0000-0000-000070000000}"/>
    <cellStyle name="20% - Accent2 4" xfId="94" xr:uid="{00000000-0005-0000-0000-000071000000}"/>
    <cellStyle name="20% - Accent2 4 2" xfId="216" xr:uid="{00000000-0005-0000-0000-000072000000}"/>
    <cellStyle name="20% - Accent2 4 2 2" xfId="457" xr:uid="{00000000-0005-0000-0000-000073000000}"/>
    <cellStyle name="20% - Accent2 4 2 2 2" xfId="938" xr:uid="{00000000-0005-0000-0000-000074000000}"/>
    <cellStyle name="20% - Accent2 4 2 3" xfId="698" xr:uid="{00000000-0005-0000-0000-000075000000}"/>
    <cellStyle name="20% - Accent2 4 3" xfId="337" xr:uid="{00000000-0005-0000-0000-000076000000}"/>
    <cellStyle name="20% - Accent2 4 3 2" xfId="818" xr:uid="{00000000-0005-0000-0000-000077000000}"/>
    <cellStyle name="20% - Accent2 4 4" xfId="578" xr:uid="{00000000-0005-0000-0000-000078000000}"/>
    <cellStyle name="20% - Accent2 5" xfId="155" xr:uid="{00000000-0005-0000-0000-000079000000}"/>
    <cellStyle name="20% - Accent2 5 2" xfId="397" xr:uid="{00000000-0005-0000-0000-00007A000000}"/>
    <cellStyle name="20% - Accent2 5 2 2" xfId="878" xr:uid="{00000000-0005-0000-0000-00007B000000}"/>
    <cellStyle name="20% - Accent2 5 3" xfId="638" xr:uid="{00000000-0005-0000-0000-00007C000000}"/>
    <cellStyle name="20% - Accent2 6" xfId="276" xr:uid="{00000000-0005-0000-0000-00007D000000}"/>
    <cellStyle name="20% - Accent2 6 2" xfId="758" xr:uid="{00000000-0005-0000-0000-00007E000000}"/>
    <cellStyle name="20% - Accent2 7" xfId="517" xr:uid="{00000000-0005-0000-0000-00007F000000}"/>
    <cellStyle name="20% - Accent3" xfId="28" builtinId="38" customBuiltin="1"/>
    <cellStyle name="20% - Accent3 2" xfId="54" xr:uid="{00000000-0005-0000-0000-000081000000}"/>
    <cellStyle name="20% - Accent3 2 2" xfId="83" xr:uid="{00000000-0005-0000-0000-000082000000}"/>
    <cellStyle name="20% - Accent3 2 2 2" xfId="144" xr:uid="{00000000-0005-0000-0000-000083000000}"/>
    <cellStyle name="20% - Accent3 2 2 2 2" xfId="265" xr:uid="{00000000-0005-0000-0000-000084000000}"/>
    <cellStyle name="20% - Accent3 2 2 2 2 2" xfId="506" xr:uid="{00000000-0005-0000-0000-000085000000}"/>
    <cellStyle name="20% - Accent3 2 2 2 2 2 2" xfId="987" xr:uid="{00000000-0005-0000-0000-000086000000}"/>
    <cellStyle name="20% - Accent3 2 2 2 2 3" xfId="747" xr:uid="{00000000-0005-0000-0000-000087000000}"/>
    <cellStyle name="20% - Accent3 2 2 2 3" xfId="386" xr:uid="{00000000-0005-0000-0000-000088000000}"/>
    <cellStyle name="20% - Accent3 2 2 2 3 2" xfId="867" xr:uid="{00000000-0005-0000-0000-000089000000}"/>
    <cellStyle name="20% - Accent3 2 2 2 4" xfId="627" xr:uid="{00000000-0005-0000-0000-00008A000000}"/>
    <cellStyle name="20% - Accent3 2 2 3" xfId="205" xr:uid="{00000000-0005-0000-0000-00008B000000}"/>
    <cellStyle name="20% - Accent3 2 2 3 2" xfId="446" xr:uid="{00000000-0005-0000-0000-00008C000000}"/>
    <cellStyle name="20% - Accent3 2 2 3 2 2" xfId="927" xr:uid="{00000000-0005-0000-0000-00008D000000}"/>
    <cellStyle name="20% - Accent3 2 2 3 3" xfId="687" xr:uid="{00000000-0005-0000-0000-00008E000000}"/>
    <cellStyle name="20% - Accent3 2 2 4" xfId="326" xr:uid="{00000000-0005-0000-0000-00008F000000}"/>
    <cellStyle name="20% - Accent3 2 2 4 2" xfId="807" xr:uid="{00000000-0005-0000-0000-000090000000}"/>
    <cellStyle name="20% - Accent3 2 2 5" xfId="567" xr:uid="{00000000-0005-0000-0000-000091000000}"/>
    <cellStyle name="20% - Accent3 2 3" xfId="115" xr:uid="{00000000-0005-0000-0000-000092000000}"/>
    <cellStyle name="20% - Accent3 2 3 2" xfId="236" xr:uid="{00000000-0005-0000-0000-000093000000}"/>
    <cellStyle name="20% - Accent3 2 3 2 2" xfId="477" xr:uid="{00000000-0005-0000-0000-000094000000}"/>
    <cellStyle name="20% - Accent3 2 3 2 2 2" xfId="958" xr:uid="{00000000-0005-0000-0000-000095000000}"/>
    <cellStyle name="20% - Accent3 2 3 2 3" xfId="718" xr:uid="{00000000-0005-0000-0000-000096000000}"/>
    <cellStyle name="20% - Accent3 2 3 3" xfId="357" xr:uid="{00000000-0005-0000-0000-000097000000}"/>
    <cellStyle name="20% - Accent3 2 3 3 2" xfId="838" xr:uid="{00000000-0005-0000-0000-000098000000}"/>
    <cellStyle name="20% - Accent3 2 3 4" xfId="598" xr:uid="{00000000-0005-0000-0000-000099000000}"/>
    <cellStyle name="20% - Accent3 2 4" xfId="176" xr:uid="{00000000-0005-0000-0000-00009A000000}"/>
    <cellStyle name="20% - Accent3 2 4 2" xfId="417" xr:uid="{00000000-0005-0000-0000-00009B000000}"/>
    <cellStyle name="20% - Accent3 2 4 2 2" xfId="898" xr:uid="{00000000-0005-0000-0000-00009C000000}"/>
    <cellStyle name="20% - Accent3 2 4 3" xfId="658" xr:uid="{00000000-0005-0000-0000-00009D000000}"/>
    <cellStyle name="20% - Accent3 2 5" xfId="297" xr:uid="{00000000-0005-0000-0000-00009E000000}"/>
    <cellStyle name="20% - Accent3 2 5 2" xfId="778" xr:uid="{00000000-0005-0000-0000-00009F000000}"/>
    <cellStyle name="20% - Accent3 2 6" xfId="538" xr:uid="{00000000-0005-0000-0000-0000A0000000}"/>
    <cellStyle name="20% - Accent3 3" xfId="67" xr:uid="{00000000-0005-0000-0000-0000A1000000}"/>
    <cellStyle name="20% - Accent3 3 2" xfId="128" xr:uid="{00000000-0005-0000-0000-0000A2000000}"/>
    <cellStyle name="20% - Accent3 3 2 2" xfId="249" xr:uid="{00000000-0005-0000-0000-0000A3000000}"/>
    <cellStyle name="20% - Accent3 3 2 2 2" xfId="490" xr:uid="{00000000-0005-0000-0000-0000A4000000}"/>
    <cellStyle name="20% - Accent3 3 2 2 2 2" xfId="971" xr:uid="{00000000-0005-0000-0000-0000A5000000}"/>
    <cellStyle name="20% - Accent3 3 2 2 3" xfId="731" xr:uid="{00000000-0005-0000-0000-0000A6000000}"/>
    <cellStyle name="20% - Accent3 3 2 3" xfId="370" xr:uid="{00000000-0005-0000-0000-0000A7000000}"/>
    <cellStyle name="20% - Accent3 3 2 3 2" xfId="851" xr:uid="{00000000-0005-0000-0000-0000A8000000}"/>
    <cellStyle name="20% - Accent3 3 2 4" xfId="611" xr:uid="{00000000-0005-0000-0000-0000A9000000}"/>
    <cellStyle name="20% - Accent3 3 3" xfId="189" xr:uid="{00000000-0005-0000-0000-0000AA000000}"/>
    <cellStyle name="20% - Accent3 3 3 2" xfId="430" xr:uid="{00000000-0005-0000-0000-0000AB000000}"/>
    <cellStyle name="20% - Accent3 3 3 2 2" xfId="911" xr:uid="{00000000-0005-0000-0000-0000AC000000}"/>
    <cellStyle name="20% - Accent3 3 3 3" xfId="671" xr:uid="{00000000-0005-0000-0000-0000AD000000}"/>
    <cellStyle name="20% - Accent3 3 4" xfId="310" xr:uid="{00000000-0005-0000-0000-0000AE000000}"/>
    <cellStyle name="20% - Accent3 3 4 2" xfId="791" xr:uid="{00000000-0005-0000-0000-0000AF000000}"/>
    <cellStyle name="20% - Accent3 3 5" xfId="551" xr:uid="{00000000-0005-0000-0000-0000B0000000}"/>
    <cellStyle name="20% - Accent3 4" xfId="96" xr:uid="{00000000-0005-0000-0000-0000B1000000}"/>
    <cellStyle name="20% - Accent3 4 2" xfId="218" xr:uid="{00000000-0005-0000-0000-0000B2000000}"/>
    <cellStyle name="20% - Accent3 4 2 2" xfId="459" xr:uid="{00000000-0005-0000-0000-0000B3000000}"/>
    <cellStyle name="20% - Accent3 4 2 2 2" xfId="940" xr:uid="{00000000-0005-0000-0000-0000B4000000}"/>
    <cellStyle name="20% - Accent3 4 2 3" xfId="700" xr:uid="{00000000-0005-0000-0000-0000B5000000}"/>
    <cellStyle name="20% - Accent3 4 3" xfId="339" xr:uid="{00000000-0005-0000-0000-0000B6000000}"/>
    <cellStyle name="20% - Accent3 4 3 2" xfId="820" xr:uid="{00000000-0005-0000-0000-0000B7000000}"/>
    <cellStyle name="20% - Accent3 4 4" xfId="580" xr:uid="{00000000-0005-0000-0000-0000B8000000}"/>
    <cellStyle name="20% - Accent3 5" xfId="157" xr:uid="{00000000-0005-0000-0000-0000B9000000}"/>
    <cellStyle name="20% - Accent3 5 2" xfId="399" xr:uid="{00000000-0005-0000-0000-0000BA000000}"/>
    <cellStyle name="20% - Accent3 5 2 2" xfId="880" xr:uid="{00000000-0005-0000-0000-0000BB000000}"/>
    <cellStyle name="20% - Accent3 5 3" xfId="640" xr:uid="{00000000-0005-0000-0000-0000BC000000}"/>
    <cellStyle name="20% - Accent3 6" xfId="278" xr:uid="{00000000-0005-0000-0000-0000BD000000}"/>
    <cellStyle name="20% - Accent3 6 2" xfId="760" xr:uid="{00000000-0005-0000-0000-0000BE000000}"/>
    <cellStyle name="20% - Accent3 7" xfId="519" xr:uid="{00000000-0005-0000-0000-0000BF000000}"/>
    <cellStyle name="20% - Accent4" xfId="32" builtinId="42" customBuiltin="1"/>
    <cellStyle name="20% - Accent4 2" xfId="56" xr:uid="{00000000-0005-0000-0000-0000C1000000}"/>
    <cellStyle name="20% - Accent4 2 2" xfId="85" xr:uid="{00000000-0005-0000-0000-0000C2000000}"/>
    <cellStyle name="20% - Accent4 2 2 2" xfId="146" xr:uid="{00000000-0005-0000-0000-0000C3000000}"/>
    <cellStyle name="20% - Accent4 2 2 2 2" xfId="267" xr:uid="{00000000-0005-0000-0000-0000C4000000}"/>
    <cellStyle name="20% - Accent4 2 2 2 2 2" xfId="508" xr:uid="{00000000-0005-0000-0000-0000C5000000}"/>
    <cellStyle name="20% - Accent4 2 2 2 2 2 2" xfId="989" xr:uid="{00000000-0005-0000-0000-0000C6000000}"/>
    <cellStyle name="20% - Accent4 2 2 2 2 3" xfId="749" xr:uid="{00000000-0005-0000-0000-0000C7000000}"/>
    <cellStyle name="20% - Accent4 2 2 2 3" xfId="388" xr:uid="{00000000-0005-0000-0000-0000C8000000}"/>
    <cellStyle name="20% - Accent4 2 2 2 3 2" xfId="869" xr:uid="{00000000-0005-0000-0000-0000C9000000}"/>
    <cellStyle name="20% - Accent4 2 2 2 4" xfId="629" xr:uid="{00000000-0005-0000-0000-0000CA000000}"/>
    <cellStyle name="20% - Accent4 2 2 3" xfId="207" xr:uid="{00000000-0005-0000-0000-0000CB000000}"/>
    <cellStyle name="20% - Accent4 2 2 3 2" xfId="448" xr:uid="{00000000-0005-0000-0000-0000CC000000}"/>
    <cellStyle name="20% - Accent4 2 2 3 2 2" xfId="929" xr:uid="{00000000-0005-0000-0000-0000CD000000}"/>
    <cellStyle name="20% - Accent4 2 2 3 3" xfId="689" xr:uid="{00000000-0005-0000-0000-0000CE000000}"/>
    <cellStyle name="20% - Accent4 2 2 4" xfId="328" xr:uid="{00000000-0005-0000-0000-0000CF000000}"/>
    <cellStyle name="20% - Accent4 2 2 4 2" xfId="809" xr:uid="{00000000-0005-0000-0000-0000D0000000}"/>
    <cellStyle name="20% - Accent4 2 2 5" xfId="569" xr:uid="{00000000-0005-0000-0000-0000D1000000}"/>
    <cellStyle name="20% - Accent4 2 3" xfId="117" xr:uid="{00000000-0005-0000-0000-0000D2000000}"/>
    <cellStyle name="20% - Accent4 2 3 2" xfId="238" xr:uid="{00000000-0005-0000-0000-0000D3000000}"/>
    <cellStyle name="20% - Accent4 2 3 2 2" xfId="479" xr:uid="{00000000-0005-0000-0000-0000D4000000}"/>
    <cellStyle name="20% - Accent4 2 3 2 2 2" xfId="960" xr:uid="{00000000-0005-0000-0000-0000D5000000}"/>
    <cellStyle name="20% - Accent4 2 3 2 3" xfId="720" xr:uid="{00000000-0005-0000-0000-0000D6000000}"/>
    <cellStyle name="20% - Accent4 2 3 3" xfId="359" xr:uid="{00000000-0005-0000-0000-0000D7000000}"/>
    <cellStyle name="20% - Accent4 2 3 3 2" xfId="840" xr:uid="{00000000-0005-0000-0000-0000D8000000}"/>
    <cellStyle name="20% - Accent4 2 3 4" xfId="600" xr:uid="{00000000-0005-0000-0000-0000D9000000}"/>
    <cellStyle name="20% - Accent4 2 4" xfId="178" xr:uid="{00000000-0005-0000-0000-0000DA000000}"/>
    <cellStyle name="20% - Accent4 2 4 2" xfId="419" xr:uid="{00000000-0005-0000-0000-0000DB000000}"/>
    <cellStyle name="20% - Accent4 2 4 2 2" xfId="900" xr:uid="{00000000-0005-0000-0000-0000DC000000}"/>
    <cellStyle name="20% - Accent4 2 4 3" xfId="660" xr:uid="{00000000-0005-0000-0000-0000DD000000}"/>
    <cellStyle name="20% - Accent4 2 5" xfId="299" xr:uid="{00000000-0005-0000-0000-0000DE000000}"/>
    <cellStyle name="20% - Accent4 2 5 2" xfId="780" xr:uid="{00000000-0005-0000-0000-0000DF000000}"/>
    <cellStyle name="20% - Accent4 2 6" xfId="540" xr:uid="{00000000-0005-0000-0000-0000E0000000}"/>
    <cellStyle name="20% - Accent4 3" xfId="69" xr:uid="{00000000-0005-0000-0000-0000E1000000}"/>
    <cellStyle name="20% - Accent4 3 2" xfId="130" xr:uid="{00000000-0005-0000-0000-0000E2000000}"/>
    <cellStyle name="20% - Accent4 3 2 2" xfId="251" xr:uid="{00000000-0005-0000-0000-0000E3000000}"/>
    <cellStyle name="20% - Accent4 3 2 2 2" xfId="492" xr:uid="{00000000-0005-0000-0000-0000E4000000}"/>
    <cellStyle name="20% - Accent4 3 2 2 2 2" xfId="973" xr:uid="{00000000-0005-0000-0000-0000E5000000}"/>
    <cellStyle name="20% - Accent4 3 2 2 3" xfId="733" xr:uid="{00000000-0005-0000-0000-0000E6000000}"/>
    <cellStyle name="20% - Accent4 3 2 3" xfId="372" xr:uid="{00000000-0005-0000-0000-0000E7000000}"/>
    <cellStyle name="20% - Accent4 3 2 3 2" xfId="853" xr:uid="{00000000-0005-0000-0000-0000E8000000}"/>
    <cellStyle name="20% - Accent4 3 2 4" xfId="613" xr:uid="{00000000-0005-0000-0000-0000E9000000}"/>
    <cellStyle name="20% - Accent4 3 3" xfId="191" xr:uid="{00000000-0005-0000-0000-0000EA000000}"/>
    <cellStyle name="20% - Accent4 3 3 2" xfId="432" xr:uid="{00000000-0005-0000-0000-0000EB000000}"/>
    <cellStyle name="20% - Accent4 3 3 2 2" xfId="913" xr:uid="{00000000-0005-0000-0000-0000EC000000}"/>
    <cellStyle name="20% - Accent4 3 3 3" xfId="673" xr:uid="{00000000-0005-0000-0000-0000ED000000}"/>
    <cellStyle name="20% - Accent4 3 4" xfId="312" xr:uid="{00000000-0005-0000-0000-0000EE000000}"/>
    <cellStyle name="20% - Accent4 3 4 2" xfId="793" xr:uid="{00000000-0005-0000-0000-0000EF000000}"/>
    <cellStyle name="20% - Accent4 3 5" xfId="553" xr:uid="{00000000-0005-0000-0000-0000F0000000}"/>
    <cellStyle name="20% - Accent4 4" xfId="98" xr:uid="{00000000-0005-0000-0000-0000F1000000}"/>
    <cellStyle name="20% - Accent4 4 2" xfId="220" xr:uid="{00000000-0005-0000-0000-0000F2000000}"/>
    <cellStyle name="20% - Accent4 4 2 2" xfId="461" xr:uid="{00000000-0005-0000-0000-0000F3000000}"/>
    <cellStyle name="20% - Accent4 4 2 2 2" xfId="942" xr:uid="{00000000-0005-0000-0000-0000F4000000}"/>
    <cellStyle name="20% - Accent4 4 2 3" xfId="702" xr:uid="{00000000-0005-0000-0000-0000F5000000}"/>
    <cellStyle name="20% - Accent4 4 3" xfId="341" xr:uid="{00000000-0005-0000-0000-0000F6000000}"/>
    <cellStyle name="20% - Accent4 4 3 2" xfId="822" xr:uid="{00000000-0005-0000-0000-0000F7000000}"/>
    <cellStyle name="20% - Accent4 4 4" xfId="582" xr:uid="{00000000-0005-0000-0000-0000F8000000}"/>
    <cellStyle name="20% - Accent4 5" xfId="159" xr:uid="{00000000-0005-0000-0000-0000F9000000}"/>
    <cellStyle name="20% - Accent4 5 2" xfId="401" xr:uid="{00000000-0005-0000-0000-0000FA000000}"/>
    <cellStyle name="20% - Accent4 5 2 2" xfId="882" xr:uid="{00000000-0005-0000-0000-0000FB000000}"/>
    <cellStyle name="20% - Accent4 5 3" xfId="642" xr:uid="{00000000-0005-0000-0000-0000FC000000}"/>
    <cellStyle name="20% - Accent4 6" xfId="280" xr:uid="{00000000-0005-0000-0000-0000FD000000}"/>
    <cellStyle name="20% - Accent4 6 2" xfId="762" xr:uid="{00000000-0005-0000-0000-0000FE000000}"/>
    <cellStyle name="20% - Accent4 7" xfId="521" xr:uid="{00000000-0005-0000-0000-0000FF000000}"/>
    <cellStyle name="20% - Accent5" xfId="36" builtinId="46" customBuiltin="1"/>
    <cellStyle name="20% - Accent5 2" xfId="58" xr:uid="{00000000-0005-0000-0000-000001010000}"/>
    <cellStyle name="20% - Accent5 2 2" xfId="87" xr:uid="{00000000-0005-0000-0000-000002010000}"/>
    <cellStyle name="20% - Accent5 2 2 2" xfId="148" xr:uid="{00000000-0005-0000-0000-000003010000}"/>
    <cellStyle name="20% - Accent5 2 2 2 2" xfId="269" xr:uid="{00000000-0005-0000-0000-000004010000}"/>
    <cellStyle name="20% - Accent5 2 2 2 2 2" xfId="510" xr:uid="{00000000-0005-0000-0000-000005010000}"/>
    <cellStyle name="20% - Accent5 2 2 2 2 2 2" xfId="991" xr:uid="{00000000-0005-0000-0000-000006010000}"/>
    <cellStyle name="20% - Accent5 2 2 2 2 3" xfId="751" xr:uid="{00000000-0005-0000-0000-000007010000}"/>
    <cellStyle name="20% - Accent5 2 2 2 3" xfId="390" xr:uid="{00000000-0005-0000-0000-000008010000}"/>
    <cellStyle name="20% - Accent5 2 2 2 3 2" xfId="871" xr:uid="{00000000-0005-0000-0000-000009010000}"/>
    <cellStyle name="20% - Accent5 2 2 2 4" xfId="631" xr:uid="{00000000-0005-0000-0000-00000A010000}"/>
    <cellStyle name="20% - Accent5 2 2 3" xfId="209" xr:uid="{00000000-0005-0000-0000-00000B010000}"/>
    <cellStyle name="20% - Accent5 2 2 3 2" xfId="450" xr:uid="{00000000-0005-0000-0000-00000C010000}"/>
    <cellStyle name="20% - Accent5 2 2 3 2 2" xfId="931" xr:uid="{00000000-0005-0000-0000-00000D010000}"/>
    <cellStyle name="20% - Accent5 2 2 3 3" xfId="691" xr:uid="{00000000-0005-0000-0000-00000E010000}"/>
    <cellStyle name="20% - Accent5 2 2 4" xfId="330" xr:uid="{00000000-0005-0000-0000-00000F010000}"/>
    <cellStyle name="20% - Accent5 2 2 4 2" xfId="811" xr:uid="{00000000-0005-0000-0000-000010010000}"/>
    <cellStyle name="20% - Accent5 2 2 5" xfId="571" xr:uid="{00000000-0005-0000-0000-000011010000}"/>
    <cellStyle name="20% - Accent5 2 3" xfId="119" xr:uid="{00000000-0005-0000-0000-000012010000}"/>
    <cellStyle name="20% - Accent5 2 3 2" xfId="240" xr:uid="{00000000-0005-0000-0000-000013010000}"/>
    <cellStyle name="20% - Accent5 2 3 2 2" xfId="481" xr:uid="{00000000-0005-0000-0000-000014010000}"/>
    <cellStyle name="20% - Accent5 2 3 2 2 2" xfId="962" xr:uid="{00000000-0005-0000-0000-000015010000}"/>
    <cellStyle name="20% - Accent5 2 3 2 3" xfId="722" xr:uid="{00000000-0005-0000-0000-000016010000}"/>
    <cellStyle name="20% - Accent5 2 3 3" xfId="361" xr:uid="{00000000-0005-0000-0000-000017010000}"/>
    <cellStyle name="20% - Accent5 2 3 3 2" xfId="842" xr:uid="{00000000-0005-0000-0000-000018010000}"/>
    <cellStyle name="20% - Accent5 2 3 4" xfId="602" xr:uid="{00000000-0005-0000-0000-000019010000}"/>
    <cellStyle name="20% - Accent5 2 4" xfId="180" xr:uid="{00000000-0005-0000-0000-00001A010000}"/>
    <cellStyle name="20% - Accent5 2 4 2" xfId="421" xr:uid="{00000000-0005-0000-0000-00001B010000}"/>
    <cellStyle name="20% - Accent5 2 4 2 2" xfId="902" xr:uid="{00000000-0005-0000-0000-00001C010000}"/>
    <cellStyle name="20% - Accent5 2 4 3" xfId="662" xr:uid="{00000000-0005-0000-0000-00001D010000}"/>
    <cellStyle name="20% - Accent5 2 5" xfId="301" xr:uid="{00000000-0005-0000-0000-00001E010000}"/>
    <cellStyle name="20% - Accent5 2 5 2" xfId="782" xr:uid="{00000000-0005-0000-0000-00001F010000}"/>
    <cellStyle name="20% - Accent5 2 6" xfId="542" xr:uid="{00000000-0005-0000-0000-000020010000}"/>
    <cellStyle name="20% - Accent5 3" xfId="71" xr:uid="{00000000-0005-0000-0000-000021010000}"/>
    <cellStyle name="20% - Accent5 3 2" xfId="132" xr:uid="{00000000-0005-0000-0000-000022010000}"/>
    <cellStyle name="20% - Accent5 3 2 2" xfId="253" xr:uid="{00000000-0005-0000-0000-000023010000}"/>
    <cellStyle name="20% - Accent5 3 2 2 2" xfId="494" xr:uid="{00000000-0005-0000-0000-000024010000}"/>
    <cellStyle name="20% - Accent5 3 2 2 2 2" xfId="975" xr:uid="{00000000-0005-0000-0000-000025010000}"/>
    <cellStyle name="20% - Accent5 3 2 2 3" xfId="735" xr:uid="{00000000-0005-0000-0000-000026010000}"/>
    <cellStyle name="20% - Accent5 3 2 3" xfId="374" xr:uid="{00000000-0005-0000-0000-000027010000}"/>
    <cellStyle name="20% - Accent5 3 2 3 2" xfId="855" xr:uid="{00000000-0005-0000-0000-000028010000}"/>
    <cellStyle name="20% - Accent5 3 2 4" xfId="615" xr:uid="{00000000-0005-0000-0000-000029010000}"/>
    <cellStyle name="20% - Accent5 3 3" xfId="193" xr:uid="{00000000-0005-0000-0000-00002A010000}"/>
    <cellStyle name="20% - Accent5 3 3 2" xfId="434" xr:uid="{00000000-0005-0000-0000-00002B010000}"/>
    <cellStyle name="20% - Accent5 3 3 2 2" xfId="915" xr:uid="{00000000-0005-0000-0000-00002C010000}"/>
    <cellStyle name="20% - Accent5 3 3 3" xfId="675" xr:uid="{00000000-0005-0000-0000-00002D010000}"/>
    <cellStyle name="20% - Accent5 3 4" xfId="314" xr:uid="{00000000-0005-0000-0000-00002E010000}"/>
    <cellStyle name="20% - Accent5 3 4 2" xfId="795" xr:uid="{00000000-0005-0000-0000-00002F010000}"/>
    <cellStyle name="20% - Accent5 3 5" xfId="555" xr:uid="{00000000-0005-0000-0000-000030010000}"/>
    <cellStyle name="20% - Accent5 4" xfId="100" xr:uid="{00000000-0005-0000-0000-000031010000}"/>
    <cellStyle name="20% - Accent5 4 2" xfId="222" xr:uid="{00000000-0005-0000-0000-000032010000}"/>
    <cellStyle name="20% - Accent5 4 2 2" xfId="463" xr:uid="{00000000-0005-0000-0000-000033010000}"/>
    <cellStyle name="20% - Accent5 4 2 2 2" xfId="944" xr:uid="{00000000-0005-0000-0000-000034010000}"/>
    <cellStyle name="20% - Accent5 4 2 3" xfId="704" xr:uid="{00000000-0005-0000-0000-000035010000}"/>
    <cellStyle name="20% - Accent5 4 3" xfId="343" xr:uid="{00000000-0005-0000-0000-000036010000}"/>
    <cellStyle name="20% - Accent5 4 3 2" xfId="824" xr:uid="{00000000-0005-0000-0000-000037010000}"/>
    <cellStyle name="20% - Accent5 4 4" xfId="584" xr:uid="{00000000-0005-0000-0000-000038010000}"/>
    <cellStyle name="20% - Accent5 5" xfId="161" xr:uid="{00000000-0005-0000-0000-000039010000}"/>
    <cellStyle name="20% - Accent5 5 2" xfId="403" xr:uid="{00000000-0005-0000-0000-00003A010000}"/>
    <cellStyle name="20% - Accent5 5 2 2" xfId="884" xr:uid="{00000000-0005-0000-0000-00003B010000}"/>
    <cellStyle name="20% - Accent5 5 3" xfId="644" xr:uid="{00000000-0005-0000-0000-00003C010000}"/>
    <cellStyle name="20% - Accent5 6" xfId="282" xr:uid="{00000000-0005-0000-0000-00003D010000}"/>
    <cellStyle name="20% - Accent5 6 2" xfId="764" xr:uid="{00000000-0005-0000-0000-00003E010000}"/>
    <cellStyle name="20% - Accent5 7" xfId="523" xr:uid="{00000000-0005-0000-0000-00003F010000}"/>
    <cellStyle name="20% - Accent6" xfId="40" builtinId="50" customBuiltin="1"/>
    <cellStyle name="20% - Accent6 2" xfId="60" xr:uid="{00000000-0005-0000-0000-000041010000}"/>
    <cellStyle name="20% - Accent6 2 2" xfId="89" xr:uid="{00000000-0005-0000-0000-000042010000}"/>
    <cellStyle name="20% - Accent6 2 2 2" xfId="150" xr:uid="{00000000-0005-0000-0000-000043010000}"/>
    <cellStyle name="20% - Accent6 2 2 2 2" xfId="271" xr:uid="{00000000-0005-0000-0000-000044010000}"/>
    <cellStyle name="20% - Accent6 2 2 2 2 2" xfId="512" xr:uid="{00000000-0005-0000-0000-000045010000}"/>
    <cellStyle name="20% - Accent6 2 2 2 2 2 2" xfId="993" xr:uid="{00000000-0005-0000-0000-000046010000}"/>
    <cellStyle name="20% - Accent6 2 2 2 2 3" xfId="753" xr:uid="{00000000-0005-0000-0000-000047010000}"/>
    <cellStyle name="20% - Accent6 2 2 2 3" xfId="392" xr:uid="{00000000-0005-0000-0000-000048010000}"/>
    <cellStyle name="20% - Accent6 2 2 2 3 2" xfId="873" xr:uid="{00000000-0005-0000-0000-000049010000}"/>
    <cellStyle name="20% - Accent6 2 2 2 4" xfId="633" xr:uid="{00000000-0005-0000-0000-00004A010000}"/>
    <cellStyle name="20% - Accent6 2 2 3" xfId="211" xr:uid="{00000000-0005-0000-0000-00004B010000}"/>
    <cellStyle name="20% - Accent6 2 2 3 2" xfId="452" xr:uid="{00000000-0005-0000-0000-00004C010000}"/>
    <cellStyle name="20% - Accent6 2 2 3 2 2" xfId="933" xr:uid="{00000000-0005-0000-0000-00004D010000}"/>
    <cellStyle name="20% - Accent6 2 2 3 3" xfId="693" xr:uid="{00000000-0005-0000-0000-00004E010000}"/>
    <cellStyle name="20% - Accent6 2 2 4" xfId="332" xr:uid="{00000000-0005-0000-0000-00004F010000}"/>
    <cellStyle name="20% - Accent6 2 2 4 2" xfId="813" xr:uid="{00000000-0005-0000-0000-000050010000}"/>
    <cellStyle name="20% - Accent6 2 2 5" xfId="573" xr:uid="{00000000-0005-0000-0000-000051010000}"/>
    <cellStyle name="20% - Accent6 2 3" xfId="121" xr:uid="{00000000-0005-0000-0000-000052010000}"/>
    <cellStyle name="20% - Accent6 2 3 2" xfId="242" xr:uid="{00000000-0005-0000-0000-000053010000}"/>
    <cellStyle name="20% - Accent6 2 3 2 2" xfId="483" xr:uid="{00000000-0005-0000-0000-000054010000}"/>
    <cellStyle name="20% - Accent6 2 3 2 2 2" xfId="964" xr:uid="{00000000-0005-0000-0000-000055010000}"/>
    <cellStyle name="20% - Accent6 2 3 2 3" xfId="724" xr:uid="{00000000-0005-0000-0000-000056010000}"/>
    <cellStyle name="20% - Accent6 2 3 3" xfId="363" xr:uid="{00000000-0005-0000-0000-000057010000}"/>
    <cellStyle name="20% - Accent6 2 3 3 2" xfId="844" xr:uid="{00000000-0005-0000-0000-000058010000}"/>
    <cellStyle name="20% - Accent6 2 3 4" xfId="604" xr:uid="{00000000-0005-0000-0000-000059010000}"/>
    <cellStyle name="20% - Accent6 2 4" xfId="182" xr:uid="{00000000-0005-0000-0000-00005A010000}"/>
    <cellStyle name="20% - Accent6 2 4 2" xfId="423" xr:uid="{00000000-0005-0000-0000-00005B010000}"/>
    <cellStyle name="20% - Accent6 2 4 2 2" xfId="904" xr:uid="{00000000-0005-0000-0000-00005C010000}"/>
    <cellStyle name="20% - Accent6 2 4 3" xfId="664" xr:uid="{00000000-0005-0000-0000-00005D010000}"/>
    <cellStyle name="20% - Accent6 2 5" xfId="303" xr:uid="{00000000-0005-0000-0000-00005E010000}"/>
    <cellStyle name="20% - Accent6 2 5 2" xfId="784" xr:uid="{00000000-0005-0000-0000-00005F010000}"/>
    <cellStyle name="20% - Accent6 2 6" xfId="544" xr:uid="{00000000-0005-0000-0000-000060010000}"/>
    <cellStyle name="20% - Accent6 3" xfId="73" xr:uid="{00000000-0005-0000-0000-000061010000}"/>
    <cellStyle name="20% - Accent6 3 2" xfId="134" xr:uid="{00000000-0005-0000-0000-000062010000}"/>
    <cellStyle name="20% - Accent6 3 2 2" xfId="255" xr:uid="{00000000-0005-0000-0000-000063010000}"/>
    <cellStyle name="20% - Accent6 3 2 2 2" xfId="496" xr:uid="{00000000-0005-0000-0000-000064010000}"/>
    <cellStyle name="20% - Accent6 3 2 2 2 2" xfId="977" xr:uid="{00000000-0005-0000-0000-000065010000}"/>
    <cellStyle name="20% - Accent6 3 2 2 3" xfId="737" xr:uid="{00000000-0005-0000-0000-000066010000}"/>
    <cellStyle name="20% - Accent6 3 2 3" xfId="376" xr:uid="{00000000-0005-0000-0000-000067010000}"/>
    <cellStyle name="20% - Accent6 3 2 3 2" xfId="857" xr:uid="{00000000-0005-0000-0000-000068010000}"/>
    <cellStyle name="20% - Accent6 3 2 4" xfId="617" xr:uid="{00000000-0005-0000-0000-000069010000}"/>
    <cellStyle name="20% - Accent6 3 3" xfId="195" xr:uid="{00000000-0005-0000-0000-00006A010000}"/>
    <cellStyle name="20% - Accent6 3 3 2" xfId="436" xr:uid="{00000000-0005-0000-0000-00006B010000}"/>
    <cellStyle name="20% - Accent6 3 3 2 2" xfId="917" xr:uid="{00000000-0005-0000-0000-00006C010000}"/>
    <cellStyle name="20% - Accent6 3 3 3" xfId="677" xr:uid="{00000000-0005-0000-0000-00006D010000}"/>
    <cellStyle name="20% - Accent6 3 4" xfId="316" xr:uid="{00000000-0005-0000-0000-00006E010000}"/>
    <cellStyle name="20% - Accent6 3 4 2" xfId="797" xr:uid="{00000000-0005-0000-0000-00006F010000}"/>
    <cellStyle name="20% - Accent6 3 5" xfId="557" xr:uid="{00000000-0005-0000-0000-000070010000}"/>
    <cellStyle name="20% - Accent6 4" xfId="102" xr:uid="{00000000-0005-0000-0000-000071010000}"/>
    <cellStyle name="20% - Accent6 4 2" xfId="224" xr:uid="{00000000-0005-0000-0000-000072010000}"/>
    <cellStyle name="20% - Accent6 4 2 2" xfId="465" xr:uid="{00000000-0005-0000-0000-000073010000}"/>
    <cellStyle name="20% - Accent6 4 2 2 2" xfId="946" xr:uid="{00000000-0005-0000-0000-000074010000}"/>
    <cellStyle name="20% - Accent6 4 2 3" xfId="706" xr:uid="{00000000-0005-0000-0000-000075010000}"/>
    <cellStyle name="20% - Accent6 4 3" xfId="345" xr:uid="{00000000-0005-0000-0000-000076010000}"/>
    <cellStyle name="20% - Accent6 4 3 2" xfId="826" xr:uid="{00000000-0005-0000-0000-000077010000}"/>
    <cellStyle name="20% - Accent6 4 4" xfId="586" xr:uid="{00000000-0005-0000-0000-000078010000}"/>
    <cellStyle name="20% - Accent6 5" xfId="163" xr:uid="{00000000-0005-0000-0000-000079010000}"/>
    <cellStyle name="20% - Accent6 5 2" xfId="405" xr:uid="{00000000-0005-0000-0000-00007A010000}"/>
    <cellStyle name="20% - Accent6 5 2 2" xfId="886" xr:uid="{00000000-0005-0000-0000-00007B010000}"/>
    <cellStyle name="20% - Accent6 5 3" xfId="646" xr:uid="{00000000-0005-0000-0000-00007C010000}"/>
    <cellStyle name="20% - Accent6 6" xfId="284" xr:uid="{00000000-0005-0000-0000-00007D010000}"/>
    <cellStyle name="20% - Accent6 6 2" xfId="766" xr:uid="{00000000-0005-0000-0000-00007E010000}"/>
    <cellStyle name="20% - Accent6 7" xfId="525" xr:uid="{00000000-0005-0000-0000-00007F010000}"/>
    <cellStyle name="40% - Accent1" xfId="21" builtinId="31" customBuiltin="1"/>
    <cellStyle name="40% - Accent1 2" xfId="51" xr:uid="{00000000-0005-0000-0000-000081010000}"/>
    <cellStyle name="40% - Accent1 2 2" xfId="80" xr:uid="{00000000-0005-0000-0000-000082010000}"/>
    <cellStyle name="40% - Accent1 2 2 2" xfId="141" xr:uid="{00000000-0005-0000-0000-000083010000}"/>
    <cellStyle name="40% - Accent1 2 2 2 2" xfId="262" xr:uid="{00000000-0005-0000-0000-000084010000}"/>
    <cellStyle name="40% - Accent1 2 2 2 2 2" xfId="503" xr:uid="{00000000-0005-0000-0000-000085010000}"/>
    <cellStyle name="40% - Accent1 2 2 2 2 2 2" xfId="984" xr:uid="{00000000-0005-0000-0000-000086010000}"/>
    <cellStyle name="40% - Accent1 2 2 2 2 3" xfId="744" xr:uid="{00000000-0005-0000-0000-000087010000}"/>
    <cellStyle name="40% - Accent1 2 2 2 3" xfId="383" xr:uid="{00000000-0005-0000-0000-000088010000}"/>
    <cellStyle name="40% - Accent1 2 2 2 3 2" xfId="864" xr:uid="{00000000-0005-0000-0000-000089010000}"/>
    <cellStyle name="40% - Accent1 2 2 2 4" xfId="624" xr:uid="{00000000-0005-0000-0000-00008A010000}"/>
    <cellStyle name="40% - Accent1 2 2 3" xfId="202" xr:uid="{00000000-0005-0000-0000-00008B010000}"/>
    <cellStyle name="40% - Accent1 2 2 3 2" xfId="443" xr:uid="{00000000-0005-0000-0000-00008C010000}"/>
    <cellStyle name="40% - Accent1 2 2 3 2 2" xfId="924" xr:uid="{00000000-0005-0000-0000-00008D010000}"/>
    <cellStyle name="40% - Accent1 2 2 3 3" xfId="684" xr:uid="{00000000-0005-0000-0000-00008E010000}"/>
    <cellStyle name="40% - Accent1 2 2 4" xfId="323" xr:uid="{00000000-0005-0000-0000-00008F010000}"/>
    <cellStyle name="40% - Accent1 2 2 4 2" xfId="804" xr:uid="{00000000-0005-0000-0000-000090010000}"/>
    <cellStyle name="40% - Accent1 2 2 5" xfId="564" xr:uid="{00000000-0005-0000-0000-000091010000}"/>
    <cellStyle name="40% - Accent1 2 3" xfId="112" xr:uid="{00000000-0005-0000-0000-000092010000}"/>
    <cellStyle name="40% - Accent1 2 3 2" xfId="233" xr:uid="{00000000-0005-0000-0000-000093010000}"/>
    <cellStyle name="40% - Accent1 2 3 2 2" xfId="474" xr:uid="{00000000-0005-0000-0000-000094010000}"/>
    <cellStyle name="40% - Accent1 2 3 2 2 2" xfId="955" xr:uid="{00000000-0005-0000-0000-000095010000}"/>
    <cellStyle name="40% - Accent1 2 3 2 3" xfId="715" xr:uid="{00000000-0005-0000-0000-000096010000}"/>
    <cellStyle name="40% - Accent1 2 3 3" xfId="354" xr:uid="{00000000-0005-0000-0000-000097010000}"/>
    <cellStyle name="40% - Accent1 2 3 3 2" xfId="835" xr:uid="{00000000-0005-0000-0000-000098010000}"/>
    <cellStyle name="40% - Accent1 2 3 4" xfId="595" xr:uid="{00000000-0005-0000-0000-000099010000}"/>
    <cellStyle name="40% - Accent1 2 4" xfId="173" xr:uid="{00000000-0005-0000-0000-00009A010000}"/>
    <cellStyle name="40% - Accent1 2 4 2" xfId="414" xr:uid="{00000000-0005-0000-0000-00009B010000}"/>
    <cellStyle name="40% - Accent1 2 4 2 2" xfId="895" xr:uid="{00000000-0005-0000-0000-00009C010000}"/>
    <cellStyle name="40% - Accent1 2 4 3" xfId="655" xr:uid="{00000000-0005-0000-0000-00009D010000}"/>
    <cellStyle name="40% - Accent1 2 5" xfId="294" xr:uid="{00000000-0005-0000-0000-00009E010000}"/>
    <cellStyle name="40% - Accent1 2 5 2" xfId="775" xr:uid="{00000000-0005-0000-0000-00009F010000}"/>
    <cellStyle name="40% - Accent1 2 6" xfId="535" xr:uid="{00000000-0005-0000-0000-0000A0010000}"/>
    <cellStyle name="40% - Accent1 3" xfId="64" xr:uid="{00000000-0005-0000-0000-0000A1010000}"/>
    <cellStyle name="40% - Accent1 3 2" xfId="125" xr:uid="{00000000-0005-0000-0000-0000A2010000}"/>
    <cellStyle name="40% - Accent1 3 2 2" xfId="246" xr:uid="{00000000-0005-0000-0000-0000A3010000}"/>
    <cellStyle name="40% - Accent1 3 2 2 2" xfId="487" xr:uid="{00000000-0005-0000-0000-0000A4010000}"/>
    <cellStyle name="40% - Accent1 3 2 2 2 2" xfId="968" xr:uid="{00000000-0005-0000-0000-0000A5010000}"/>
    <cellStyle name="40% - Accent1 3 2 2 3" xfId="728" xr:uid="{00000000-0005-0000-0000-0000A6010000}"/>
    <cellStyle name="40% - Accent1 3 2 3" xfId="367" xr:uid="{00000000-0005-0000-0000-0000A7010000}"/>
    <cellStyle name="40% - Accent1 3 2 3 2" xfId="848" xr:uid="{00000000-0005-0000-0000-0000A8010000}"/>
    <cellStyle name="40% - Accent1 3 2 4" xfId="608" xr:uid="{00000000-0005-0000-0000-0000A9010000}"/>
    <cellStyle name="40% - Accent1 3 3" xfId="186" xr:uid="{00000000-0005-0000-0000-0000AA010000}"/>
    <cellStyle name="40% - Accent1 3 3 2" xfId="427" xr:uid="{00000000-0005-0000-0000-0000AB010000}"/>
    <cellStyle name="40% - Accent1 3 3 2 2" xfId="908" xr:uid="{00000000-0005-0000-0000-0000AC010000}"/>
    <cellStyle name="40% - Accent1 3 3 3" xfId="668" xr:uid="{00000000-0005-0000-0000-0000AD010000}"/>
    <cellStyle name="40% - Accent1 3 4" xfId="307" xr:uid="{00000000-0005-0000-0000-0000AE010000}"/>
    <cellStyle name="40% - Accent1 3 4 2" xfId="788" xr:uid="{00000000-0005-0000-0000-0000AF010000}"/>
    <cellStyle name="40% - Accent1 3 5" xfId="548" xr:uid="{00000000-0005-0000-0000-0000B0010000}"/>
    <cellStyle name="40% - Accent1 4" xfId="93" xr:uid="{00000000-0005-0000-0000-0000B1010000}"/>
    <cellStyle name="40% - Accent1 4 2" xfId="215" xr:uid="{00000000-0005-0000-0000-0000B2010000}"/>
    <cellStyle name="40% - Accent1 4 2 2" xfId="456" xr:uid="{00000000-0005-0000-0000-0000B3010000}"/>
    <cellStyle name="40% - Accent1 4 2 2 2" xfId="937" xr:uid="{00000000-0005-0000-0000-0000B4010000}"/>
    <cellStyle name="40% - Accent1 4 2 3" xfId="697" xr:uid="{00000000-0005-0000-0000-0000B5010000}"/>
    <cellStyle name="40% - Accent1 4 3" xfId="336" xr:uid="{00000000-0005-0000-0000-0000B6010000}"/>
    <cellStyle name="40% - Accent1 4 3 2" xfId="817" xr:uid="{00000000-0005-0000-0000-0000B7010000}"/>
    <cellStyle name="40% - Accent1 4 4" xfId="577" xr:uid="{00000000-0005-0000-0000-0000B8010000}"/>
    <cellStyle name="40% - Accent1 5" xfId="154" xr:uid="{00000000-0005-0000-0000-0000B9010000}"/>
    <cellStyle name="40% - Accent1 5 2" xfId="396" xr:uid="{00000000-0005-0000-0000-0000BA010000}"/>
    <cellStyle name="40% - Accent1 5 2 2" xfId="877" xr:uid="{00000000-0005-0000-0000-0000BB010000}"/>
    <cellStyle name="40% - Accent1 5 3" xfId="637" xr:uid="{00000000-0005-0000-0000-0000BC010000}"/>
    <cellStyle name="40% - Accent1 6" xfId="275" xr:uid="{00000000-0005-0000-0000-0000BD010000}"/>
    <cellStyle name="40% - Accent1 6 2" xfId="757" xr:uid="{00000000-0005-0000-0000-0000BE010000}"/>
    <cellStyle name="40% - Accent1 7" xfId="516" xr:uid="{00000000-0005-0000-0000-0000BF010000}"/>
    <cellStyle name="40% - Accent2" xfId="25" builtinId="35" customBuiltin="1"/>
    <cellStyle name="40% - Accent2 2" xfId="53" xr:uid="{00000000-0005-0000-0000-0000C1010000}"/>
    <cellStyle name="40% - Accent2 2 2" xfId="82" xr:uid="{00000000-0005-0000-0000-0000C2010000}"/>
    <cellStyle name="40% - Accent2 2 2 2" xfId="143" xr:uid="{00000000-0005-0000-0000-0000C3010000}"/>
    <cellStyle name="40% - Accent2 2 2 2 2" xfId="264" xr:uid="{00000000-0005-0000-0000-0000C4010000}"/>
    <cellStyle name="40% - Accent2 2 2 2 2 2" xfId="505" xr:uid="{00000000-0005-0000-0000-0000C5010000}"/>
    <cellStyle name="40% - Accent2 2 2 2 2 2 2" xfId="986" xr:uid="{00000000-0005-0000-0000-0000C6010000}"/>
    <cellStyle name="40% - Accent2 2 2 2 2 3" xfId="746" xr:uid="{00000000-0005-0000-0000-0000C7010000}"/>
    <cellStyle name="40% - Accent2 2 2 2 3" xfId="385" xr:uid="{00000000-0005-0000-0000-0000C8010000}"/>
    <cellStyle name="40% - Accent2 2 2 2 3 2" xfId="866" xr:uid="{00000000-0005-0000-0000-0000C9010000}"/>
    <cellStyle name="40% - Accent2 2 2 2 4" xfId="626" xr:uid="{00000000-0005-0000-0000-0000CA010000}"/>
    <cellStyle name="40% - Accent2 2 2 3" xfId="204" xr:uid="{00000000-0005-0000-0000-0000CB010000}"/>
    <cellStyle name="40% - Accent2 2 2 3 2" xfId="445" xr:uid="{00000000-0005-0000-0000-0000CC010000}"/>
    <cellStyle name="40% - Accent2 2 2 3 2 2" xfId="926" xr:uid="{00000000-0005-0000-0000-0000CD010000}"/>
    <cellStyle name="40% - Accent2 2 2 3 3" xfId="686" xr:uid="{00000000-0005-0000-0000-0000CE010000}"/>
    <cellStyle name="40% - Accent2 2 2 4" xfId="325" xr:uid="{00000000-0005-0000-0000-0000CF010000}"/>
    <cellStyle name="40% - Accent2 2 2 4 2" xfId="806" xr:uid="{00000000-0005-0000-0000-0000D0010000}"/>
    <cellStyle name="40% - Accent2 2 2 5" xfId="566" xr:uid="{00000000-0005-0000-0000-0000D1010000}"/>
    <cellStyle name="40% - Accent2 2 3" xfId="114" xr:uid="{00000000-0005-0000-0000-0000D2010000}"/>
    <cellStyle name="40% - Accent2 2 3 2" xfId="235" xr:uid="{00000000-0005-0000-0000-0000D3010000}"/>
    <cellStyle name="40% - Accent2 2 3 2 2" xfId="476" xr:uid="{00000000-0005-0000-0000-0000D4010000}"/>
    <cellStyle name="40% - Accent2 2 3 2 2 2" xfId="957" xr:uid="{00000000-0005-0000-0000-0000D5010000}"/>
    <cellStyle name="40% - Accent2 2 3 2 3" xfId="717" xr:uid="{00000000-0005-0000-0000-0000D6010000}"/>
    <cellStyle name="40% - Accent2 2 3 3" xfId="356" xr:uid="{00000000-0005-0000-0000-0000D7010000}"/>
    <cellStyle name="40% - Accent2 2 3 3 2" xfId="837" xr:uid="{00000000-0005-0000-0000-0000D8010000}"/>
    <cellStyle name="40% - Accent2 2 3 4" xfId="597" xr:uid="{00000000-0005-0000-0000-0000D9010000}"/>
    <cellStyle name="40% - Accent2 2 4" xfId="175" xr:uid="{00000000-0005-0000-0000-0000DA010000}"/>
    <cellStyle name="40% - Accent2 2 4 2" xfId="416" xr:uid="{00000000-0005-0000-0000-0000DB010000}"/>
    <cellStyle name="40% - Accent2 2 4 2 2" xfId="897" xr:uid="{00000000-0005-0000-0000-0000DC010000}"/>
    <cellStyle name="40% - Accent2 2 4 3" xfId="657" xr:uid="{00000000-0005-0000-0000-0000DD010000}"/>
    <cellStyle name="40% - Accent2 2 5" xfId="296" xr:uid="{00000000-0005-0000-0000-0000DE010000}"/>
    <cellStyle name="40% - Accent2 2 5 2" xfId="777" xr:uid="{00000000-0005-0000-0000-0000DF010000}"/>
    <cellStyle name="40% - Accent2 2 6" xfId="537" xr:uid="{00000000-0005-0000-0000-0000E0010000}"/>
    <cellStyle name="40% - Accent2 3" xfId="66" xr:uid="{00000000-0005-0000-0000-0000E1010000}"/>
    <cellStyle name="40% - Accent2 3 2" xfId="127" xr:uid="{00000000-0005-0000-0000-0000E2010000}"/>
    <cellStyle name="40% - Accent2 3 2 2" xfId="248" xr:uid="{00000000-0005-0000-0000-0000E3010000}"/>
    <cellStyle name="40% - Accent2 3 2 2 2" xfId="489" xr:uid="{00000000-0005-0000-0000-0000E4010000}"/>
    <cellStyle name="40% - Accent2 3 2 2 2 2" xfId="970" xr:uid="{00000000-0005-0000-0000-0000E5010000}"/>
    <cellStyle name="40% - Accent2 3 2 2 3" xfId="730" xr:uid="{00000000-0005-0000-0000-0000E6010000}"/>
    <cellStyle name="40% - Accent2 3 2 3" xfId="369" xr:uid="{00000000-0005-0000-0000-0000E7010000}"/>
    <cellStyle name="40% - Accent2 3 2 3 2" xfId="850" xr:uid="{00000000-0005-0000-0000-0000E8010000}"/>
    <cellStyle name="40% - Accent2 3 2 4" xfId="610" xr:uid="{00000000-0005-0000-0000-0000E9010000}"/>
    <cellStyle name="40% - Accent2 3 3" xfId="188" xr:uid="{00000000-0005-0000-0000-0000EA010000}"/>
    <cellStyle name="40% - Accent2 3 3 2" xfId="429" xr:uid="{00000000-0005-0000-0000-0000EB010000}"/>
    <cellStyle name="40% - Accent2 3 3 2 2" xfId="910" xr:uid="{00000000-0005-0000-0000-0000EC010000}"/>
    <cellStyle name="40% - Accent2 3 3 3" xfId="670" xr:uid="{00000000-0005-0000-0000-0000ED010000}"/>
    <cellStyle name="40% - Accent2 3 4" xfId="309" xr:uid="{00000000-0005-0000-0000-0000EE010000}"/>
    <cellStyle name="40% - Accent2 3 4 2" xfId="790" xr:uid="{00000000-0005-0000-0000-0000EF010000}"/>
    <cellStyle name="40% - Accent2 3 5" xfId="550" xr:uid="{00000000-0005-0000-0000-0000F0010000}"/>
    <cellStyle name="40% - Accent2 4" xfId="95" xr:uid="{00000000-0005-0000-0000-0000F1010000}"/>
    <cellStyle name="40% - Accent2 4 2" xfId="217" xr:uid="{00000000-0005-0000-0000-0000F2010000}"/>
    <cellStyle name="40% - Accent2 4 2 2" xfId="458" xr:uid="{00000000-0005-0000-0000-0000F3010000}"/>
    <cellStyle name="40% - Accent2 4 2 2 2" xfId="939" xr:uid="{00000000-0005-0000-0000-0000F4010000}"/>
    <cellStyle name="40% - Accent2 4 2 3" xfId="699" xr:uid="{00000000-0005-0000-0000-0000F5010000}"/>
    <cellStyle name="40% - Accent2 4 3" xfId="338" xr:uid="{00000000-0005-0000-0000-0000F6010000}"/>
    <cellStyle name="40% - Accent2 4 3 2" xfId="819" xr:uid="{00000000-0005-0000-0000-0000F7010000}"/>
    <cellStyle name="40% - Accent2 4 4" xfId="579" xr:uid="{00000000-0005-0000-0000-0000F8010000}"/>
    <cellStyle name="40% - Accent2 5" xfId="156" xr:uid="{00000000-0005-0000-0000-0000F9010000}"/>
    <cellStyle name="40% - Accent2 5 2" xfId="398" xr:uid="{00000000-0005-0000-0000-0000FA010000}"/>
    <cellStyle name="40% - Accent2 5 2 2" xfId="879" xr:uid="{00000000-0005-0000-0000-0000FB010000}"/>
    <cellStyle name="40% - Accent2 5 3" xfId="639" xr:uid="{00000000-0005-0000-0000-0000FC010000}"/>
    <cellStyle name="40% - Accent2 6" xfId="277" xr:uid="{00000000-0005-0000-0000-0000FD010000}"/>
    <cellStyle name="40% - Accent2 6 2" xfId="759" xr:uid="{00000000-0005-0000-0000-0000FE010000}"/>
    <cellStyle name="40% - Accent2 7" xfId="518" xr:uid="{00000000-0005-0000-0000-0000FF010000}"/>
    <cellStyle name="40% - Accent3" xfId="29" builtinId="39" customBuiltin="1"/>
    <cellStyle name="40% - Accent3 2" xfId="55" xr:uid="{00000000-0005-0000-0000-000001020000}"/>
    <cellStyle name="40% - Accent3 2 2" xfId="84" xr:uid="{00000000-0005-0000-0000-000002020000}"/>
    <cellStyle name="40% - Accent3 2 2 2" xfId="145" xr:uid="{00000000-0005-0000-0000-000003020000}"/>
    <cellStyle name="40% - Accent3 2 2 2 2" xfId="266" xr:uid="{00000000-0005-0000-0000-000004020000}"/>
    <cellStyle name="40% - Accent3 2 2 2 2 2" xfId="507" xr:uid="{00000000-0005-0000-0000-000005020000}"/>
    <cellStyle name="40% - Accent3 2 2 2 2 2 2" xfId="988" xr:uid="{00000000-0005-0000-0000-000006020000}"/>
    <cellStyle name="40% - Accent3 2 2 2 2 3" xfId="748" xr:uid="{00000000-0005-0000-0000-000007020000}"/>
    <cellStyle name="40% - Accent3 2 2 2 3" xfId="387" xr:uid="{00000000-0005-0000-0000-000008020000}"/>
    <cellStyle name="40% - Accent3 2 2 2 3 2" xfId="868" xr:uid="{00000000-0005-0000-0000-000009020000}"/>
    <cellStyle name="40% - Accent3 2 2 2 4" xfId="628" xr:uid="{00000000-0005-0000-0000-00000A020000}"/>
    <cellStyle name="40% - Accent3 2 2 3" xfId="206" xr:uid="{00000000-0005-0000-0000-00000B020000}"/>
    <cellStyle name="40% - Accent3 2 2 3 2" xfId="447" xr:uid="{00000000-0005-0000-0000-00000C020000}"/>
    <cellStyle name="40% - Accent3 2 2 3 2 2" xfId="928" xr:uid="{00000000-0005-0000-0000-00000D020000}"/>
    <cellStyle name="40% - Accent3 2 2 3 3" xfId="688" xr:uid="{00000000-0005-0000-0000-00000E020000}"/>
    <cellStyle name="40% - Accent3 2 2 4" xfId="327" xr:uid="{00000000-0005-0000-0000-00000F020000}"/>
    <cellStyle name="40% - Accent3 2 2 4 2" xfId="808" xr:uid="{00000000-0005-0000-0000-000010020000}"/>
    <cellStyle name="40% - Accent3 2 2 5" xfId="568" xr:uid="{00000000-0005-0000-0000-000011020000}"/>
    <cellStyle name="40% - Accent3 2 3" xfId="116" xr:uid="{00000000-0005-0000-0000-000012020000}"/>
    <cellStyle name="40% - Accent3 2 3 2" xfId="237" xr:uid="{00000000-0005-0000-0000-000013020000}"/>
    <cellStyle name="40% - Accent3 2 3 2 2" xfId="478" xr:uid="{00000000-0005-0000-0000-000014020000}"/>
    <cellStyle name="40% - Accent3 2 3 2 2 2" xfId="959" xr:uid="{00000000-0005-0000-0000-000015020000}"/>
    <cellStyle name="40% - Accent3 2 3 2 3" xfId="719" xr:uid="{00000000-0005-0000-0000-000016020000}"/>
    <cellStyle name="40% - Accent3 2 3 3" xfId="358" xr:uid="{00000000-0005-0000-0000-000017020000}"/>
    <cellStyle name="40% - Accent3 2 3 3 2" xfId="839" xr:uid="{00000000-0005-0000-0000-000018020000}"/>
    <cellStyle name="40% - Accent3 2 3 4" xfId="599" xr:uid="{00000000-0005-0000-0000-000019020000}"/>
    <cellStyle name="40% - Accent3 2 4" xfId="177" xr:uid="{00000000-0005-0000-0000-00001A020000}"/>
    <cellStyle name="40% - Accent3 2 4 2" xfId="418" xr:uid="{00000000-0005-0000-0000-00001B020000}"/>
    <cellStyle name="40% - Accent3 2 4 2 2" xfId="899" xr:uid="{00000000-0005-0000-0000-00001C020000}"/>
    <cellStyle name="40% - Accent3 2 4 3" xfId="659" xr:uid="{00000000-0005-0000-0000-00001D020000}"/>
    <cellStyle name="40% - Accent3 2 5" xfId="298" xr:uid="{00000000-0005-0000-0000-00001E020000}"/>
    <cellStyle name="40% - Accent3 2 5 2" xfId="779" xr:uid="{00000000-0005-0000-0000-00001F020000}"/>
    <cellStyle name="40% - Accent3 2 6" xfId="539" xr:uid="{00000000-0005-0000-0000-000020020000}"/>
    <cellStyle name="40% - Accent3 3" xfId="68" xr:uid="{00000000-0005-0000-0000-000021020000}"/>
    <cellStyle name="40% - Accent3 3 2" xfId="129" xr:uid="{00000000-0005-0000-0000-000022020000}"/>
    <cellStyle name="40% - Accent3 3 2 2" xfId="250" xr:uid="{00000000-0005-0000-0000-000023020000}"/>
    <cellStyle name="40% - Accent3 3 2 2 2" xfId="491" xr:uid="{00000000-0005-0000-0000-000024020000}"/>
    <cellStyle name="40% - Accent3 3 2 2 2 2" xfId="972" xr:uid="{00000000-0005-0000-0000-000025020000}"/>
    <cellStyle name="40% - Accent3 3 2 2 3" xfId="732" xr:uid="{00000000-0005-0000-0000-000026020000}"/>
    <cellStyle name="40% - Accent3 3 2 3" xfId="371" xr:uid="{00000000-0005-0000-0000-000027020000}"/>
    <cellStyle name="40% - Accent3 3 2 3 2" xfId="852" xr:uid="{00000000-0005-0000-0000-000028020000}"/>
    <cellStyle name="40% - Accent3 3 2 4" xfId="612" xr:uid="{00000000-0005-0000-0000-000029020000}"/>
    <cellStyle name="40% - Accent3 3 3" xfId="190" xr:uid="{00000000-0005-0000-0000-00002A020000}"/>
    <cellStyle name="40% - Accent3 3 3 2" xfId="431" xr:uid="{00000000-0005-0000-0000-00002B020000}"/>
    <cellStyle name="40% - Accent3 3 3 2 2" xfId="912" xr:uid="{00000000-0005-0000-0000-00002C020000}"/>
    <cellStyle name="40% - Accent3 3 3 3" xfId="672" xr:uid="{00000000-0005-0000-0000-00002D020000}"/>
    <cellStyle name="40% - Accent3 3 4" xfId="311" xr:uid="{00000000-0005-0000-0000-00002E020000}"/>
    <cellStyle name="40% - Accent3 3 4 2" xfId="792" xr:uid="{00000000-0005-0000-0000-00002F020000}"/>
    <cellStyle name="40% - Accent3 3 5" xfId="552" xr:uid="{00000000-0005-0000-0000-000030020000}"/>
    <cellStyle name="40% - Accent3 4" xfId="97" xr:uid="{00000000-0005-0000-0000-000031020000}"/>
    <cellStyle name="40% - Accent3 4 2" xfId="219" xr:uid="{00000000-0005-0000-0000-000032020000}"/>
    <cellStyle name="40% - Accent3 4 2 2" xfId="460" xr:uid="{00000000-0005-0000-0000-000033020000}"/>
    <cellStyle name="40% - Accent3 4 2 2 2" xfId="941" xr:uid="{00000000-0005-0000-0000-000034020000}"/>
    <cellStyle name="40% - Accent3 4 2 3" xfId="701" xr:uid="{00000000-0005-0000-0000-000035020000}"/>
    <cellStyle name="40% - Accent3 4 3" xfId="340" xr:uid="{00000000-0005-0000-0000-000036020000}"/>
    <cellStyle name="40% - Accent3 4 3 2" xfId="821" xr:uid="{00000000-0005-0000-0000-000037020000}"/>
    <cellStyle name="40% - Accent3 4 4" xfId="581" xr:uid="{00000000-0005-0000-0000-000038020000}"/>
    <cellStyle name="40% - Accent3 5" xfId="158" xr:uid="{00000000-0005-0000-0000-000039020000}"/>
    <cellStyle name="40% - Accent3 5 2" xfId="400" xr:uid="{00000000-0005-0000-0000-00003A020000}"/>
    <cellStyle name="40% - Accent3 5 2 2" xfId="881" xr:uid="{00000000-0005-0000-0000-00003B020000}"/>
    <cellStyle name="40% - Accent3 5 3" xfId="641" xr:uid="{00000000-0005-0000-0000-00003C020000}"/>
    <cellStyle name="40% - Accent3 6" xfId="279" xr:uid="{00000000-0005-0000-0000-00003D020000}"/>
    <cellStyle name="40% - Accent3 6 2" xfId="761" xr:uid="{00000000-0005-0000-0000-00003E020000}"/>
    <cellStyle name="40% - Accent3 7" xfId="520" xr:uid="{00000000-0005-0000-0000-00003F020000}"/>
    <cellStyle name="40% - Accent4" xfId="33" builtinId="43" customBuiltin="1"/>
    <cellStyle name="40% - Accent4 2" xfId="57" xr:uid="{00000000-0005-0000-0000-000041020000}"/>
    <cellStyle name="40% - Accent4 2 2" xfId="86" xr:uid="{00000000-0005-0000-0000-000042020000}"/>
    <cellStyle name="40% - Accent4 2 2 2" xfId="147" xr:uid="{00000000-0005-0000-0000-000043020000}"/>
    <cellStyle name="40% - Accent4 2 2 2 2" xfId="268" xr:uid="{00000000-0005-0000-0000-000044020000}"/>
    <cellStyle name="40% - Accent4 2 2 2 2 2" xfId="509" xr:uid="{00000000-0005-0000-0000-000045020000}"/>
    <cellStyle name="40% - Accent4 2 2 2 2 2 2" xfId="990" xr:uid="{00000000-0005-0000-0000-000046020000}"/>
    <cellStyle name="40% - Accent4 2 2 2 2 3" xfId="750" xr:uid="{00000000-0005-0000-0000-000047020000}"/>
    <cellStyle name="40% - Accent4 2 2 2 3" xfId="389" xr:uid="{00000000-0005-0000-0000-000048020000}"/>
    <cellStyle name="40% - Accent4 2 2 2 3 2" xfId="870" xr:uid="{00000000-0005-0000-0000-000049020000}"/>
    <cellStyle name="40% - Accent4 2 2 2 4" xfId="630" xr:uid="{00000000-0005-0000-0000-00004A020000}"/>
    <cellStyle name="40% - Accent4 2 2 3" xfId="208" xr:uid="{00000000-0005-0000-0000-00004B020000}"/>
    <cellStyle name="40% - Accent4 2 2 3 2" xfId="449" xr:uid="{00000000-0005-0000-0000-00004C020000}"/>
    <cellStyle name="40% - Accent4 2 2 3 2 2" xfId="930" xr:uid="{00000000-0005-0000-0000-00004D020000}"/>
    <cellStyle name="40% - Accent4 2 2 3 3" xfId="690" xr:uid="{00000000-0005-0000-0000-00004E020000}"/>
    <cellStyle name="40% - Accent4 2 2 4" xfId="329" xr:uid="{00000000-0005-0000-0000-00004F020000}"/>
    <cellStyle name="40% - Accent4 2 2 4 2" xfId="810" xr:uid="{00000000-0005-0000-0000-000050020000}"/>
    <cellStyle name="40% - Accent4 2 2 5" xfId="570" xr:uid="{00000000-0005-0000-0000-000051020000}"/>
    <cellStyle name="40% - Accent4 2 3" xfId="118" xr:uid="{00000000-0005-0000-0000-000052020000}"/>
    <cellStyle name="40% - Accent4 2 3 2" xfId="239" xr:uid="{00000000-0005-0000-0000-000053020000}"/>
    <cellStyle name="40% - Accent4 2 3 2 2" xfId="480" xr:uid="{00000000-0005-0000-0000-000054020000}"/>
    <cellStyle name="40% - Accent4 2 3 2 2 2" xfId="961" xr:uid="{00000000-0005-0000-0000-000055020000}"/>
    <cellStyle name="40% - Accent4 2 3 2 3" xfId="721" xr:uid="{00000000-0005-0000-0000-000056020000}"/>
    <cellStyle name="40% - Accent4 2 3 3" xfId="360" xr:uid="{00000000-0005-0000-0000-000057020000}"/>
    <cellStyle name="40% - Accent4 2 3 3 2" xfId="841" xr:uid="{00000000-0005-0000-0000-000058020000}"/>
    <cellStyle name="40% - Accent4 2 3 4" xfId="601" xr:uid="{00000000-0005-0000-0000-000059020000}"/>
    <cellStyle name="40% - Accent4 2 4" xfId="179" xr:uid="{00000000-0005-0000-0000-00005A020000}"/>
    <cellStyle name="40% - Accent4 2 4 2" xfId="420" xr:uid="{00000000-0005-0000-0000-00005B020000}"/>
    <cellStyle name="40% - Accent4 2 4 2 2" xfId="901" xr:uid="{00000000-0005-0000-0000-00005C020000}"/>
    <cellStyle name="40% - Accent4 2 4 3" xfId="661" xr:uid="{00000000-0005-0000-0000-00005D020000}"/>
    <cellStyle name="40% - Accent4 2 5" xfId="300" xr:uid="{00000000-0005-0000-0000-00005E020000}"/>
    <cellStyle name="40% - Accent4 2 5 2" xfId="781" xr:uid="{00000000-0005-0000-0000-00005F020000}"/>
    <cellStyle name="40% - Accent4 2 6" xfId="541" xr:uid="{00000000-0005-0000-0000-000060020000}"/>
    <cellStyle name="40% - Accent4 3" xfId="70" xr:uid="{00000000-0005-0000-0000-000061020000}"/>
    <cellStyle name="40% - Accent4 3 2" xfId="131" xr:uid="{00000000-0005-0000-0000-000062020000}"/>
    <cellStyle name="40% - Accent4 3 2 2" xfId="252" xr:uid="{00000000-0005-0000-0000-000063020000}"/>
    <cellStyle name="40% - Accent4 3 2 2 2" xfId="493" xr:uid="{00000000-0005-0000-0000-000064020000}"/>
    <cellStyle name="40% - Accent4 3 2 2 2 2" xfId="974" xr:uid="{00000000-0005-0000-0000-000065020000}"/>
    <cellStyle name="40% - Accent4 3 2 2 3" xfId="734" xr:uid="{00000000-0005-0000-0000-000066020000}"/>
    <cellStyle name="40% - Accent4 3 2 3" xfId="373" xr:uid="{00000000-0005-0000-0000-000067020000}"/>
    <cellStyle name="40% - Accent4 3 2 3 2" xfId="854" xr:uid="{00000000-0005-0000-0000-000068020000}"/>
    <cellStyle name="40% - Accent4 3 2 4" xfId="614" xr:uid="{00000000-0005-0000-0000-000069020000}"/>
    <cellStyle name="40% - Accent4 3 3" xfId="192" xr:uid="{00000000-0005-0000-0000-00006A020000}"/>
    <cellStyle name="40% - Accent4 3 3 2" xfId="433" xr:uid="{00000000-0005-0000-0000-00006B020000}"/>
    <cellStyle name="40% - Accent4 3 3 2 2" xfId="914" xr:uid="{00000000-0005-0000-0000-00006C020000}"/>
    <cellStyle name="40% - Accent4 3 3 3" xfId="674" xr:uid="{00000000-0005-0000-0000-00006D020000}"/>
    <cellStyle name="40% - Accent4 3 4" xfId="313" xr:uid="{00000000-0005-0000-0000-00006E020000}"/>
    <cellStyle name="40% - Accent4 3 4 2" xfId="794" xr:uid="{00000000-0005-0000-0000-00006F020000}"/>
    <cellStyle name="40% - Accent4 3 5" xfId="554" xr:uid="{00000000-0005-0000-0000-000070020000}"/>
    <cellStyle name="40% - Accent4 4" xfId="99" xr:uid="{00000000-0005-0000-0000-000071020000}"/>
    <cellStyle name="40% - Accent4 4 2" xfId="221" xr:uid="{00000000-0005-0000-0000-000072020000}"/>
    <cellStyle name="40% - Accent4 4 2 2" xfId="462" xr:uid="{00000000-0005-0000-0000-000073020000}"/>
    <cellStyle name="40% - Accent4 4 2 2 2" xfId="943" xr:uid="{00000000-0005-0000-0000-000074020000}"/>
    <cellStyle name="40% - Accent4 4 2 3" xfId="703" xr:uid="{00000000-0005-0000-0000-000075020000}"/>
    <cellStyle name="40% - Accent4 4 3" xfId="342" xr:uid="{00000000-0005-0000-0000-000076020000}"/>
    <cellStyle name="40% - Accent4 4 3 2" xfId="823" xr:uid="{00000000-0005-0000-0000-000077020000}"/>
    <cellStyle name="40% - Accent4 4 4" xfId="583" xr:uid="{00000000-0005-0000-0000-000078020000}"/>
    <cellStyle name="40% - Accent4 5" xfId="160" xr:uid="{00000000-0005-0000-0000-000079020000}"/>
    <cellStyle name="40% - Accent4 5 2" xfId="402" xr:uid="{00000000-0005-0000-0000-00007A020000}"/>
    <cellStyle name="40% - Accent4 5 2 2" xfId="883" xr:uid="{00000000-0005-0000-0000-00007B020000}"/>
    <cellStyle name="40% - Accent4 5 3" xfId="643" xr:uid="{00000000-0005-0000-0000-00007C020000}"/>
    <cellStyle name="40% - Accent4 6" xfId="281" xr:uid="{00000000-0005-0000-0000-00007D020000}"/>
    <cellStyle name="40% - Accent4 6 2" xfId="763" xr:uid="{00000000-0005-0000-0000-00007E020000}"/>
    <cellStyle name="40% - Accent4 7" xfId="522" xr:uid="{00000000-0005-0000-0000-00007F020000}"/>
    <cellStyle name="40% - Accent5" xfId="37" builtinId="47" customBuiltin="1"/>
    <cellStyle name="40% - Accent5 2" xfId="59" xr:uid="{00000000-0005-0000-0000-000081020000}"/>
    <cellStyle name="40% - Accent5 2 2" xfId="88" xr:uid="{00000000-0005-0000-0000-000082020000}"/>
    <cellStyle name="40% - Accent5 2 2 2" xfId="149" xr:uid="{00000000-0005-0000-0000-000083020000}"/>
    <cellStyle name="40% - Accent5 2 2 2 2" xfId="270" xr:uid="{00000000-0005-0000-0000-000084020000}"/>
    <cellStyle name="40% - Accent5 2 2 2 2 2" xfId="511" xr:uid="{00000000-0005-0000-0000-000085020000}"/>
    <cellStyle name="40% - Accent5 2 2 2 2 2 2" xfId="992" xr:uid="{00000000-0005-0000-0000-000086020000}"/>
    <cellStyle name="40% - Accent5 2 2 2 2 3" xfId="752" xr:uid="{00000000-0005-0000-0000-000087020000}"/>
    <cellStyle name="40% - Accent5 2 2 2 3" xfId="391" xr:uid="{00000000-0005-0000-0000-000088020000}"/>
    <cellStyle name="40% - Accent5 2 2 2 3 2" xfId="872" xr:uid="{00000000-0005-0000-0000-000089020000}"/>
    <cellStyle name="40% - Accent5 2 2 2 4" xfId="632" xr:uid="{00000000-0005-0000-0000-00008A020000}"/>
    <cellStyle name="40% - Accent5 2 2 3" xfId="210" xr:uid="{00000000-0005-0000-0000-00008B020000}"/>
    <cellStyle name="40% - Accent5 2 2 3 2" xfId="451" xr:uid="{00000000-0005-0000-0000-00008C020000}"/>
    <cellStyle name="40% - Accent5 2 2 3 2 2" xfId="932" xr:uid="{00000000-0005-0000-0000-00008D020000}"/>
    <cellStyle name="40% - Accent5 2 2 3 3" xfId="692" xr:uid="{00000000-0005-0000-0000-00008E020000}"/>
    <cellStyle name="40% - Accent5 2 2 4" xfId="331" xr:uid="{00000000-0005-0000-0000-00008F020000}"/>
    <cellStyle name="40% - Accent5 2 2 4 2" xfId="812" xr:uid="{00000000-0005-0000-0000-000090020000}"/>
    <cellStyle name="40% - Accent5 2 2 5" xfId="572" xr:uid="{00000000-0005-0000-0000-000091020000}"/>
    <cellStyle name="40% - Accent5 2 3" xfId="120" xr:uid="{00000000-0005-0000-0000-000092020000}"/>
    <cellStyle name="40% - Accent5 2 3 2" xfId="241" xr:uid="{00000000-0005-0000-0000-000093020000}"/>
    <cellStyle name="40% - Accent5 2 3 2 2" xfId="482" xr:uid="{00000000-0005-0000-0000-000094020000}"/>
    <cellStyle name="40% - Accent5 2 3 2 2 2" xfId="963" xr:uid="{00000000-0005-0000-0000-000095020000}"/>
    <cellStyle name="40% - Accent5 2 3 2 3" xfId="723" xr:uid="{00000000-0005-0000-0000-000096020000}"/>
    <cellStyle name="40% - Accent5 2 3 3" xfId="362" xr:uid="{00000000-0005-0000-0000-000097020000}"/>
    <cellStyle name="40% - Accent5 2 3 3 2" xfId="843" xr:uid="{00000000-0005-0000-0000-000098020000}"/>
    <cellStyle name="40% - Accent5 2 3 4" xfId="603" xr:uid="{00000000-0005-0000-0000-000099020000}"/>
    <cellStyle name="40% - Accent5 2 4" xfId="181" xr:uid="{00000000-0005-0000-0000-00009A020000}"/>
    <cellStyle name="40% - Accent5 2 4 2" xfId="422" xr:uid="{00000000-0005-0000-0000-00009B020000}"/>
    <cellStyle name="40% - Accent5 2 4 2 2" xfId="903" xr:uid="{00000000-0005-0000-0000-00009C020000}"/>
    <cellStyle name="40% - Accent5 2 4 3" xfId="663" xr:uid="{00000000-0005-0000-0000-00009D020000}"/>
    <cellStyle name="40% - Accent5 2 5" xfId="302" xr:uid="{00000000-0005-0000-0000-00009E020000}"/>
    <cellStyle name="40% - Accent5 2 5 2" xfId="783" xr:uid="{00000000-0005-0000-0000-00009F020000}"/>
    <cellStyle name="40% - Accent5 2 6" xfId="543" xr:uid="{00000000-0005-0000-0000-0000A0020000}"/>
    <cellStyle name="40% - Accent5 3" xfId="72" xr:uid="{00000000-0005-0000-0000-0000A1020000}"/>
    <cellStyle name="40% - Accent5 3 2" xfId="133" xr:uid="{00000000-0005-0000-0000-0000A2020000}"/>
    <cellStyle name="40% - Accent5 3 2 2" xfId="254" xr:uid="{00000000-0005-0000-0000-0000A3020000}"/>
    <cellStyle name="40% - Accent5 3 2 2 2" xfId="495" xr:uid="{00000000-0005-0000-0000-0000A4020000}"/>
    <cellStyle name="40% - Accent5 3 2 2 2 2" xfId="976" xr:uid="{00000000-0005-0000-0000-0000A5020000}"/>
    <cellStyle name="40% - Accent5 3 2 2 3" xfId="736" xr:uid="{00000000-0005-0000-0000-0000A6020000}"/>
    <cellStyle name="40% - Accent5 3 2 3" xfId="375" xr:uid="{00000000-0005-0000-0000-0000A7020000}"/>
    <cellStyle name="40% - Accent5 3 2 3 2" xfId="856" xr:uid="{00000000-0005-0000-0000-0000A8020000}"/>
    <cellStyle name="40% - Accent5 3 2 4" xfId="616" xr:uid="{00000000-0005-0000-0000-0000A9020000}"/>
    <cellStyle name="40% - Accent5 3 3" xfId="194" xr:uid="{00000000-0005-0000-0000-0000AA020000}"/>
    <cellStyle name="40% - Accent5 3 3 2" xfId="435" xr:uid="{00000000-0005-0000-0000-0000AB020000}"/>
    <cellStyle name="40% - Accent5 3 3 2 2" xfId="916" xr:uid="{00000000-0005-0000-0000-0000AC020000}"/>
    <cellStyle name="40% - Accent5 3 3 3" xfId="676" xr:uid="{00000000-0005-0000-0000-0000AD020000}"/>
    <cellStyle name="40% - Accent5 3 4" xfId="315" xr:uid="{00000000-0005-0000-0000-0000AE020000}"/>
    <cellStyle name="40% - Accent5 3 4 2" xfId="796" xr:uid="{00000000-0005-0000-0000-0000AF020000}"/>
    <cellStyle name="40% - Accent5 3 5" xfId="556" xr:uid="{00000000-0005-0000-0000-0000B0020000}"/>
    <cellStyle name="40% - Accent5 4" xfId="101" xr:uid="{00000000-0005-0000-0000-0000B1020000}"/>
    <cellStyle name="40% - Accent5 4 2" xfId="223" xr:uid="{00000000-0005-0000-0000-0000B2020000}"/>
    <cellStyle name="40% - Accent5 4 2 2" xfId="464" xr:uid="{00000000-0005-0000-0000-0000B3020000}"/>
    <cellStyle name="40% - Accent5 4 2 2 2" xfId="945" xr:uid="{00000000-0005-0000-0000-0000B4020000}"/>
    <cellStyle name="40% - Accent5 4 2 3" xfId="705" xr:uid="{00000000-0005-0000-0000-0000B5020000}"/>
    <cellStyle name="40% - Accent5 4 3" xfId="344" xr:uid="{00000000-0005-0000-0000-0000B6020000}"/>
    <cellStyle name="40% - Accent5 4 3 2" xfId="825" xr:uid="{00000000-0005-0000-0000-0000B7020000}"/>
    <cellStyle name="40% - Accent5 4 4" xfId="585" xr:uid="{00000000-0005-0000-0000-0000B8020000}"/>
    <cellStyle name="40% - Accent5 5" xfId="162" xr:uid="{00000000-0005-0000-0000-0000B9020000}"/>
    <cellStyle name="40% - Accent5 5 2" xfId="404" xr:uid="{00000000-0005-0000-0000-0000BA020000}"/>
    <cellStyle name="40% - Accent5 5 2 2" xfId="885" xr:uid="{00000000-0005-0000-0000-0000BB020000}"/>
    <cellStyle name="40% - Accent5 5 3" xfId="645" xr:uid="{00000000-0005-0000-0000-0000BC020000}"/>
    <cellStyle name="40% - Accent5 6" xfId="283" xr:uid="{00000000-0005-0000-0000-0000BD020000}"/>
    <cellStyle name="40% - Accent5 6 2" xfId="765" xr:uid="{00000000-0005-0000-0000-0000BE020000}"/>
    <cellStyle name="40% - Accent5 7" xfId="524" xr:uid="{00000000-0005-0000-0000-0000BF020000}"/>
    <cellStyle name="40% - Accent6" xfId="41" builtinId="51" customBuiltin="1"/>
    <cellStyle name="40% - Accent6 2" xfId="61" xr:uid="{00000000-0005-0000-0000-0000C1020000}"/>
    <cellStyle name="40% - Accent6 2 2" xfId="90" xr:uid="{00000000-0005-0000-0000-0000C2020000}"/>
    <cellStyle name="40% - Accent6 2 2 2" xfId="151" xr:uid="{00000000-0005-0000-0000-0000C3020000}"/>
    <cellStyle name="40% - Accent6 2 2 2 2" xfId="272" xr:uid="{00000000-0005-0000-0000-0000C4020000}"/>
    <cellStyle name="40% - Accent6 2 2 2 2 2" xfId="513" xr:uid="{00000000-0005-0000-0000-0000C5020000}"/>
    <cellStyle name="40% - Accent6 2 2 2 2 2 2" xfId="994" xr:uid="{00000000-0005-0000-0000-0000C6020000}"/>
    <cellStyle name="40% - Accent6 2 2 2 2 3" xfId="754" xr:uid="{00000000-0005-0000-0000-0000C7020000}"/>
    <cellStyle name="40% - Accent6 2 2 2 3" xfId="393" xr:uid="{00000000-0005-0000-0000-0000C8020000}"/>
    <cellStyle name="40% - Accent6 2 2 2 3 2" xfId="874" xr:uid="{00000000-0005-0000-0000-0000C9020000}"/>
    <cellStyle name="40% - Accent6 2 2 2 4" xfId="634" xr:uid="{00000000-0005-0000-0000-0000CA020000}"/>
    <cellStyle name="40% - Accent6 2 2 3" xfId="212" xr:uid="{00000000-0005-0000-0000-0000CB020000}"/>
    <cellStyle name="40% - Accent6 2 2 3 2" xfId="453" xr:uid="{00000000-0005-0000-0000-0000CC020000}"/>
    <cellStyle name="40% - Accent6 2 2 3 2 2" xfId="934" xr:uid="{00000000-0005-0000-0000-0000CD020000}"/>
    <cellStyle name="40% - Accent6 2 2 3 3" xfId="694" xr:uid="{00000000-0005-0000-0000-0000CE020000}"/>
    <cellStyle name="40% - Accent6 2 2 4" xfId="333" xr:uid="{00000000-0005-0000-0000-0000CF020000}"/>
    <cellStyle name="40% - Accent6 2 2 4 2" xfId="814" xr:uid="{00000000-0005-0000-0000-0000D0020000}"/>
    <cellStyle name="40% - Accent6 2 2 5" xfId="574" xr:uid="{00000000-0005-0000-0000-0000D1020000}"/>
    <cellStyle name="40% - Accent6 2 3" xfId="122" xr:uid="{00000000-0005-0000-0000-0000D2020000}"/>
    <cellStyle name="40% - Accent6 2 3 2" xfId="243" xr:uid="{00000000-0005-0000-0000-0000D3020000}"/>
    <cellStyle name="40% - Accent6 2 3 2 2" xfId="484" xr:uid="{00000000-0005-0000-0000-0000D4020000}"/>
    <cellStyle name="40% - Accent6 2 3 2 2 2" xfId="965" xr:uid="{00000000-0005-0000-0000-0000D5020000}"/>
    <cellStyle name="40% - Accent6 2 3 2 3" xfId="725" xr:uid="{00000000-0005-0000-0000-0000D6020000}"/>
    <cellStyle name="40% - Accent6 2 3 3" xfId="364" xr:uid="{00000000-0005-0000-0000-0000D7020000}"/>
    <cellStyle name="40% - Accent6 2 3 3 2" xfId="845" xr:uid="{00000000-0005-0000-0000-0000D8020000}"/>
    <cellStyle name="40% - Accent6 2 3 4" xfId="605" xr:uid="{00000000-0005-0000-0000-0000D9020000}"/>
    <cellStyle name="40% - Accent6 2 4" xfId="183" xr:uid="{00000000-0005-0000-0000-0000DA020000}"/>
    <cellStyle name="40% - Accent6 2 4 2" xfId="424" xr:uid="{00000000-0005-0000-0000-0000DB020000}"/>
    <cellStyle name="40% - Accent6 2 4 2 2" xfId="905" xr:uid="{00000000-0005-0000-0000-0000DC020000}"/>
    <cellStyle name="40% - Accent6 2 4 3" xfId="665" xr:uid="{00000000-0005-0000-0000-0000DD020000}"/>
    <cellStyle name="40% - Accent6 2 5" xfId="304" xr:uid="{00000000-0005-0000-0000-0000DE020000}"/>
    <cellStyle name="40% - Accent6 2 5 2" xfId="785" xr:uid="{00000000-0005-0000-0000-0000DF020000}"/>
    <cellStyle name="40% - Accent6 2 6" xfId="545" xr:uid="{00000000-0005-0000-0000-0000E0020000}"/>
    <cellStyle name="40% - Accent6 3" xfId="74" xr:uid="{00000000-0005-0000-0000-0000E1020000}"/>
    <cellStyle name="40% - Accent6 3 2" xfId="135" xr:uid="{00000000-0005-0000-0000-0000E2020000}"/>
    <cellStyle name="40% - Accent6 3 2 2" xfId="256" xr:uid="{00000000-0005-0000-0000-0000E3020000}"/>
    <cellStyle name="40% - Accent6 3 2 2 2" xfId="497" xr:uid="{00000000-0005-0000-0000-0000E4020000}"/>
    <cellStyle name="40% - Accent6 3 2 2 2 2" xfId="978" xr:uid="{00000000-0005-0000-0000-0000E5020000}"/>
    <cellStyle name="40% - Accent6 3 2 2 3" xfId="738" xr:uid="{00000000-0005-0000-0000-0000E6020000}"/>
    <cellStyle name="40% - Accent6 3 2 3" xfId="377" xr:uid="{00000000-0005-0000-0000-0000E7020000}"/>
    <cellStyle name="40% - Accent6 3 2 3 2" xfId="858" xr:uid="{00000000-0005-0000-0000-0000E8020000}"/>
    <cellStyle name="40% - Accent6 3 2 4" xfId="618" xr:uid="{00000000-0005-0000-0000-0000E9020000}"/>
    <cellStyle name="40% - Accent6 3 3" xfId="196" xr:uid="{00000000-0005-0000-0000-0000EA020000}"/>
    <cellStyle name="40% - Accent6 3 3 2" xfId="437" xr:uid="{00000000-0005-0000-0000-0000EB020000}"/>
    <cellStyle name="40% - Accent6 3 3 2 2" xfId="918" xr:uid="{00000000-0005-0000-0000-0000EC020000}"/>
    <cellStyle name="40% - Accent6 3 3 3" xfId="678" xr:uid="{00000000-0005-0000-0000-0000ED020000}"/>
    <cellStyle name="40% - Accent6 3 4" xfId="317" xr:uid="{00000000-0005-0000-0000-0000EE020000}"/>
    <cellStyle name="40% - Accent6 3 4 2" xfId="798" xr:uid="{00000000-0005-0000-0000-0000EF020000}"/>
    <cellStyle name="40% - Accent6 3 5" xfId="558" xr:uid="{00000000-0005-0000-0000-0000F0020000}"/>
    <cellStyle name="40% - Accent6 4" xfId="103" xr:uid="{00000000-0005-0000-0000-0000F1020000}"/>
    <cellStyle name="40% - Accent6 4 2" xfId="225" xr:uid="{00000000-0005-0000-0000-0000F2020000}"/>
    <cellStyle name="40% - Accent6 4 2 2" xfId="466" xr:uid="{00000000-0005-0000-0000-0000F3020000}"/>
    <cellStyle name="40% - Accent6 4 2 2 2" xfId="947" xr:uid="{00000000-0005-0000-0000-0000F4020000}"/>
    <cellStyle name="40% - Accent6 4 2 3" xfId="707" xr:uid="{00000000-0005-0000-0000-0000F5020000}"/>
    <cellStyle name="40% - Accent6 4 3" xfId="346" xr:uid="{00000000-0005-0000-0000-0000F6020000}"/>
    <cellStyle name="40% - Accent6 4 3 2" xfId="827" xr:uid="{00000000-0005-0000-0000-0000F7020000}"/>
    <cellStyle name="40% - Accent6 4 4" xfId="587" xr:uid="{00000000-0005-0000-0000-0000F8020000}"/>
    <cellStyle name="40% - Accent6 5" xfId="164" xr:uid="{00000000-0005-0000-0000-0000F9020000}"/>
    <cellStyle name="40% - Accent6 5 2" xfId="406" xr:uid="{00000000-0005-0000-0000-0000FA020000}"/>
    <cellStyle name="40% - Accent6 5 2 2" xfId="887" xr:uid="{00000000-0005-0000-0000-0000FB020000}"/>
    <cellStyle name="40% - Accent6 5 3" xfId="647" xr:uid="{00000000-0005-0000-0000-0000FC020000}"/>
    <cellStyle name="40% - Accent6 6" xfId="285" xr:uid="{00000000-0005-0000-0000-0000FD020000}"/>
    <cellStyle name="40% - Accent6 6 2" xfId="767" xr:uid="{00000000-0005-0000-0000-0000FE020000}"/>
    <cellStyle name="40% - Accent6 7" xfId="526" xr:uid="{00000000-0005-0000-0000-0000FF02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286" xr:uid="{00000000-0005-0000-0000-00001A030000}"/>
    <cellStyle name="Normal 11" xfId="273" xr:uid="{00000000-0005-0000-0000-00001B030000}"/>
    <cellStyle name="Normal 11 2" xfId="755" xr:uid="{00000000-0005-0000-0000-00001C030000}"/>
    <cellStyle name="Normal 12" xfId="527" xr:uid="{00000000-0005-0000-0000-00001D030000}"/>
    <cellStyle name="Normal 13" xfId="514" xr:uid="{00000000-0005-0000-0000-00001E030000}"/>
    <cellStyle name="Normal 2" xfId="45" xr:uid="{00000000-0005-0000-0000-00001F030000}"/>
    <cellStyle name="Normal 3" xfId="46" xr:uid="{00000000-0005-0000-0000-000020030000}"/>
    <cellStyle name="Normal 3 2" xfId="2" xr:uid="{00000000-0005-0000-0000-000021030000}"/>
    <cellStyle name="Normal 3 2 2" xfId="44" xr:uid="{00000000-0005-0000-0000-000022030000}"/>
    <cellStyle name="Normal 3 2 2 2" xfId="106" xr:uid="{00000000-0005-0000-0000-000023030000}"/>
    <cellStyle name="Normal 3 2 2 2 2" xfId="227" xr:uid="{00000000-0005-0000-0000-000024030000}"/>
    <cellStyle name="Normal 3 2 2 2 2 2" xfId="468" xr:uid="{00000000-0005-0000-0000-000025030000}"/>
    <cellStyle name="Normal 3 2 2 2 2 2 2" xfId="949" xr:uid="{00000000-0005-0000-0000-000026030000}"/>
    <cellStyle name="Normal 3 2 2 2 2 3" xfId="709" xr:uid="{00000000-0005-0000-0000-000027030000}"/>
    <cellStyle name="Normal 3 2 2 2 3" xfId="348" xr:uid="{00000000-0005-0000-0000-000028030000}"/>
    <cellStyle name="Normal 3 2 2 2 3 2" xfId="829" xr:uid="{00000000-0005-0000-0000-000029030000}"/>
    <cellStyle name="Normal 3 2 2 2 4" xfId="589" xr:uid="{00000000-0005-0000-0000-00002A030000}"/>
    <cellStyle name="Normal 3 2 2 3" xfId="167" xr:uid="{00000000-0005-0000-0000-00002B030000}"/>
    <cellStyle name="Normal 3 2 2 3 2" xfId="408" xr:uid="{00000000-0005-0000-0000-00002C030000}"/>
    <cellStyle name="Normal 3 2 2 3 2 2" xfId="889" xr:uid="{00000000-0005-0000-0000-00002D030000}"/>
    <cellStyle name="Normal 3 2 2 3 3" xfId="649" xr:uid="{00000000-0005-0000-0000-00002E030000}"/>
    <cellStyle name="Normal 3 2 2 4" xfId="288" xr:uid="{00000000-0005-0000-0000-00002F030000}"/>
    <cellStyle name="Normal 3 2 2 4 2" xfId="769" xr:uid="{00000000-0005-0000-0000-000030030000}"/>
    <cellStyle name="Normal 3 2 2 5" xfId="529" xr:uid="{00000000-0005-0000-0000-000031030000}"/>
    <cellStyle name="Normal 3 2 3" xfId="62" xr:uid="{00000000-0005-0000-0000-000032030000}"/>
    <cellStyle name="Normal 3 2 3 2" xfId="123" xr:uid="{00000000-0005-0000-0000-000033030000}"/>
    <cellStyle name="Normal 3 2 3 2 2" xfId="244" xr:uid="{00000000-0005-0000-0000-000034030000}"/>
    <cellStyle name="Normal 3 2 3 2 2 2" xfId="485" xr:uid="{00000000-0005-0000-0000-000035030000}"/>
    <cellStyle name="Normal 3 2 3 2 2 2 2" xfId="966" xr:uid="{00000000-0005-0000-0000-000036030000}"/>
    <cellStyle name="Normal 3 2 3 2 2 3" xfId="726" xr:uid="{00000000-0005-0000-0000-000037030000}"/>
    <cellStyle name="Normal 3 2 3 2 3" xfId="365" xr:uid="{00000000-0005-0000-0000-000038030000}"/>
    <cellStyle name="Normal 3 2 3 2 3 2" xfId="846" xr:uid="{00000000-0005-0000-0000-000039030000}"/>
    <cellStyle name="Normal 3 2 3 2 4" xfId="606" xr:uid="{00000000-0005-0000-0000-00003A030000}"/>
    <cellStyle name="Normal 3 2 3 3" xfId="184" xr:uid="{00000000-0005-0000-0000-00003B030000}"/>
    <cellStyle name="Normal 3 2 3 3 2" xfId="425" xr:uid="{00000000-0005-0000-0000-00003C030000}"/>
    <cellStyle name="Normal 3 2 3 3 2 2" xfId="906" xr:uid="{00000000-0005-0000-0000-00003D030000}"/>
    <cellStyle name="Normal 3 2 3 3 3" xfId="666" xr:uid="{00000000-0005-0000-0000-00003E030000}"/>
    <cellStyle name="Normal 3 2 3 4" xfId="305" xr:uid="{00000000-0005-0000-0000-00003F030000}"/>
    <cellStyle name="Normal 3 2 3 4 2" xfId="786" xr:uid="{00000000-0005-0000-0000-000040030000}"/>
    <cellStyle name="Normal 3 2 3 5" xfId="546" xr:uid="{00000000-0005-0000-0000-000041030000}"/>
    <cellStyle name="Normal 3 2 4" xfId="105" xr:uid="{00000000-0005-0000-0000-000042030000}"/>
    <cellStyle name="Normal 3 2 4 2" xfId="226" xr:uid="{00000000-0005-0000-0000-000043030000}"/>
    <cellStyle name="Normal 3 2 4 2 2" xfId="467" xr:uid="{00000000-0005-0000-0000-000044030000}"/>
    <cellStyle name="Normal 3 2 4 2 2 2" xfId="948" xr:uid="{00000000-0005-0000-0000-000045030000}"/>
    <cellStyle name="Normal 3 2 4 2 3" xfId="708" xr:uid="{00000000-0005-0000-0000-000046030000}"/>
    <cellStyle name="Normal 3 2 4 3" xfId="347" xr:uid="{00000000-0005-0000-0000-000047030000}"/>
    <cellStyle name="Normal 3 2 4 3 2" xfId="828" xr:uid="{00000000-0005-0000-0000-000048030000}"/>
    <cellStyle name="Normal 3 2 4 4" xfId="588" xr:uid="{00000000-0005-0000-0000-000049030000}"/>
    <cellStyle name="Normal 3 2 5" xfId="166" xr:uid="{00000000-0005-0000-0000-00004A030000}"/>
    <cellStyle name="Normal 3 2 5 2" xfId="407" xr:uid="{00000000-0005-0000-0000-00004B030000}"/>
    <cellStyle name="Normal 3 2 5 2 2" xfId="888" xr:uid="{00000000-0005-0000-0000-00004C030000}"/>
    <cellStyle name="Normal 3 2 5 3" xfId="648" xr:uid="{00000000-0005-0000-0000-00004D030000}"/>
    <cellStyle name="Normal 3 2 6" xfId="287" xr:uid="{00000000-0005-0000-0000-00004E030000}"/>
    <cellStyle name="Normal 3 2 6 2" xfId="768" xr:uid="{00000000-0005-0000-0000-00004F030000}"/>
    <cellStyle name="Normal 3 2 7" xfId="528" xr:uid="{00000000-0005-0000-0000-000050030000}"/>
    <cellStyle name="Normal 3 3" xfId="75" xr:uid="{00000000-0005-0000-0000-000051030000}"/>
    <cellStyle name="Normal 3 3 2" xfId="136" xr:uid="{00000000-0005-0000-0000-000052030000}"/>
    <cellStyle name="Normal 3 3 2 2" xfId="257" xr:uid="{00000000-0005-0000-0000-000053030000}"/>
    <cellStyle name="Normal 3 3 2 2 2" xfId="498" xr:uid="{00000000-0005-0000-0000-000054030000}"/>
    <cellStyle name="Normal 3 3 2 2 2 2" xfId="979" xr:uid="{00000000-0005-0000-0000-000055030000}"/>
    <cellStyle name="Normal 3 3 2 2 3" xfId="739" xr:uid="{00000000-0005-0000-0000-000056030000}"/>
    <cellStyle name="Normal 3 3 2 3" xfId="378" xr:uid="{00000000-0005-0000-0000-000057030000}"/>
    <cellStyle name="Normal 3 3 2 3 2" xfId="859" xr:uid="{00000000-0005-0000-0000-000058030000}"/>
    <cellStyle name="Normal 3 3 2 4" xfId="619" xr:uid="{00000000-0005-0000-0000-000059030000}"/>
    <cellStyle name="Normal 3 3 3" xfId="197" xr:uid="{00000000-0005-0000-0000-00005A030000}"/>
    <cellStyle name="Normal 3 3 3 2" xfId="438" xr:uid="{00000000-0005-0000-0000-00005B030000}"/>
    <cellStyle name="Normal 3 3 3 2 2" xfId="919" xr:uid="{00000000-0005-0000-0000-00005C030000}"/>
    <cellStyle name="Normal 3 3 3 3" xfId="679" xr:uid="{00000000-0005-0000-0000-00005D030000}"/>
    <cellStyle name="Normal 3 3 4" xfId="318" xr:uid="{00000000-0005-0000-0000-00005E030000}"/>
    <cellStyle name="Normal 3 3 4 2" xfId="799" xr:uid="{00000000-0005-0000-0000-00005F030000}"/>
    <cellStyle name="Normal 3 3 5" xfId="559" xr:uid="{00000000-0005-0000-0000-000060030000}"/>
    <cellStyle name="Normal 3 4" xfId="107" xr:uid="{00000000-0005-0000-0000-000061030000}"/>
    <cellStyle name="Normal 3 4 2" xfId="228" xr:uid="{00000000-0005-0000-0000-000062030000}"/>
    <cellStyle name="Normal 3 4 2 2" xfId="469" xr:uid="{00000000-0005-0000-0000-000063030000}"/>
    <cellStyle name="Normal 3 4 2 2 2" xfId="950" xr:uid="{00000000-0005-0000-0000-000064030000}"/>
    <cellStyle name="Normal 3 4 2 3" xfId="710" xr:uid="{00000000-0005-0000-0000-000065030000}"/>
    <cellStyle name="Normal 3 4 3" xfId="349" xr:uid="{00000000-0005-0000-0000-000066030000}"/>
    <cellStyle name="Normal 3 4 3 2" xfId="830" xr:uid="{00000000-0005-0000-0000-000067030000}"/>
    <cellStyle name="Normal 3 4 4" xfId="590" xr:uid="{00000000-0005-0000-0000-000068030000}"/>
    <cellStyle name="Normal 3 5" xfId="168" xr:uid="{00000000-0005-0000-0000-000069030000}"/>
    <cellStyle name="Normal 3 5 2" xfId="409" xr:uid="{00000000-0005-0000-0000-00006A030000}"/>
    <cellStyle name="Normal 3 5 2 2" xfId="890" xr:uid="{00000000-0005-0000-0000-00006B030000}"/>
    <cellStyle name="Normal 3 5 3" xfId="650" xr:uid="{00000000-0005-0000-0000-00006C030000}"/>
    <cellStyle name="Normal 3 6" xfId="289" xr:uid="{00000000-0005-0000-0000-00006D030000}"/>
    <cellStyle name="Normal 3 6 2" xfId="770" xr:uid="{00000000-0005-0000-0000-00006E030000}"/>
    <cellStyle name="Normal 3 7" xfId="530" xr:uid="{00000000-0005-0000-0000-00006F030000}"/>
    <cellStyle name="Normal 4" xfId="48" xr:uid="{00000000-0005-0000-0000-000070030000}"/>
    <cellStyle name="Normal 4 2" xfId="77" xr:uid="{00000000-0005-0000-0000-000071030000}"/>
    <cellStyle name="Normal 4 2 2" xfId="138" xr:uid="{00000000-0005-0000-0000-000072030000}"/>
    <cellStyle name="Normal 4 2 2 2" xfId="259" xr:uid="{00000000-0005-0000-0000-000073030000}"/>
    <cellStyle name="Normal 4 2 2 2 2" xfId="500" xr:uid="{00000000-0005-0000-0000-000074030000}"/>
    <cellStyle name="Normal 4 2 2 2 2 2" xfId="981" xr:uid="{00000000-0005-0000-0000-000075030000}"/>
    <cellStyle name="Normal 4 2 2 2 3" xfId="741" xr:uid="{00000000-0005-0000-0000-000076030000}"/>
    <cellStyle name="Normal 4 2 2 3" xfId="380" xr:uid="{00000000-0005-0000-0000-000077030000}"/>
    <cellStyle name="Normal 4 2 2 3 2" xfId="861" xr:uid="{00000000-0005-0000-0000-000078030000}"/>
    <cellStyle name="Normal 4 2 2 4" xfId="621" xr:uid="{00000000-0005-0000-0000-000079030000}"/>
    <cellStyle name="Normal 4 2 3" xfId="199" xr:uid="{00000000-0005-0000-0000-00007A030000}"/>
    <cellStyle name="Normal 4 2 3 2" xfId="440" xr:uid="{00000000-0005-0000-0000-00007B030000}"/>
    <cellStyle name="Normal 4 2 3 2 2" xfId="921" xr:uid="{00000000-0005-0000-0000-00007C030000}"/>
    <cellStyle name="Normal 4 2 3 3" xfId="681" xr:uid="{00000000-0005-0000-0000-00007D030000}"/>
    <cellStyle name="Normal 4 2 4" xfId="320" xr:uid="{00000000-0005-0000-0000-00007E030000}"/>
    <cellStyle name="Normal 4 2 4 2" xfId="801" xr:uid="{00000000-0005-0000-0000-00007F030000}"/>
    <cellStyle name="Normal 4 2 5" xfId="561" xr:uid="{00000000-0005-0000-0000-000080030000}"/>
    <cellStyle name="Normal 4 3" xfId="109" xr:uid="{00000000-0005-0000-0000-000081030000}"/>
    <cellStyle name="Normal 4 3 2" xfId="230" xr:uid="{00000000-0005-0000-0000-000082030000}"/>
    <cellStyle name="Normal 4 3 2 2" xfId="471" xr:uid="{00000000-0005-0000-0000-000083030000}"/>
    <cellStyle name="Normal 4 3 2 2 2" xfId="952" xr:uid="{00000000-0005-0000-0000-000084030000}"/>
    <cellStyle name="Normal 4 3 2 3" xfId="712" xr:uid="{00000000-0005-0000-0000-000085030000}"/>
    <cellStyle name="Normal 4 3 3" xfId="351" xr:uid="{00000000-0005-0000-0000-000086030000}"/>
    <cellStyle name="Normal 4 3 3 2" xfId="832" xr:uid="{00000000-0005-0000-0000-000087030000}"/>
    <cellStyle name="Normal 4 3 4" xfId="592" xr:uid="{00000000-0005-0000-0000-000088030000}"/>
    <cellStyle name="Normal 4 4" xfId="170" xr:uid="{00000000-0005-0000-0000-000089030000}"/>
    <cellStyle name="Normal 4 4 2" xfId="411" xr:uid="{00000000-0005-0000-0000-00008A030000}"/>
    <cellStyle name="Normal 4 4 2 2" xfId="892" xr:uid="{00000000-0005-0000-0000-00008B030000}"/>
    <cellStyle name="Normal 4 4 3" xfId="652" xr:uid="{00000000-0005-0000-0000-00008C030000}"/>
    <cellStyle name="Normal 4 5" xfId="291" xr:uid="{00000000-0005-0000-0000-00008D030000}"/>
    <cellStyle name="Normal 4 5 2" xfId="772" xr:uid="{00000000-0005-0000-0000-00008E030000}"/>
    <cellStyle name="Normal 4 6" xfId="532" xr:uid="{00000000-0005-0000-0000-00008F030000}"/>
    <cellStyle name="Normal 5" xfId="43" xr:uid="{00000000-0005-0000-0000-000090030000}"/>
    <cellStyle name="Normal 6" xfId="104" xr:uid="{00000000-0005-0000-0000-000091030000}"/>
    <cellStyle name="Normal 7" xfId="91" xr:uid="{00000000-0005-0000-0000-000092030000}"/>
    <cellStyle name="Normal 7 2" xfId="213" xr:uid="{00000000-0005-0000-0000-000093030000}"/>
    <cellStyle name="Normal 7 2 2" xfId="454" xr:uid="{00000000-0005-0000-0000-000094030000}"/>
    <cellStyle name="Normal 7 2 2 2" xfId="935" xr:uid="{00000000-0005-0000-0000-000095030000}"/>
    <cellStyle name="Normal 7 2 3" xfId="695" xr:uid="{00000000-0005-0000-0000-000096030000}"/>
    <cellStyle name="Normal 7 3" xfId="334" xr:uid="{00000000-0005-0000-0000-000097030000}"/>
    <cellStyle name="Normal 7 3 2" xfId="815" xr:uid="{00000000-0005-0000-0000-000098030000}"/>
    <cellStyle name="Normal 7 4" xfId="575" xr:uid="{00000000-0005-0000-0000-000099030000}"/>
    <cellStyle name="Normal 8" xfId="165" xr:uid="{00000000-0005-0000-0000-00009A030000}"/>
    <cellStyle name="Normal 9" xfId="152" xr:uid="{00000000-0005-0000-0000-00009B030000}"/>
    <cellStyle name="Normal 9 2" xfId="394" xr:uid="{00000000-0005-0000-0000-00009C030000}"/>
    <cellStyle name="Normal 9 2 2" xfId="875" xr:uid="{00000000-0005-0000-0000-00009D030000}"/>
    <cellStyle name="Normal 9 3" xfId="635" xr:uid="{00000000-0005-0000-0000-00009E030000}"/>
    <cellStyle name="Note 2" xfId="47" xr:uid="{00000000-0005-0000-0000-0000A0030000}"/>
    <cellStyle name="Note 2 2" xfId="76" xr:uid="{00000000-0005-0000-0000-0000A1030000}"/>
    <cellStyle name="Note 2 2 2" xfId="137" xr:uid="{00000000-0005-0000-0000-0000A2030000}"/>
    <cellStyle name="Note 2 2 2 2" xfId="258" xr:uid="{00000000-0005-0000-0000-0000A3030000}"/>
    <cellStyle name="Note 2 2 2 2 2" xfId="499" xr:uid="{00000000-0005-0000-0000-0000A4030000}"/>
    <cellStyle name="Note 2 2 2 2 2 2" xfId="980" xr:uid="{00000000-0005-0000-0000-0000A5030000}"/>
    <cellStyle name="Note 2 2 2 2 3" xfId="740" xr:uid="{00000000-0005-0000-0000-0000A6030000}"/>
    <cellStyle name="Note 2 2 2 3" xfId="379" xr:uid="{00000000-0005-0000-0000-0000A7030000}"/>
    <cellStyle name="Note 2 2 2 3 2" xfId="860" xr:uid="{00000000-0005-0000-0000-0000A8030000}"/>
    <cellStyle name="Note 2 2 2 4" xfId="620" xr:uid="{00000000-0005-0000-0000-0000A9030000}"/>
    <cellStyle name="Note 2 2 3" xfId="198" xr:uid="{00000000-0005-0000-0000-0000AA030000}"/>
    <cellStyle name="Note 2 2 3 2" xfId="439" xr:uid="{00000000-0005-0000-0000-0000AB030000}"/>
    <cellStyle name="Note 2 2 3 2 2" xfId="920" xr:uid="{00000000-0005-0000-0000-0000AC030000}"/>
    <cellStyle name="Note 2 2 3 3" xfId="680" xr:uid="{00000000-0005-0000-0000-0000AD030000}"/>
    <cellStyle name="Note 2 2 4" xfId="319" xr:uid="{00000000-0005-0000-0000-0000AE030000}"/>
    <cellStyle name="Note 2 2 4 2" xfId="800" xr:uid="{00000000-0005-0000-0000-0000AF030000}"/>
    <cellStyle name="Note 2 2 5" xfId="560" xr:uid="{00000000-0005-0000-0000-0000B0030000}"/>
    <cellStyle name="Note 2 3" xfId="108" xr:uid="{00000000-0005-0000-0000-0000B1030000}"/>
    <cellStyle name="Note 2 3 2" xfId="229" xr:uid="{00000000-0005-0000-0000-0000B2030000}"/>
    <cellStyle name="Note 2 3 2 2" xfId="470" xr:uid="{00000000-0005-0000-0000-0000B3030000}"/>
    <cellStyle name="Note 2 3 2 2 2" xfId="951" xr:uid="{00000000-0005-0000-0000-0000B4030000}"/>
    <cellStyle name="Note 2 3 2 3" xfId="711" xr:uid="{00000000-0005-0000-0000-0000B5030000}"/>
    <cellStyle name="Note 2 3 3" xfId="350" xr:uid="{00000000-0005-0000-0000-0000B6030000}"/>
    <cellStyle name="Note 2 3 3 2" xfId="831" xr:uid="{00000000-0005-0000-0000-0000B7030000}"/>
    <cellStyle name="Note 2 3 4" xfId="591" xr:uid="{00000000-0005-0000-0000-0000B8030000}"/>
    <cellStyle name="Note 2 4" xfId="169" xr:uid="{00000000-0005-0000-0000-0000B9030000}"/>
    <cellStyle name="Note 2 4 2" xfId="410" xr:uid="{00000000-0005-0000-0000-0000BA030000}"/>
    <cellStyle name="Note 2 4 2 2" xfId="891" xr:uid="{00000000-0005-0000-0000-0000BB030000}"/>
    <cellStyle name="Note 2 4 3" xfId="651" xr:uid="{00000000-0005-0000-0000-0000BC030000}"/>
    <cellStyle name="Note 2 5" xfId="290" xr:uid="{00000000-0005-0000-0000-0000BD030000}"/>
    <cellStyle name="Note 2 5 2" xfId="771" xr:uid="{00000000-0005-0000-0000-0000BE030000}"/>
    <cellStyle name="Note 2 6" xfId="531" xr:uid="{00000000-0005-0000-0000-0000BF030000}"/>
    <cellStyle name="Note 3" xfId="49" xr:uid="{00000000-0005-0000-0000-0000C0030000}"/>
    <cellStyle name="Note 3 2" xfId="78" xr:uid="{00000000-0005-0000-0000-0000C1030000}"/>
    <cellStyle name="Note 3 2 2" xfId="139" xr:uid="{00000000-0005-0000-0000-0000C2030000}"/>
    <cellStyle name="Note 3 2 2 2" xfId="260" xr:uid="{00000000-0005-0000-0000-0000C3030000}"/>
    <cellStyle name="Note 3 2 2 2 2" xfId="501" xr:uid="{00000000-0005-0000-0000-0000C4030000}"/>
    <cellStyle name="Note 3 2 2 2 2 2" xfId="982" xr:uid="{00000000-0005-0000-0000-0000C5030000}"/>
    <cellStyle name="Note 3 2 2 2 3" xfId="742" xr:uid="{00000000-0005-0000-0000-0000C6030000}"/>
    <cellStyle name="Note 3 2 2 3" xfId="381" xr:uid="{00000000-0005-0000-0000-0000C7030000}"/>
    <cellStyle name="Note 3 2 2 3 2" xfId="862" xr:uid="{00000000-0005-0000-0000-0000C8030000}"/>
    <cellStyle name="Note 3 2 2 4" xfId="622" xr:uid="{00000000-0005-0000-0000-0000C9030000}"/>
    <cellStyle name="Note 3 2 3" xfId="200" xr:uid="{00000000-0005-0000-0000-0000CA030000}"/>
    <cellStyle name="Note 3 2 3 2" xfId="441" xr:uid="{00000000-0005-0000-0000-0000CB030000}"/>
    <cellStyle name="Note 3 2 3 2 2" xfId="922" xr:uid="{00000000-0005-0000-0000-0000CC030000}"/>
    <cellStyle name="Note 3 2 3 3" xfId="682" xr:uid="{00000000-0005-0000-0000-0000CD030000}"/>
    <cellStyle name="Note 3 2 4" xfId="321" xr:uid="{00000000-0005-0000-0000-0000CE030000}"/>
    <cellStyle name="Note 3 2 4 2" xfId="802" xr:uid="{00000000-0005-0000-0000-0000CF030000}"/>
    <cellStyle name="Note 3 2 5" xfId="562" xr:uid="{00000000-0005-0000-0000-0000D0030000}"/>
    <cellStyle name="Note 3 3" xfId="110" xr:uid="{00000000-0005-0000-0000-0000D1030000}"/>
    <cellStyle name="Note 3 3 2" xfId="231" xr:uid="{00000000-0005-0000-0000-0000D2030000}"/>
    <cellStyle name="Note 3 3 2 2" xfId="472" xr:uid="{00000000-0005-0000-0000-0000D3030000}"/>
    <cellStyle name="Note 3 3 2 2 2" xfId="953" xr:uid="{00000000-0005-0000-0000-0000D4030000}"/>
    <cellStyle name="Note 3 3 2 3" xfId="713" xr:uid="{00000000-0005-0000-0000-0000D5030000}"/>
    <cellStyle name="Note 3 3 3" xfId="352" xr:uid="{00000000-0005-0000-0000-0000D6030000}"/>
    <cellStyle name="Note 3 3 3 2" xfId="833" xr:uid="{00000000-0005-0000-0000-0000D7030000}"/>
    <cellStyle name="Note 3 3 4" xfId="593" xr:uid="{00000000-0005-0000-0000-0000D8030000}"/>
    <cellStyle name="Note 3 4" xfId="171" xr:uid="{00000000-0005-0000-0000-0000D9030000}"/>
    <cellStyle name="Note 3 4 2" xfId="412" xr:uid="{00000000-0005-0000-0000-0000DA030000}"/>
    <cellStyle name="Note 3 4 2 2" xfId="893" xr:uid="{00000000-0005-0000-0000-0000DB030000}"/>
    <cellStyle name="Note 3 4 3" xfId="653" xr:uid="{00000000-0005-0000-0000-0000DC030000}"/>
    <cellStyle name="Note 3 5" xfId="292" xr:uid="{00000000-0005-0000-0000-0000DD030000}"/>
    <cellStyle name="Note 3 5 2" xfId="773" xr:uid="{00000000-0005-0000-0000-0000DE030000}"/>
    <cellStyle name="Note 3 6" xfId="533" xr:uid="{00000000-0005-0000-0000-0000DF03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55"/>
  <sheetViews>
    <sheetView topLeftCell="A3" zoomScaleNormal="100" workbookViewId="0">
      <selection activeCell="P7" sqref="P7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42578125" style="8" customWidth="1"/>
    <col min="4" max="4" width="7.85546875" style="8" customWidth="1"/>
    <col min="5" max="5" width="8" style="8" customWidth="1"/>
    <col min="6" max="6" width="8.42578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31"/>
    <col min="12" max="12" width="9.140625" style="7" hidden="1" customWidth="1"/>
    <col min="13" max="13" width="9.140625" style="51"/>
    <col min="14" max="14" width="2" style="7" customWidth="1"/>
    <col min="15" max="15" width="18" style="8" customWidth="1"/>
    <col min="16" max="16" width="44.85546875" style="7" customWidth="1"/>
    <col min="17" max="17" width="8.5703125" style="7" customWidth="1"/>
    <col min="18" max="18" width="2" style="7" customWidth="1"/>
    <col min="19" max="19" width="8.5703125" style="7" customWidth="1"/>
    <col min="20" max="20" width="8.42578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35</v>
      </c>
      <c r="BC1" s="7" t="s">
        <v>36</v>
      </c>
      <c r="BD1" s="7" t="s">
        <v>37</v>
      </c>
      <c r="BE1" s="7" t="s">
        <v>38</v>
      </c>
      <c r="BF1" s="7" t="s">
        <v>39</v>
      </c>
    </row>
    <row r="2" spans="3:58" ht="28.5" customHeight="1" thickBot="1" x14ac:dyDescent="0.25">
      <c r="C2" s="151" t="s">
        <v>164</v>
      </c>
      <c r="D2" s="152"/>
      <c r="E2" s="152"/>
      <c r="F2" s="152"/>
      <c r="G2" s="152"/>
      <c r="H2" s="153"/>
      <c r="K2" s="154">
        <v>43365</v>
      </c>
      <c r="L2" s="155"/>
      <c r="M2" s="156"/>
      <c r="O2" s="129" t="s">
        <v>35</v>
      </c>
      <c r="P2" s="130"/>
      <c r="Q2" s="131"/>
      <c r="S2" s="112" t="s">
        <v>64</v>
      </c>
      <c r="T2" s="113"/>
      <c r="X2" s="7" t="s">
        <v>92</v>
      </c>
    </row>
    <row r="3" spans="3:58" ht="13.5" thickBot="1" x14ac:dyDescent="0.25">
      <c r="X3" s="7" t="s">
        <v>93</v>
      </c>
      <c r="AD3" s="82" t="s">
        <v>129</v>
      </c>
      <c r="AE3" s="83">
        <f>$G$22</f>
        <v>30</v>
      </c>
      <c r="AF3" s="7">
        <f>$D$22</f>
        <v>65</v>
      </c>
    </row>
    <row r="4" spans="3:58" ht="13.5" customHeight="1" x14ac:dyDescent="0.2">
      <c r="C4" s="123" t="s">
        <v>47</v>
      </c>
      <c r="D4" s="124"/>
      <c r="E4" s="124"/>
      <c r="F4" s="124"/>
      <c r="G4" s="149"/>
      <c r="H4" s="132" t="s">
        <v>88</v>
      </c>
      <c r="K4" s="143" t="s">
        <v>51</v>
      </c>
      <c r="L4" s="144"/>
      <c r="M4" s="145"/>
      <c r="O4" s="123" t="s">
        <v>53</v>
      </c>
      <c r="P4" s="124"/>
      <c r="Q4" s="125"/>
      <c r="S4" s="114" t="s">
        <v>44</v>
      </c>
      <c r="T4" s="116" t="s">
        <v>65</v>
      </c>
      <c r="AD4" s="82" t="s">
        <v>27</v>
      </c>
      <c r="AE4" s="83">
        <f>$G$23</f>
        <v>25</v>
      </c>
      <c r="AF4" s="7">
        <f>$D$23</f>
        <v>55</v>
      </c>
    </row>
    <row r="5" spans="3:58" ht="13.5" customHeight="1" x14ac:dyDescent="0.2">
      <c r="C5" s="126"/>
      <c r="D5" s="127"/>
      <c r="E5" s="127"/>
      <c r="F5" s="127"/>
      <c r="G5" s="150"/>
      <c r="H5" s="133"/>
      <c r="K5" s="146"/>
      <c r="L5" s="147"/>
      <c r="M5" s="148"/>
      <c r="O5" s="126"/>
      <c r="P5" s="127"/>
      <c r="Q5" s="128"/>
      <c r="S5" s="115"/>
      <c r="T5" s="117"/>
      <c r="AD5" s="82" t="s">
        <v>28</v>
      </c>
      <c r="AE5" s="83">
        <f>$G$24</f>
        <v>25</v>
      </c>
      <c r="AF5" s="7">
        <f>$D$24</f>
        <v>55</v>
      </c>
    </row>
    <row r="6" spans="3:58" ht="13.5" customHeight="1" x14ac:dyDescent="0.2">
      <c r="C6" s="120" t="s">
        <v>34</v>
      </c>
      <c r="D6" s="121"/>
      <c r="E6" s="121"/>
      <c r="F6" s="121" t="s">
        <v>43</v>
      </c>
      <c r="G6" s="121"/>
      <c r="H6" s="134"/>
      <c r="K6" s="137" t="s">
        <v>89</v>
      </c>
      <c r="L6" s="138"/>
      <c r="M6" s="139"/>
      <c r="O6" s="65" t="s">
        <v>54</v>
      </c>
      <c r="P6" s="64" t="s">
        <v>55</v>
      </c>
      <c r="Q6" s="66" t="s">
        <v>56</v>
      </c>
      <c r="S6" s="33">
        <v>1</v>
      </c>
      <c r="T6" s="46">
        <v>3</v>
      </c>
    </row>
    <row r="7" spans="3:58" x14ac:dyDescent="0.2">
      <c r="C7" s="23" t="e">
        <f>LEFT(TRIM(#REF!),1)</f>
        <v>#REF!</v>
      </c>
      <c r="D7" s="6" t="e">
        <f>ABS(#REF!)</f>
        <v>#REF!</v>
      </c>
      <c r="E7" s="6"/>
      <c r="F7" s="6"/>
      <c r="G7" s="6" t="e">
        <f>ABS(#REF!)</f>
        <v>#REF!</v>
      </c>
      <c r="H7" s="10"/>
      <c r="I7" s="8"/>
      <c r="K7" s="140"/>
      <c r="L7" s="141"/>
      <c r="M7" s="142"/>
      <c r="O7" s="72" t="s">
        <v>97</v>
      </c>
      <c r="P7" s="73" t="s">
        <v>130</v>
      </c>
      <c r="Q7" s="74">
        <v>1</v>
      </c>
      <c r="S7" s="33"/>
      <c r="T7" s="46">
        <v>2</v>
      </c>
    </row>
    <row r="8" spans="3:58" ht="12.75" customHeight="1" x14ac:dyDescent="0.2">
      <c r="C8" s="9" t="s">
        <v>3</v>
      </c>
      <c r="D8" s="6" t="s">
        <v>31</v>
      </c>
      <c r="E8" s="6" t="s">
        <v>4</v>
      </c>
      <c r="F8" s="6" t="s">
        <v>3</v>
      </c>
      <c r="G8" s="6" t="s">
        <v>32</v>
      </c>
      <c r="H8" s="10" t="s">
        <v>4</v>
      </c>
      <c r="J8" s="8" t="s">
        <v>52</v>
      </c>
      <c r="K8" s="50" t="s">
        <v>8</v>
      </c>
      <c r="L8" s="32"/>
      <c r="M8" s="52" t="s">
        <v>9</v>
      </c>
      <c r="O8" s="72" t="s">
        <v>98</v>
      </c>
      <c r="P8" s="73" t="s">
        <v>131</v>
      </c>
      <c r="Q8" s="74">
        <v>2</v>
      </c>
      <c r="S8" s="33"/>
      <c r="T8" s="46">
        <v>1</v>
      </c>
    </row>
    <row r="9" spans="3:58" ht="12.75" customHeight="1" x14ac:dyDescent="0.2">
      <c r="C9" s="9" t="s">
        <v>5</v>
      </c>
      <c r="D9" s="6" t="s">
        <v>6</v>
      </c>
      <c r="E9" s="6" t="s">
        <v>7</v>
      </c>
      <c r="F9" s="6" t="s">
        <v>5</v>
      </c>
      <c r="G9" s="6" t="s">
        <v>6</v>
      </c>
      <c r="H9" s="10" t="s">
        <v>7</v>
      </c>
      <c r="I9" s="8"/>
      <c r="J9" s="54">
        <v>10</v>
      </c>
      <c r="K9" s="55">
        <v>52</v>
      </c>
      <c r="L9" s="62">
        <v>10</v>
      </c>
      <c r="M9" s="57">
        <v>44</v>
      </c>
      <c r="O9" s="72" t="s">
        <v>99</v>
      </c>
      <c r="P9" s="73" t="s">
        <v>132</v>
      </c>
      <c r="Q9" s="74">
        <v>2</v>
      </c>
      <c r="S9" s="33"/>
      <c r="T9" s="46">
        <v>0</v>
      </c>
    </row>
    <row r="10" spans="3:58" x14ac:dyDescent="0.2">
      <c r="C10" s="11">
        <v>0</v>
      </c>
      <c r="D10" s="6">
        <v>110</v>
      </c>
      <c r="E10" s="6" t="e">
        <f>IF(OR(D7=0,H4="Kg"),0,MIN(INT(($D$7-VLOOKUP($C$7,$AD$3:$AF$5,3,FALSE))/(2*D10)),C10/2))</f>
        <v>#REF!</v>
      </c>
      <c r="F10" s="68">
        <v>0</v>
      </c>
      <c r="G10" s="67">
        <v>50</v>
      </c>
      <c r="H10" s="76" t="e">
        <f>IF(OR(G7=0,H4="Lb"),0,MIN(INT(($G$7-VLOOKUP($C$7,$AD$3:$AF$5,2,FALSE))/(2*G10)),F10/2))</f>
        <v>#REF!</v>
      </c>
      <c r="I10" s="8"/>
      <c r="J10" s="54">
        <f>IF(K9="SHW",1000,IF(K10="",J9+1,IF(ISERROR(VLOOKUP(K9,DATA!$F$32:$G$59,2,FALSE)),K9,VLOOKUP(K9,DATA!$F$32:$G$59,2,FALSE))+0.0001))</f>
        <v>52.000100000000003</v>
      </c>
      <c r="K10" s="55">
        <v>56</v>
      </c>
      <c r="L10" s="62">
        <v>44.000100000000003</v>
      </c>
      <c r="M10" s="57">
        <v>48</v>
      </c>
      <c r="O10" s="72" t="s">
        <v>100</v>
      </c>
      <c r="P10" s="73" t="s">
        <v>133</v>
      </c>
      <c r="Q10" s="74">
        <v>2</v>
      </c>
      <c r="S10" s="33"/>
      <c r="T10" s="46">
        <v>0</v>
      </c>
    </row>
    <row r="11" spans="3:58" x14ac:dyDescent="0.2">
      <c r="C11" s="11">
        <v>8</v>
      </c>
      <c r="D11" s="6">
        <v>100</v>
      </c>
      <c r="E11" s="6" t="e">
        <f>IF(OR(D7=0,H4="Kg"),0,MIN(INT(($D$7-VLOOKUP($C$7,$AD$3:$AF$5,3,FALSE)-2*E10*D10)/(2*D11)),C11/2))</f>
        <v>#REF!</v>
      </c>
      <c r="F11" s="68">
        <v>0</v>
      </c>
      <c r="G11" s="67">
        <v>45</v>
      </c>
      <c r="H11" s="76" t="e">
        <f>IF(OR(G7=0,H4="Lb"),0,MIN(INT(($G$7-VLOOKUP($C$7,$AD$3:$AF$5,2,FALSE)-2*H10*G10)/(2*G11)),F11/2))</f>
        <v>#REF!</v>
      </c>
      <c r="I11" s="8"/>
      <c r="J11" s="54">
        <f>IF(K10="SHW",1000,IF(K11="",J10+1,IF(ISERROR(VLOOKUP(K10,DATA!$F$32:$G$59,2,FALSE)),K10,VLOOKUP(K10,DATA!$F$32:$G$59,2,FALSE))+0.001))</f>
        <v>56.000999999999998</v>
      </c>
      <c r="K11" s="55">
        <v>60</v>
      </c>
      <c r="L11" s="62">
        <v>48.000999999999998</v>
      </c>
      <c r="M11" s="57">
        <v>52</v>
      </c>
      <c r="O11" s="72" t="s">
        <v>101</v>
      </c>
      <c r="P11" s="73" t="s">
        <v>134</v>
      </c>
      <c r="Q11" s="74">
        <v>2</v>
      </c>
      <c r="S11" s="33"/>
      <c r="T11" s="46">
        <v>0</v>
      </c>
    </row>
    <row r="12" spans="3:58" x14ac:dyDescent="0.2">
      <c r="C12" s="11">
        <v>0</v>
      </c>
      <c r="D12" s="6">
        <v>50</v>
      </c>
      <c r="E12" s="6" t="e">
        <f>IF(OR(D7=0,H4="Kg"),0,MIN(INT(($D$7-VLOOKUP($C$7,$AD$3:$AF$5,3,FALSE)-2*E10*D10-2*E11*D11)/(2*D12)),C12/2))</f>
        <v>#REF!</v>
      </c>
      <c r="F12" s="68">
        <v>16</v>
      </c>
      <c r="G12" s="67">
        <v>25</v>
      </c>
      <c r="H12" s="76" t="e">
        <f>IF(OR(G7=0,H4="Lb"),0,MIN(INT(($G$7-VLOOKUP($C$7,$AD$3:$AF$5,2,FALSE)-2*H10*G10-2*H11*G11)/(2*G12)),F12/2))</f>
        <v>#REF!</v>
      </c>
      <c r="I12" s="8"/>
      <c r="J12" s="54">
        <f>IF(K11="SHW",1000,IF(K12="",J11+1,IF(ISERROR(VLOOKUP(K11,DATA!$F$32:$G$59,2,FALSE)),K11,VLOOKUP(K11,DATA!$F$32:$G$59,2,FALSE))+0.001))</f>
        <v>60.000999999999998</v>
      </c>
      <c r="K12" s="55">
        <v>67.5</v>
      </c>
      <c r="L12" s="62">
        <v>52.000999999999998</v>
      </c>
      <c r="M12" s="57">
        <v>56</v>
      </c>
      <c r="O12" s="72" t="s">
        <v>102</v>
      </c>
      <c r="P12" s="73" t="s">
        <v>135</v>
      </c>
      <c r="Q12" s="74">
        <v>2</v>
      </c>
      <c r="S12" s="33"/>
      <c r="T12" s="46">
        <v>0</v>
      </c>
    </row>
    <row r="13" spans="3:58" x14ac:dyDescent="0.2">
      <c r="C13" s="11">
        <v>10</v>
      </c>
      <c r="D13" s="6">
        <v>45</v>
      </c>
      <c r="E13" s="6" t="e">
        <f>IF(OR(D7=0,H4="Kg"),0,MIN(INT(($D$7-VLOOKUP($C$7,$AD$3:$AF$5,3,FALSE)-2*E10*D10-2*E11*D11-2*E12*D12)/(2*D13)),C13/2))</f>
        <v>#REF!</v>
      </c>
      <c r="F13" s="68">
        <v>2</v>
      </c>
      <c r="G13" s="67">
        <v>20</v>
      </c>
      <c r="H13" s="76" t="e">
        <f>IF(OR(G7=0,H4="Lb"),0,MIN(INT(($G$7-VLOOKUP($C$7,$AD$3:$AF$5,2,FALSE)-2*H10*G10-2*H11*G11-2*H12*G12)/(2*G13)),F13/2))</f>
        <v>#REF!</v>
      </c>
      <c r="I13" s="8"/>
      <c r="J13" s="54">
        <f>IF(K12="SHW",1000,IF(K13="",J12+1,IF(ISERROR(VLOOKUP(K12,DATA!$F$32:$G$59,2,FALSE)),K12,VLOOKUP(K12,DATA!$F$32:$G$59,2,FALSE))+0.001))</f>
        <v>67.501000000000005</v>
      </c>
      <c r="K13" s="55">
        <v>75</v>
      </c>
      <c r="L13" s="62">
        <v>56.000999999999998</v>
      </c>
      <c r="M13" s="57">
        <v>60</v>
      </c>
      <c r="O13" s="72" t="s">
        <v>103</v>
      </c>
      <c r="P13" s="73" t="s">
        <v>136</v>
      </c>
      <c r="Q13" s="74">
        <v>2</v>
      </c>
      <c r="S13" s="33"/>
      <c r="T13" s="46">
        <v>0</v>
      </c>
    </row>
    <row r="14" spans="3:58" x14ac:dyDescent="0.2">
      <c r="C14" s="11">
        <v>2</v>
      </c>
      <c r="D14" s="6">
        <v>35</v>
      </c>
      <c r="E14" s="6" t="e">
        <f>IF(OR(D7=0,H4="Kg"),0,MIN(INT(($D$7-VLOOKUP($C$7,$AD$3:$AF$5,3,FALSE)-2*E10*D10-2*E11*D11-2*E12*D12-2*E13*D13)/(2*D14)),C14/2))</f>
        <v>#REF!</v>
      </c>
      <c r="F14" s="68">
        <v>2</v>
      </c>
      <c r="G14" s="67">
        <v>15</v>
      </c>
      <c r="H14" s="76" t="e">
        <f>IF(OR(G7=0,H4="Lb"),0,MIN(INT(($G$7-VLOOKUP($C$7,$AD$3:$AF$5,2,FALSE)-2*H10*G10-2*H11*G11-2*H12*G12-2*H13*G13)/(2*G14)),F14/2))</f>
        <v>#REF!</v>
      </c>
      <c r="I14" s="8"/>
      <c r="J14" s="54">
        <f>IF(K13="SHW",1000,IF(K14="",J13+1,IF(ISERROR(VLOOKUP(K13,DATA!$F$32:$G$59,2,FALSE)),K13,VLOOKUP(K13,DATA!$F$32:$G$59,2,FALSE))+0.001))</f>
        <v>75.001000000000005</v>
      </c>
      <c r="K14" s="55">
        <v>82.5</v>
      </c>
      <c r="L14" s="62">
        <v>60.000999999999998</v>
      </c>
      <c r="M14" s="57">
        <v>67.5</v>
      </c>
      <c r="O14" s="72" t="s">
        <v>104</v>
      </c>
      <c r="P14" s="73" t="s">
        <v>137</v>
      </c>
      <c r="Q14" s="74">
        <v>2</v>
      </c>
      <c r="S14" s="33"/>
      <c r="T14" s="46">
        <v>0</v>
      </c>
      <c r="V14" s="83"/>
    </row>
    <row r="15" spans="3:58" ht="13.5" thickBot="1" x14ac:dyDescent="0.25">
      <c r="C15" s="11">
        <v>2</v>
      </c>
      <c r="D15" s="6">
        <v>25</v>
      </c>
      <c r="E15" s="6" t="e">
        <f>IF(OR(D7=0,H4="Kg"),0,MIN(INT(($D$7-VLOOKUP($C$7,$AD$3:$AF$5,3,FALSE)-2*E10*D10-2*E11*D11-2*E12*D12-2*E13*D13-2*E14*D14)/(2*D15)),C15/2))</f>
        <v>#REF!</v>
      </c>
      <c r="F15" s="68">
        <v>2</v>
      </c>
      <c r="G15" s="67">
        <v>10</v>
      </c>
      <c r="H15" s="76" t="e">
        <f>IF(OR(G7=0,H4="Lb"),0,MIN(INT(($G$7-VLOOKUP($C$7,$AD$3:$AF$5,2,FALSE)-2*H10*G10-2*H11*G11-2*H12*G12-2*H13*G13-2*H14*G14)/(2*G15)),F15/2))</f>
        <v>#REF!</v>
      </c>
      <c r="I15" s="8"/>
      <c r="J15" s="54">
        <f>IF(K14="SHW",1000,IF(K15="",J14+1,IF(ISERROR(VLOOKUP(K14,DATA!$F$32:$G$59,2,FALSE)),K14,VLOOKUP(K14,DATA!$F$32:$G$59,2,FALSE))+0.001))</f>
        <v>82.501000000000005</v>
      </c>
      <c r="K15" s="55">
        <v>90</v>
      </c>
      <c r="L15" s="62">
        <v>67.501000000000005</v>
      </c>
      <c r="M15" s="57">
        <v>75</v>
      </c>
      <c r="O15" s="72" t="s">
        <v>105</v>
      </c>
      <c r="P15" s="73" t="s">
        <v>138</v>
      </c>
      <c r="Q15" s="74">
        <v>2</v>
      </c>
      <c r="S15" s="34"/>
      <c r="T15" s="47">
        <v>0</v>
      </c>
    </row>
    <row r="16" spans="3:58" x14ac:dyDescent="0.2">
      <c r="C16" s="11">
        <v>4</v>
      </c>
      <c r="D16" s="6">
        <v>10</v>
      </c>
      <c r="E16" s="6" t="e">
        <f>IF(OR(D7=0,H4="Kg"),0,MIN(INT(($D$7-VLOOKUP($C$7,$AD$3:$AF$5,3,FALSE)-2*E10*D10-2*E11*D11-2*E12*D12-2*E13*D13-2*E14*D14-2*E15*D15)/(2*D16)),C16/2))</f>
        <v>#REF!</v>
      </c>
      <c r="F16" s="68">
        <v>2</v>
      </c>
      <c r="G16" s="67">
        <v>5</v>
      </c>
      <c r="H16" s="76" t="e">
        <f>IF(OR(G7=0,H4="Lb"),0,MIN(INT(($G$7-VLOOKUP($C$7,$AD$3:$AF$5,2,FALSE)-2*H10*G10-2*H11*G11-2*H12*G12-2*H13*G13-2*H14*G14-2*H15*G15)/(2*G16)),F16/2))</f>
        <v>#REF!</v>
      </c>
      <c r="I16" s="8"/>
      <c r="J16" s="54">
        <f>IF(K15="SHW",1000,IF(K16="",J15+1,IF(ISERROR(VLOOKUP(K15,DATA!$F$32:$G$59,2,FALSE)),K15,VLOOKUP(K15,DATA!$F$32:$G$59,2,FALSE))+0.001))</f>
        <v>90.001000000000005</v>
      </c>
      <c r="K16" s="55">
        <v>100</v>
      </c>
      <c r="L16" s="62">
        <v>75.001000000000005</v>
      </c>
      <c r="M16" s="57">
        <v>82.5</v>
      </c>
      <c r="O16" s="72" t="s">
        <v>106</v>
      </c>
      <c r="P16" s="73" t="s">
        <v>139</v>
      </c>
      <c r="Q16" s="74">
        <v>2</v>
      </c>
    </row>
    <row r="17" spans="3:17" x14ac:dyDescent="0.2">
      <c r="C17" s="11">
        <v>2</v>
      </c>
      <c r="D17" s="6">
        <v>5</v>
      </c>
      <c r="E17" s="6" t="e">
        <f>IF(OR(D7=0,H4="Kg"),0,MIN(INT(($D$7-VLOOKUP($C$7,$AD$3:$AF$5,3,FALSE)-2*E10*D10-2*E11*D11-2*E12*D12-2*E13*D13-2*E14*D14-2*E15*D15-2*E16*D16)/(2*D17)),C17/2))</f>
        <v>#REF!</v>
      </c>
      <c r="F17" s="68">
        <v>2</v>
      </c>
      <c r="G17" s="67">
        <v>2.5</v>
      </c>
      <c r="H17" s="76" t="e">
        <f>IF(OR(G7=0,H4="Lb"),0,MIN(INT(($G$7-VLOOKUP($C$7,$AD$3:$AF$5,2,FALSE)-2*H10*G10-2*H11*G11-2*H12*G12-2*H13*G13-2*H14*G14-2*H15*G15-2*H16*G16)/(2*G17)),F17/2))</f>
        <v>#REF!</v>
      </c>
      <c r="I17" s="8"/>
      <c r="J17" s="54">
        <f>IF(K16="SHW",1000,IF(K17="",J16+1,IF(ISERROR(VLOOKUP(K16,DATA!$F$32:$G$59,2,FALSE)),K16,VLOOKUP(K16,DATA!$F$32:$G$59,2,FALSE))+0.001))</f>
        <v>100.001</v>
      </c>
      <c r="K17" s="55">
        <v>110</v>
      </c>
      <c r="L17" s="62">
        <v>82.501000000000005</v>
      </c>
      <c r="M17" s="57">
        <v>90</v>
      </c>
      <c r="O17" s="72" t="s">
        <v>107</v>
      </c>
      <c r="P17" s="73" t="s">
        <v>140</v>
      </c>
      <c r="Q17" s="74">
        <v>2</v>
      </c>
    </row>
    <row r="18" spans="3:17" x14ac:dyDescent="0.2">
      <c r="C18" s="11">
        <v>2</v>
      </c>
      <c r="D18" s="6">
        <v>2.5</v>
      </c>
      <c r="E18" s="6" t="e">
        <f>IF(OR(D7=0,H4="Kg"),0,MIN(INT(($D$7-VLOOKUP($C$7,$AD$3:$AF$5,3,FALSE)-2*E10*D10-2*E11*D11-2*E12*D12-2*E13*D13-2*E14*D14-2*E15*D15-2*E16*D16-2*E17*D17)/(2*D18)),C18/2))</f>
        <v>#REF!</v>
      </c>
      <c r="F18" s="68">
        <v>2</v>
      </c>
      <c r="G18" s="67">
        <v>1.25</v>
      </c>
      <c r="H18" s="76" t="e">
        <f>IF(OR(G7=0,H4="Lb"),0,INT(($G$7-VLOOKUP($C$7,$AD$3:$AF$5,2,FALSE)-2*H10*G10-2*H11*G11-2*H12*G12-2*H13*G13-2*H14*G14-2*H15*G15-2*H16*G16-2*H17*G17)/(2*G18)))</f>
        <v>#REF!</v>
      </c>
      <c r="I18" s="8"/>
      <c r="J18" s="54">
        <f>IF(K17="SHW",1000,IF(K18="",J17+1,IF(ISERROR(VLOOKUP(K17,DATA!$F$32:$G$59,2,FALSE)),K17,VLOOKUP(K17,DATA!$F$32:$G$59,2,FALSE))+0.001))</f>
        <v>110.001</v>
      </c>
      <c r="K18" s="55">
        <v>125</v>
      </c>
      <c r="L18" s="62">
        <v>90.001000000000005</v>
      </c>
      <c r="M18" s="84" t="s">
        <v>48</v>
      </c>
      <c r="O18" s="72" t="s">
        <v>108</v>
      </c>
      <c r="P18" s="73" t="s">
        <v>141</v>
      </c>
      <c r="Q18" s="74">
        <v>2</v>
      </c>
    </row>
    <row r="19" spans="3:17" x14ac:dyDescent="0.2">
      <c r="C19" s="11">
        <v>0</v>
      </c>
      <c r="D19" s="6">
        <v>1</v>
      </c>
      <c r="E19" s="6" t="e">
        <f>IF(OR(D7=0,H4="Kg"),0,MIN(INT(($D$7-VLOOKUP($C$7,$AD$3:$AF$5,3,FALSE)-2*E10*D10-2*E11*D11-2*E12*D12-2*E13*D13-2*E14*D14-2*E15*D15-2*E16*D16-2*E17*D17-2*E18*D18)/(2*D19)),C19/2))</f>
        <v>#REF!</v>
      </c>
      <c r="F19" s="68">
        <v>2</v>
      </c>
      <c r="G19" s="67">
        <v>0.5</v>
      </c>
      <c r="H19" s="76" t="e">
        <f>IF(OR(G7=0,H4="Lb"),0,INT(($G$7-VLOOKUP($C$7,$AD$3:$AF$5,2,FALSE)-2*H10*G10-2*H11*G11-2*H12*G12-2*H13*G13-2*H14*G14-2*H15*G15-2*H16*G16-2*H17*G17-2*H18*G18)/(2*G19)))</f>
        <v>#REF!</v>
      </c>
      <c r="I19" s="8"/>
      <c r="J19" s="54">
        <f>IF(K18="SHW",1000,IF(K19="",J18+1,IF(ISERROR(VLOOKUP(K18,DATA!$F$32:$G$59,2,FALSE)),K18,VLOOKUP(K18,DATA!$F$32:$G$59,2,FALSE))+0.001))</f>
        <v>125.001</v>
      </c>
      <c r="K19" s="55">
        <v>140</v>
      </c>
      <c r="L19" s="62">
        <v>1000</v>
      </c>
      <c r="M19" s="57"/>
      <c r="O19" s="72" t="s">
        <v>109</v>
      </c>
      <c r="P19" s="73" t="s">
        <v>142</v>
      </c>
      <c r="Q19" s="74">
        <v>2</v>
      </c>
    </row>
    <row r="20" spans="3:17" x14ac:dyDescent="0.2">
      <c r="C20" s="11">
        <v>0</v>
      </c>
      <c r="D20" s="6">
        <v>0.5</v>
      </c>
      <c r="E20" s="6" t="e">
        <f>IF(OR(D7=0,H4="Kg"),0,MIN(INT(($D$7-VLOOKUP($C$7,$AD$3:$AF$5,3,FALSE)-2*E10*D10-2*E11*D11-2*E12*D12-2*E13*D13-2*E14*D14-2*E15*D15-2*E16*D16-2*E17*D17-2*E18*D18-2*E19*D19)/(2*D20)),C20/2))</f>
        <v>#REF!</v>
      </c>
      <c r="F20" s="68">
        <v>0</v>
      </c>
      <c r="G20" s="67">
        <v>0.25</v>
      </c>
      <c r="H20" s="76" t="e">
        <f>IF(OR(G7=0,H4="Lb"),0,INT(($G$7-VLOOKUP($C$7,$AD$3:$AF$5,2,FALSE)-2*H10*G10-2*H11*G11-2*H12*G12-2*H13*G13-2*H14*G14-2*H15*G15-2*H16*G16-2*H17*G17-2*H18*G18-2*H19*G19)/(2*G20)))</f>
        <v>#REF!</v>
      </c>
      <c r="I20" s="8"/>
      <c r="J20" s="54">
        <f>IF(K19="SHW",1000,IF(K20="",J19+1,IF(ISERROR(VLOOKUP(K19,DATA!$F$32:$G$59,2,FALSE)),K19,VLOOKUP(K19,DATA!$F$32:$G$59,2,FALSE))+0.001))</f>
        <v>140.001</v>
      </c>
      <c r="K20" s="55" t="s">
        <v>48</v>
      </c>
      <c r="L20" s="62">
        <v>1001</v>
      </c>
      <c r="M20" s="57"/>
      <c r="O20" s="72" t="s">
        <v>110</v>
      </c>
      <c r="P20" s="73" t="s">
        <v>143</v>
      </c>
      <c r="Q20" s="74">
        <v>2</v>
      </c>
    </row>
    <row r="21" spans="3:17" ht="13.5" thickBot="1" x14ac:dyDescent="0.25">
      <c r="C21" s="120" t="s">
        <v>46</v>
      </c>
      <c r="D21" s="121"/>
      <c r="E21" s="6">
        <v>1</v>
      </c>
      <c r="F21" s="122" t="s">
        <v>46</v>
      </c>
      <c r="G21" s="122"/>
      <c r="H21" s="10">
        <v>1</v>
      </c>
      <c r="I21" s="8"/>
      <c r="J21" s="54">
        <f>IF(K20="SHW",1000,IF(K21="",J20+1,IF(ISERROR(VLOOKUP(K20,DATA!$F$32:$G$59,2,FALSE)),K20,VLOOKUP(K20,DATA!$F$32:$G$59,2,FALSE))+0.001))</f>
        <v>1000</v>
      </c>
      <c r="K21" s="55"/>
      <c r="L21" s="54">
        <f>IF(M20="SHW",1000,IF(M21="",L20+1,IF(ISERROR(VLOOKUP(M20,DATA!$F$32:$G$59,2,FALSE)),M20,VLOOKUP(M20,DATA!$F$32:$G$59,2,FALSE))+0.001))</f>
        <v>1002</v>
      </c>
      <c r="M21" s="57"/>
      <c r="O21" s="72" t="s">
        <v>111</v>
      </c>
      <c r="P21" s="73" t="s">
        <v>144</v>
      </c>
      <c r="Q21" s="74">
        <v>2</v>
      </c>
    </row>
    <row r="22" spans="3:17" x14ac:dyDescent="0.2">
      <c r="C22" s="9" t="s">
        <v>45</v>
      </c>
      <c r="D22" s="19">
        <v>65</v>
      </c>
      <c r="E22" s="135" t="s">
        <v>34</v>
      </c>
      <c r="F22" s="75" t="s">
        <v>45</v>
      </c>
      <c r="G22" s="77">
        <v>30</v>
      </c>
      <c r="H22" s="118" t="s">
        <v>43</v>
      </c>
      <c r="I22" s="8"/>
      <c r="J22" s="54">
        <f>IF(K21="SHW",1000,IF(K22="",J21+1,IF(ISERROR(VLOOKUP(K21,DATA!$F$32:$G$59,2,FALSE)),K21,VLOOKUP(K21,DATA!$F$32:$G$59,2,FALSE))+0.001))</f>
        <v>1001</v>
      </c>
      <c r="K22" s="55"/>
      <c r="L22" s="54">
        <f>IF(M21="SHW",1000,IF(M22="",L21+1,IF(ISERROR(VLOOKUP(M21,DATA!$F$32:$G$59,2,FALSE)),M21,VLOOKUP(M21,DATA!$F$32:$G$59,2,FALSE))+0.001))</f>
        <v>1003</v>
      </c>
      <c r="M22" s="57"/>
      <c r="O22" s="72" t="s">
        <v>112</v>
      </c>
      <c r="P22" s="73" t="s">
        <v>145</v>
      </c>
      <c r="Q22" s="74">
        <v>1</v>
      </c>
    </row>
    <row r="23" spans="3:17" ht="13.5" thickBot="1" x14ac:dyDescent="0.25">
      <c r="C23" s="80" t="s">
        <v>127</v>
      </c>
      <c r="D23" s="22">
        <v>55</v>
      </c>
      <c r="E23" s="136"/>
      <c r="F23" s="78" t="s">
        <v>127</v>
      </c>
      <c r="G23" s="79">
        <v>25</v>
      </c>
      <c r="H23" s="119"/>
      <c r="I23" s="8"/>
      <c r="J23" s="54">
        <f>IF(K22="SHW",1000,IF(K23="",J22+1,IF(ISERROR(VLOOKUP(K22,DATA!$F$32:$G$59,2,FALSE)),K22,VLOOKUP(K22,DATA!$F$32:$G$59,2,FALSE))+0.001))</f>
        <v>1002</v>
      </c>
      <c r="K23" s="56"/>
      <c r="L23" s="54">
        <f>IF(M22="SHW",1000,IF(M23="",L22+1,IF(ISERROR(VLOOKUP(M22,DATA!$F$32:$G$59,2,FALSE)),M22,VLOOKUP(M22,DATA!$F$32:$G$59,2,FALSE))+0.001))</f>
        <v>1004</v>
      </c>
      <c r="M23" s="58"/>
      <c r="O23" s="72" t="s">
        <v>113</v>
      </c>
      <c r="P23" s="73" t="s">
        <v>146</v>
      </c>
      <c r="Q23" s="74">
        <v>2</v>
      </c>
    </row>
    <row r="24" spans="3:17" ht="13.5" thickBot="1" x14ac:dyDescent="0.25">
      <c r="C24" s="80" t="s">
        <v>128</v>
      </c>
      <c r="D24" s="22">
        <v>55</v>
      </c>
      <c r="F24" s="80" t="s">
        <v>128</v>
      </c>
      <c r="G24" s="81">
        <v>25</v>
      </c>
      <c r="H24" s="12"/>
      <c r="I24" s="8"/>
      <c r="O24" s="72" t="s">
        <v>114</v>
      </c>
      <c r="P24" s="73" t="s">
        <v>147</v>
      </c>
      <c r="Q24" s="74">
        <v>2</v>
      </c>
    </row>
    <row r="25" spans="3:17" ht="12.75" customHeight="1" x14ac:dyDescent="0.2">
      <c r="D25" s="143" t="s">
        <v>78</v>
      </c>
      <c r="E25" s="144"/>
      <c r="F25" s="145"/>
      <c r="G25" s="168" t="s">
        <v>86</v>
      </c>
      <c r="H25" s="12"/>
      <c r="I25" s="8"/>
      <c r="O25" s="72" t="s">
        <v>115</v>
      </c>
      <c r="P25" s="73" t="s">
        <v>148</v>
      </c>
      <c r="Q25" s="74">
        <v>2</v>
      </c>
    </row>
    <row r="26" spans="3:17" ht="12.75" customHeight="1" thickBot="1" x14ac:dyDescent="0.25">
      <c r="D26" s="165"/>
      <c r="E26" s="166"/>
      <c r="F26" s="167"/>
      <c r="G26" s="169"/>
      <c r="H26" s="12"/>
      <c r="I26" s="8"/>
      <c r="O26" s="72" t="s">
        <v>116</v>
      </c>
      <c r="P26" s="73" t="s">
        <v>149</v>
      </c>
      <c r="Q26" s="74">
        <v>2</v>
      </c>
    </row>
    <row r="27" spans="3:17" ht="13.5" thickBot="1" x14ac:dyDescent="0.25">
      <c r="H27" s="12"/>
      <c r="I27" s="8"/>
      <c r="O27" s="72" t="s">
        <v>117</v>
      </c>
      <c r="P27" s="73" t="s">
        <v>150</v>
      </c>
      <c r="Q27" s="74">
        <v>2</v>
      </c>
    </row>
    <row r="28" spans="3:17" x14ac:dyDescent="0.2">
      <c r="D28" s="181" t="s">
        <v>63</v>
      </c>
      <c r="E28" s="182"/>
      <c r="F28" s="182"/>
      <c r="G28" s="183"/>
      <c r="H28" s="12"/>
      <c r="I28" s="8"/>
      <c r="K28" s="187" t="s">
        <v>67</v>
      </c>
      <c r="L28" s="188"/>
      <c r="M28" s="189"/>
      <c r="O28" s="72" t="s">
        <v>118</v>
      </c>
      <c r="P28" s="73" t="s">
        <v>151</v>
      </c>
      <c r="Q28" s="74">
        <v>2</v>
      </c>
    </row>
    <row r="29" spans="3:17" ht="13.5" thickBot="1" x14ac:dyDescent="0.25">
      <c r="C29" s="35"/>
      <c r="D29" s="184"/>
      <c r="E29" s="185"/>
      <c r="F29" s="185"/>
      <c r="G29" s="186"/>
      <c r="H29" s="12"/>
      <c r="I29" s="8"/>
      <c r="K29" s="190"/>
      <c r="L29" s="191"/>
      <c r="M29" s="192"/>
      <c r="O29" s="72" t="s">
        <v>119</v>
      </c>
      <c r="P29" s="73" t="s">
        <v>152</v>
      </c>
      <c r="Q29" s="74">
        <v>2</v>
      </c>
    </row>
    <row r="30" spans="3:17" x14ac:dyDescent="0.2">
      <c r="H30" s="12"/>
      <c r="I30" s="8"/>
      <c r="K30" s="175" t="s">
        <v>87</v>
      </c>
      <c r="L30" s="176"/>
      <c r="M30" s="177"/>
      <c r="O30" s="72" t="s">
        <v>120</v>
      </c>
      <c r="P30" s="73" t="s">
        <v>153</v>
      </c>
      <c r="Q30" s="74">
        <v>2</v>
      </c>
    </row>
    <row r="31" spans="3:17" x14ac:dyDescent="0.2">
      <c r="K31" s="178"/>
      <c r="L31" s="179"/>
      <c r="M31" s="180"/>
      <c r="O31" s="72" t="s">
        <v>121</v>
      </c>
      <c r="P31" s="73" t="s">
        <v>154</v>
      </c>
      <c r="Q31" s="74">
        <v>2</v>
      </c>
    </row>
    <row r="32" spans="3:17" ht="13.5" thickBot="1" x14ac:dyDescent="0.25">
      <c r="O32" s="85" t="s">
        <v>122</v>
      </c>
      <c r="P32" s="73" t="s">
        <v>155</v>
      </c>
      <c r="Q32" s="74">
        <v>2</v>
      </c>
    </row>
    <row r="33" spans="3:17" x14ac:dyDescent="0.2">
      <c r="C33" s="172" t="s">
        <v>79</v>
      </c>
      <c r="D33" s="173"/>
      <c r="E33" s="173"/>
      <c r="F33" s="173" t="s">
        <v>90</v>
      </c>
      <c r="G33" s="173"/>
      <c r="H33" s="174"/>
      <c r="O33" s="72" t="s">
        <v>123</v>
      </c>
      <c r="P33" s="73" t="s">
        <v>156</v>
      </c>
      <c r="Q33" s="74">
        <v>2</v>
      </c>
    </row>
    <row r="34" spans="3:17" x14ac:dyDescent="0.2">
      <c r="C34" s="120" t="s">
        <v>80</v>
      </c>
      <c r="D34" s="121"/>
      <c r="E34" s="170"/>
      <c r="F34" s="170"/>
      <c r="G34" s="170"/>
      <c r="H34" s="171"/>
      <c r="O34" s="72" t="s">
        <v>124</v>
      </c>
      <c r="P34" s="73" t="s">
        <v>157</v>
      </c>
      <c r="Q34" s="74">
        <v>2</v>
      </c>
    </row>
    <row r="35" spans="3:17" x14ac:dyDescent="0.2">
      <c r="C35" s="120" t="s">
        <v>81</v>
      </c>
      <c r="D35" s="121"/>
      <c r="E35" s="193"/>
      <c r="F35" s="194"/>
      <c r="G35" s="194"/>
      <c r="H35" s="195"/>
      <c r="O35" s="72" t="s">
        <v>125</v>
      </c>
      <c r="P35" s="73" t="s">
        <v>158</v>
      </c>
      <c r="Q35" s="74">
        <v>2</v>
      </c>
    </row>
    <row r="36" spans="3:17" ht="13.5" thickBot="1" x14ac:dyDescent="0.25">
      <c r="C36" s="163" t="s">
        <v>82</v>
      </c>
      <c r="D36" s="164"/>
      <c r="E36" s="157"/>
      <c r="F36" s="158"/>
      <c r="G36" s="158"/>
      <c r="H36" s="159"/>
      <c r="O36" s="72" t="s">
        <v>126</v>
      </c>
      <c r="P36" s="73" t="s">
        <v>159</v>
      </c>
      <c r="Q36" s="74">
        <v>2</v>
      </c>
    </row>
    <row r="37" spans="3:17" ht="13.5" thickBot="1" x14ac:dyDescent="0.25">
      <c r="O37" s="72"/>
      <c r="P37" s="73"/>
      <c r="Q37" s="74"/>
    </row>
    <row r="38" spans="3:17" ht="13.5" thickBot="1" x14ac:dyDescent="0.25">
      <c r="C38" s="61"/>
      <c r="D38" s="60"/>
      <c r="E38" s="161" t="s">
        <v>83</v>
      </c>
      <c r="F38" s="162"/>
      <c r="G38" s="59"/>
      <c r="H38" s="59"/>
      <c r="O38" s="72"/>
      <c r="P38" s="73"/>
      <c r="Q38" s="74"/>
    </row>
    <row r="39" spans="3:17" x14ac:dyDescent="0.2">
      <c r="C39" s="160"/>
      <c r="D39" s="160"/>
      <c r="E39" s="160"/>
      <c r="F39" s="160"/>
      <c r="G39" s="160"/>
      <c r="H39" s="160"/>
      <c r="O39" s="72"/>
      <c r="P39" s="73"/>
      <c r="Q39" s="74"/>
    </row>
    <row r="40" spans="3:17" ht="13.5" thickBot="1" x14ac:dyDescent="0.25">
      <c r="O40" s="72"/>
      <c r="P40" s="73"/>
      <c r="Q40" s="74"/>
    </row>
    <row r="41" spans="3:17" x14ac:dyDescent="0.2">
      <c r="C41" s="172" t="s">
        <v>91</v>
      </c>
      <c r="D41" s="173"/>
      <c r="E41" s="173"/>
      <c r="F41" s="173" t="s">
        <v>90</v>
      </c>
      <c r="G41" s="173"/>
      <c r="H41" s="174"/>
      <c r="O41" s="72"/>
      <c r="P41" s="73"/>
      <c r="Q41" s="74"/>
    </row>
    <row r="42" spans="3:17" x14ac:dyDescent="0.2">
      <c r="C42" s="120" t="s">
        <v>93</v>
      </c>
      <c r="D42" s="121"/>
      <c r="E42" s="170" t="s">
        <v>94</v>
      </c>
      <c r="F42" s="170"/>
      <c r="G42" s="170"/>
      <c r="H42" s="171"/>
      <c r="O42" s="72"/>
      <c r="P42" s="73"/>
      <c r="Q42" s="74"/>
    </row>
    <row r="43" spans="3:17" x14ac:dyDescent="0.2">
      <c r="C43" s="120" t="s">
        <v>81</v>
      </c>
      <c r="D43" s="121"/>
      <c r="E43" s="193"/>
      <c r="F43" s="194"/>
      <c r="G43" s="194"/>
      <c r="H43" s="195"/>
      <c r="O43" s="72"/>
      <c r="P43" s="73"/>
      <c r="Q43" s="74"/>
    </row>
    <row r="44" spans="3:17" ht="13.5" thickBot="1" x14ac:dyDescent="0.25">
      <c r="C44" s="163" t="s">
        <v>82</v>
      </c>
      <c r="D44" s="164"/>
      <c r="E44" s="157" t="s">
        <v>95</v>
      </c>
      <c r="F44" s="158"/>
      <c r="G44" s="158"/>
      <c r="H44" s="159"/>
      <c r="O44" s="72"/>
      <c r="P44" s="73"/>
      <c r="Q44" s="74"/>
    </row>
    <row r="45" spans="3:17" ht="13.5" thickBot="1" x14ac:dyDescent="0.25">
      <c r="C45" s="63"/>
      <c r="D45" s="63"/>
      <c r="E45" s="63"/>
      <c r="F45" s="63"/>
      <c r="G45" s="63"/>
      <c r="H45" s="63"/>
      <c r="O45" s="72"/>
      <c r="P45" s="73"/>
      <c r="Q45" s="74"/>
    </row>
    <row r="46" spans="3:17" ht="13.5" thickBot="1" x14ac:dyDescent="0.25">
      <c r="C46" s="61"/>
      <c r="D46" s="60"/>
      <c r="E46" s="161" t="s">
        <v>83</v>
      </c>
      <c r="F46" s="162"/>
      <c r="G46" s="59"/>
      <c r="H46" s="59"/>
      <c r="O46" s="72"/>
      <c r="P46" s="73"/>
      <c r="Q46" s="74"/>
    </row>
    <row r="47" spans="3:17" x14ac:dyDescent="0.2">
      <c r="C47" s="160" t="s">
        <v>96</v>
      </c>
      <c r="D47" s="160"/>
      <c r="E47" s="160"/>
      <c r="F47" s="160"/>
      <c r="G47" s="160"/>
      <c r="H47" s="160"/>
      <c r="O47" s="72"/>
      <c r="P47" s="73"/>
      <c r="Q47" s="74"/>
    </row>
    <row r="48" spans="3:17" x14ac:dyDescent="0.2">
      <c r="O48" s="72"/>
      <c r="P48" s="73"/>
      <c r="Q48" s="74"/>
    </row>
    <row r="49" spans="15:17" x14ac:dyDescent="0.2">
      <c r="O49" s="72"/>
      <c r="P49" s="73"/>
      <c r="Q49" s="74"/>
    </row>
    <row r="50" spans="15:17" x14ac:dyDescent="0.2">
      <c r="O50" s="72"/>
      <c r="P50" s="73"/>
      <c r="Q50" s="74"/>
    </row>
    <row r="51" spans="15:17" x14ac:dyDescent="0.2">
      <c r="O51" s="72"/>
      <c r="P51" s="73"/>
      <c r="Q51" s="74"/>
    </row>
    <row r="52" spans="15:17" x14ac:dyDescent="0.2">
      <c r="O52" s="72"/>
      <c r="P52" s="73"/>
      <c r="Q52" s="74"/>
    </row>
    <row r="53" spans="15:17" x14ac:dyDescent="0.2">
      <c r="O53" s="72"/>
      <c r="P53" s="73"/>
      <c r="Q53" s="74"/>
    </row>
    <row r="54" spans="15:17" x14ac:dyDescent="0.2">
      <c r="O54" s="72"/>
      <c r="P54" s="73"/>
      <c r="Q54" s="74"/>
    </row>
    <row r="55" spans="15:17" x14ac:dyDescent="0.2">
      <c r="O55" s="72"/>
      <c r="P55" s="73"/>
      <c r="Q55" s="74"/>
    </row>
  </sheetData>
  <autoFilter ref="O6:Q55" xr:uid="{00000000-0009-0000-0000-000000000000}"/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7" priority="5" stopIfTrue="1">
      <formula>AND($H$4="Kg")</formula>
    </cfRule>
  </conditionalFormatting>
  <conditionalFormatting sqref="F6:H9 F21:H23">
    <cfRule type="expression" dxfId="6" priority="6" stopIfTrue="1">
      <formula>AND($H$4="Lb")</formula>
    </cfRule>
  </conditionalFormatting>
  <conditionalFormatting sqref="F10:G20">
    <cfRule type="expression" dxfId="5" priority="4" stopIfTrue="1">
      <formula>AND($H$4="Lb")</formula>
    </cfRule>
  </conditionalFormatting>
  <conditionalFormatting sqref="F24:G24">
    <cfRule type="expression" dxfId="4" priority="3" stopIfTrue="1">
      <formula>AND($H$4="Lb")</formula>
    </cfRule>
  </conditionalFormatting>
  <conditionalFormatting sqref="H10:H20">
    <cfRule type="expression" dxfId="3" priority="2" stopIfTrue="1">
      <formula>AND($H$4="Lb")</formula>
    </cfRule>
  </conditionalFormatting>
  <conditionalFormatting sqref="C24:D24">
    <cfRule type="expression" dxfId="2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55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55" xr:uid="{00000000-0002-0000-0000-00000E000000}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5546875" defaultRowHeight="12.75" x14ac:dyDescent="0.2"/>
  <sheetData>
    <row r="1" spans="1:2" x14ac:dyDescent="0.2">
      <c r="A1" s="71" t="s">
        <v>43</v>
      </c>
      <c r="B1" s="71" t="s">
        <v>34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K2:M2"/>
  <sheetViews>
    <sheetView zoomScale="90" zoomScaleNormal="90" workbookViewId="0">
      <selection activeCell="U9" sqref="U9"/>
    </sheetView>
  </sheetViews>
  <sheetFormatPr defaultColWidth="9.140625"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42578125" style="7" customWidth="1"/>
    <col min="5" max="5" width="21" style="7" customWidth="1"/>
    <col min="6" max="6" width="9.5703125" style="7" customWidth="1"/>
    <col min="7" max="7" width="9.140625" style="7"/>
    <col min="8" max="8" width="5" style="7" customWidth="1"/>
    <col min="9" max="9" width="5.140625" style="7" customWidth="1"/>
    <col min="10" max="10" width="22.570312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5" width="9.42578125" style="7" customWidth="1"/>
    <col min="16" max="16384" width="9.140625" style="7"/>
  </cols>
  <sheetData>
    <row r="2" ht="23.25" customHeight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81"/>
  <sheetViews>
    <sheetView tabSelected="1" zoomScale="85" zoomScaleNormal="85" workbookViewId="0">
      <pane ySplit="2" topLeftCell="A27" activePane="bottomLeft" state="frozen"/>
      <selection pane="bottomLeft" activeCell="A41" sqref="A41:XFD41"/>
    </sheetView>
  </sheetViews>
  <sheetFormatPr defaultColWidth="9.140625" defaultRowHeight="12.75" x14ac:dyDescent="0.2"/>
  <cols>
    <col min="1" max="1" width="18" style="70" customWidth="1"/>
    <col min="2" max="2" width="6.28515625" style="109" customWidth="1"/>
    <col min="3" max="3" width="14.5703125" style="109" customWidth="1"/>
    <col min="4" max="4" width="9.140625" style="109"/>
    <col min="5" max="5" width="7.5703125" style="109" customWidth="1"/>
    <col min="6" max="6" width="0.5703125" style="109" customWidth="1"/>
    <col min="7" max="9" width="7" style="109" customWidth="1"/>
    <col min="10" max="10" width="0.42578125" style="109" customWidth="1"/>
    <col min="11" max="11" width="7" style="109" customWidth="1"/>
    <col min="12" max="14" width="8" style="109" customWidth="1"/>
    <col min="15" max="15" width="0.42578125" style="109" customWidth="1"/>
    <col min="16" max="16" width="8" style="109" customWidth="1"/>
    <col min="17" max="17" width="9.140625" style="109"/>
    <col min="18" max="20" width="8.7109375" style="109" customWidth="1"/>
    <col min="21" max="21" width="0.42578125" style="109" customWidth="1"/>
    <col min="22" max="22" width="8.7109375" style="109" customWidth="1"/>
    <col min="23" max="23" width="0.5703125" style="110" customWidth="1"/>
    <col min="24" max="24" width="11.28515625" style="110" customWidth="1"/>
    <col min="25" max="25" width="10.85546875" style="110" customWidth="1"/>
    <col min="26" max="26" width="0.5703125" style="111" customWidth="1"/>
    <col min="27" max="27" width="0.28515625" style="111" customWidth="1"/>
    <col min="28" max="28" width="0.28515625" style="109" customWidth="1"/>
    <col min="29" max="29" width="31.85546875" style="109" customWidth="1"/>
    <col min="30" max="16384" width="9.140625" style="70"/>
  </cols>
  <sheetData>
    <row r="1" spans="1:101" s="45" customFormat="1" ht="30" customHeight="1" thickBot="1" x14ac:dyDescent="0.25">
      <c r="A1" s="91">
        <v>43365</v>
      </c>
      <c r="B1" s="45" t="s">
        <v>254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9"/>
      <c r="X1" s="89"/>
      <c r="Y1" s="89"/>
      <c r="Z1" s="87"/>
      <c r="AA1" s="87"/>
      <c r="AB1" s="86"/>
      <c r="AC1" s="86"/>
    </row>
    <row r="2" spans="1:101" s="40" customFormat="1" ht="46.5" customHeight="1" thickBot="1" x14ac:dyDescent="0.25">
      <c r="A2" s="36" t="s">
        <v>0</v>
      </c>
      <c r="B2" s="37" t="s">
        <v>1</v>
      </c>
      <c r="C2" s="38" t="s">
        <v>25</v>
      </c>
      <c r="D2" s="38" t="s">
        <v>89</v>
      </c>
      <c r="E2" s="38" t="s">
        <v>62</v>
      </c>
      <c r="F2" s="200" t="s">
        <v>87</v>
      </c>
      <c r="G2" s="39" t="s">
        <v>21</v>
      </c>
      <c r="H2" s="39" t="s">
        <v>22</v>
      </c>
      <c r="I2" s="39" t="s">
        <v>23</v>
      </c>
      <c r="J2" s="39" t="s">
        <v>24</v>
      </c>
      <c r="K2" s="38" t="s">
        <v>10</v>
      </c>
      <c r="L2" s="39" t="s">
        <v>11</v>
      </c>
      <c r="M2" s="39" t="s">
        <v>12</v>
      </c>
      <c r="N2" s="39" t="s">
        <v>13</v>
      </c>
      <c r="O2" s="39" t="s">
        <v>66</v>
      </c>
      <c r="P2" s="38" t="s">
        <v>14</v>
      </c>
      <c r="Q2" s="38" t="s">
        <v>15</v>
      </c>
      <c r="R2" s="39" t="s">
        <v>16</v>
      </c>
      <c r="S2" s="39" t="s">
        <v>17</v>
      </c>
      <c r="T2" s="39" t="s">
        <v>18</v>
      </c>
      <c r="U2" s="39" t="s">
        <v>19</v>
      </c>
      <c r="V2" s="39" t="s">
        <v>20</v>
      </c>
      <c r="W2" s="201" t="s">
        <v>40</v>
      </c>
      <c r="X2" s="90" t="s">
        <v>57</v>
      </c>
      <c r="Y2" s="90" t="s">
        <v>61</v>
      </c>
      <c r="Z2" s="88" t="s">
        <v>76</v>
      </c>
      <c r="AA2" s="88" t="s">
        <v>26</v>
      </c>
      <c r="AB2" s="38" t="s">
        <v>77</v>
      </c>
      <c r="AC2" s="44" t="s">
        <v>33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101" x14ac:dyDescent="0.2">
      <c r="A3" s="70" t="s">
        <v>196</v>
      </c>
      <c r="B3" s="109">
        <v>46</v>
      </c>
      <c r="C3" s="109" t="s">
        <v>119</v>
      </c>
      <c r="D3" s="109">
        <v>54.3</v>
      </c>
      <c r="E3" s="109">
        <v>56</v>
      </c>
      <c r="F3" s="109">
        <v>1.0701000000000001</v>
      </c>
      <c r="G3" s="109">
        <v>77.5</v>
      </c>
      <c r="H3" s="109">
        <v>85</v>
      </c>
      <c r="I3" s="109">
        <v>-90</v>
      </c>
      <c r="K3" s="109">
        <v>85</v>
      </c>
      <c r="L3" s="109">
        <v>57.5</v>
      </c>
      <c r="M3" s="109">
        <v>60</v>
      </c>
      <c r="N3" s="109">
        <v>62.5</v>
      </c>
      <c r="P3" s="109">
        <v>62.5</v>
      </c>
      <c r="Q3" s="109">
        <v>147.5</v>
      </c>
      <c r="R3" s="109">
        <v>110</v>
      </c>
      <c r="S3" s="109">
        <v>117.5</v>
      </c>
      <c r="T3" s="109">
        <v>-120</v>
      </c>
      <c r="V3" s="109">
        <v>117.5</v>
      </c>
      <c r="W3" s="110">
        <v>265</v>
      </c>
      <c r="X3" s="110">
        <v>283.57650000000001</v>
      </c>
      <c r="Y3" s="110">
        <v>302.85970200000003</v>
      </c>
      <c r="Z3" s="111">
        <v>2</v>
      </c>
      <c r="AA3" s="111" t="s">
        <v>218</v>
      </c>
      <c r="AB3" s="109">
        <v>3</v>
      </c>
      <c r="AC3" s="109" t="s">
        <v>210</v>
      </c>
    </row>
    <row r="4" spans="1:101" s="96" customFormat="1" x14ac:dyDescent="0.2">
      <c r="A4" s="96" t="s">
        <v>198</v>
      </c>
      <c r="B4" s="97">
        <v>33</v>
      </c>
      <c r="C4" s="97" t="s">
        <v>117</v>
      </c>
      <c r="D4" s="97">
        <v>73.900000000000006</v>
      </c>
      <c r="E4" s="97">
        <v>75</v>
      </c>
      <c r="F4" s="97">
        <v>0.84445000000000003</v>
      </c>
      <c r="G4" s="97">
        <v>125</v>
      </c>
      <c r="H4" s="97">
        <v>130</v>
      </c>
      <c r="I4" s="97">
        <v>135</v>
      </c>
      <c r="J4" s="97"/>
      <c r="K4" s="97">
        <v>135</v>
      </c>
      <c r="L4" s="97">
        <v>75</v>
      </c>
      <c r="M4" s="97">
        <v>80</v>
      </c>
      <c r="N4" s="97">
        <v>82.5</v>
      </c>
      <c r="O4" s="97"/>
      <c r="P4" s="97">
        <v>82.5</v>
      </c>
      <c r="Q4" s="97">
        <v>217.5</v>
      </c>
      <c r="R4" s="97">
        <v>175</v>
      </c>
      <c r="S4" s="97">
        <v>182.5</v>
      </c>
      <c r="T4" s="97">
        <v>-187.5</v>
      </c>
      <c r="U4" s="97"/>
      <c r="V4" s="97">
        <v>182.5</v>
      </c>
      <c r="W4" s="98">
        <v>400</v>
      </c>
      <c r="X4" s="98">
        <v>337.78000000000003</v>
      </c>
      <c r="Y4" s="98">
        <v>0</v>
      </c>
      <c r="Z4" s="99">
        <v>2</v>
      </c>
      <c r="AA4" s="99" t="s">
        <v>224</v>
      </c>
      <c r="AB4" s="97">
        <v>3</v>
      </c>
      <c r="AC4" s="97" t="s">
        <v>203</v>
      </c>
    </row>
    <row r="5" spans="1:101" s="92" customFormat="1" ht="13.5" thickBot="1" x14ac:dyDescent="0.25">
      <c r="A5" s="92" t="s">
        <v>194</v>
      </c>
      <c r="B5" s="93">
        <v>38</v>
      </c>
      <c r="C5" s="93" t="s">
        <v>117</v>
      </c>
      <c r="D5" s="93">
        <v>85</v>
      </c>
      <c r="E5" s="93">
        <v>90</v>
      </c>
      <c r="F5" s="93">
        <v>0.77244999999999997</v>
      </c>
      <c r="G5" s="93">
        <v>127.5</v>
      </c>
      <c r="H5" s="93">
        <v>132.5</v>
      </c>
      <c r="I5" s="93">
        <v>137.5</v>
      </c>
      <c r="J5" s="93"/>
      <c r="K5" s="93">
        <v>137.5</v>
      </c>
      <c r="L5" s="93">
        <v>85</v>
      </c>
      <c r="M5" s="93">
        <v>90</v>
      </c>
      <c r="N5" s="93">
        <v>-92.5</v>
      </c>
      <c r="O5" s="93"/>
      <c r="P5" s="93">
        <v>90</v>
      </c>
      <c r="Q5" s="93">
        <v>227.5</v>
      </c>
      <c r="R5" s="93">
        <v>140</v>
      </c>
      <c r="S5" s="93">
        <v>147.5</v>
      </c>
      <c r="T5" s="93">
        <v>-160</v>
      </c>
      <c r="U5" s="93"/>
      <c r="V5" s="93">
        <v>147.5</v>
      </c>
      <c r="W5" s="94">
        <v>375</v>
      </c>
      <c r="X5" s="94">
        <v>289.66874999999999</v>
      </c>
      <c r="Y5" s="94">
        <v>0</v>
      </c>
      <c r="Z5" s="95">
        <v>2</v>
      </c>
      <c r="AA5" s="95" t="s">
        <v>242</v>
      </c>
      <c r="AB5" s="93">
        <v>3</v>
      </c>
      <c r="AC5" s="93" t="s">
        <v>203</v>
      </c>
    </row>
    <row r="6" spans="1:101" s="96" customFormat="1" x14ac:dyDescent="0.2">
      <c r="A6" s="96" t="s">
        <v>192</v>
      </c>
      <c r="B6" s="97">
        <v>22</v>
      </c>
      <c r="C6" s="97" t="s">
        <v>116</v>
      </c>
      <c r="D6" s="97">
        <v>59.1</v>
      </c>
      <c r="E6" s="97">
        <v>60</v>
      </c>
      <c r="F6" s="97">
        <v>0.99970000000000003</v>
      </c>
      <c r="G6" s="97">
        <v>115</v>
      </c>
      <c r="H6" s="97">
        <v>122.5</v>
      </c>
      <c r="I6" s="97">
        <v>127.5</v>
      </c>
      <c r="J6" s="97"/>
      <c r="K6" s="97">
        <v>127.5</v>
      </c>
      <c r="L6" s="97">
        <v>65</v>
      </c>
      <c r="M6" s="97">
        <v>-70</v>
      </c>
      <c r="N6" s="97">
        <v>70</v>
      </c>
      <c r="O6" s="97"/>
      <c r="P6" s="97">
        <v>70</v>
      </c>
      <c r="Q6" s="97">
        <v>197.5</v>
      </c>
      <c r="R6" s="97">
        <v>162.5</v>
      </c>
      <c r="S6" s="97">
        <v>167.5</v>
      </c>
      <c r="T6" s="97">
        <v>-172.5</v>
      </c>
      <c r="U6" s="97"/>
      <c r="V6" s="97">
        <v>167.5</v>
      </c>
      <c r="W6" s="98">
        <v>365</v>
      </c>
      <c r="X6" s="98">
        <v>364.89050000000003</v>
      </c>
      <c r="Y6" s="98">
        <v>0</v>
      </c>
      <c r="Z6" s="99">
        <v>2</v>
      </c>
      <c r="AA6" s="99" t="s">
        <v>245</v>
      </c>
      <c r="AB6" s="97">
        <v>3</v>
      </c>
      <c r="AC6" s="97" t="s">
        <v>206</v>
      </c>
    </row>
    <row r="7" spans="1:101" s="92" customFormat="1" ht="13.5" thickBot="1" x14ac:dyDescent="0.25">
      <c r="A7" s="92" t="s">
        <v>188</v>
      </c>
      <c r="B7" s="93">
        <v>28</v>
      </c>
      <c r="C7" s="93" t="s">
        <v>116</v>
      </c>
      <c r="D7" s="93">
        <v>55.9</v>
      </c>
      <c r="E7" s="93">
        <v>56</v>
      </c>
      <c r="F7" s="93">
        <v>1.0454000000000001</v>
      </c>
      <c r="G7" s="93">
        <v>-35</v>
      </c>
      <c r="H7" s="93">
        <v>40</v>
      </c>
      <c r="I7" s="93">
        <v>-50</v>
      </c>
      <c r="J7" s="93"/>
      <c r="K7" s="93">
        <v>40</v>
      </c>
      <c r="L7" s="93">
        <v>27.5</v>
      </c>
      <c r="M7" s="93">
        <v>32.5</v>
      </c>
      <c r="N7" s="93">
        <v>37.5</v>
      </c>
      <c r="O7" s="93"/>
      <c r="P7" s="93">
        <v>37.5</v>
      </c>
      <c r="Q7" s="93">
        <v>77.5</v>
      </c>
      <c r="R7" s="93">
        <v>90</v>
      </c>
      <c r="S7" s="93">
        <v>95</v>
      </c>
      <c r="T7" s="93">
        <v>100</v>
      </c>
      <c r="U7" s="93"/>
      <c r="V7" s="93">
        <v>100</v>
      </c>
      <c r="W7" s="94">
        <v>177.5</v>
      </c>
      <c r="X7" s="94">
        <v>185.55850000000001</v>
      </c>
      <c r="Y7" s="94">
        <v>0</v>
      </c>
      <c r="Z7" s="95">
        <v>2</v>
      </c>
      <c r="AA7" s="95" t="s">
        <v>235</v>
      </c>
      <c r="AB7" s="93">
        <v>3</v>
      </c>
      <c r="AC7" s="93" t="s">
        <v>201</v>
      </c>
    </row>
    <row r="8" spans="1:101" x14ac:dyDescent="0.2">
      <c r="A8" s="70" t="s">
        <v>190</v>
      </c>
      <c r="B8" s="109">
        <v>19</v>
      </c>
      <c r="C8" s="109" t="s">
        <v>115</v>
      </c>
      <c r="D8" s="109">
        <v>51.4</v>
      </c>
      <c r="E8" s="109">
        <v>52</v>
      </c>
      <c r="F8" s="109">
        <v>1.1177999999999999</v>
      </c>
      <c r="G8" s="109">
        <v>75</v>
      </c>
      <c r="H8" s="109">
        <v>82.5</v>
      </c>
      <c r="I8" s="109">
        <v>87.5</v>
      </c>
      <c r="K8" s="109">
        <v>87.5</v>
      </c>
      <c r="L8" s="109">
        <v>52.5</v>
      </c>
      <c r="M8" s="109">
        <v>57.5</v>
      </c>
      <c r="N8" s="109">
        <v>-60</v>
      </c>
      <c r="P8" s="109">
        <v>57.5</v>
      </c>
      <c r="Q8" s="109">
        <v>145</v>
      </c>
      <c r="R8" s="109">
        <v>100</v>
      </c>
      <c r="S8" s="109">
        <v>105</v>
      </c>
      <c r="T8" s="109">
        <v>-110</v>
      </c>
      <c r="V8" s="109">
        <v>105</v>
      </c>
      <c r="W8" s="110">
        <v>250</v>
      </c>
      <c r="X8" s="110">
        <v>279.45</v>
      </c>
      <c r="Y8" s="110">
        <v>0</v>
      </c>
      <c r="Z8" s="111">
        <v>2</v>
      </c>
      <c r="AA8" s="111" t="s">
        <v>237</v>
      </c>
      <c r="AB8" s="109">
        <v>3</v>
      </c>
      <c r="AC8" s="109" t="s">
        <v>202</v>
      </c>
    </row>
    <row r="9" spans="1:101" s="96" customFormat="1" x14ac:dyDescent="0.2">
      <c r="A9" s="202" t="s">
        <v>167</v>
      </c>
      <c r="B9" s="203">
        <v>17</v>
      </c>
      <c r="C9" s="203" t="s">
        <v>114</v>
      </c>
      <c r="D9" s="203">
        <v>61.5</v>
      </c>
      <c r="E9" s="203">
        <v>67.5</v>
      </c>
      <c r="F9" s="203">
        <v>0.96830000000000005</v>
      </c>
      <c r="G9" s="203">
        <v>105</v>
      </c>
      <c r="H9" s="203">
        <v>110</v>
      </c>
      <c r="I9" s="203">
        <v>115</v>
      </c>
      <c r="J9" s="203"/>
      <c r="K9" s="203">
        <v>115</v>
      </c>
      <c r="L9" s="203">
        <v>-57.5</v>
      </c>
      <c r="M9" s="203">
        <v>57.5</v>
      </c>
      <c r="N9" s="203">
        <v>-62.5</v>
      </c>
      <c r="O9" s="203"/>
      <c r="P9" s="203">
        <v>57.5</v>
      </c>
      <c r="Q9" s="203">
        <v>172.5</v>
      </c>
      <c r="R9" s="203">
        <v>125</v>
      </c>
      <c r="S9" s="203">
        <v>127.5</v>
      </c>
      <c r="T9" s="203">
        <v>130</v>
      </c>
      <c r="U9" s="203"/>
      <c r="V9" s="203">
        <v>130</v>
      </c>
      <c r="W9" s="204">
        <v>302.5</v>
      </c>
      <c r="X9" s="204">
        <v>292.91075000000001</v>
      </c>
      <c r="Y9" s="204">
        <v>0</v>
      </c>
      <c r="Z9" s="205">
        <v>2</v>
      </c>
      <c r="AA9" s="205" t="s">
        <v>239</v>
      </c>
      <c r="AB9" s="203">
        <v>3</v>
      </c>
      <c r="AC9" s="203" t="s">
        <v>205</v>
      </c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</row>
    <row r="10" spans="1:101" s="92" customFormat="1" ht="13.5" thickBot="1" x14ac:dyDescent="0.25">
      <c r="A10" s="92" t="s">
        <v>176</v>
      </c>
      <c r="B10" s="93">
        <v>17</v>
      </c>
      <c r="C10" s="93" t="s">
        <v>114</v>
      </c>
      <c r="D10" s="93">
        <v>51.5</v>
      </c>
      <c r="E10" s="93">
        <v>52</v>
      </c>
      <c r="F10" s="93">
        <v>1.1161000000000001</v>
      </c>
      <c r="G10" s="93">
        <v>62.5</v>
      </c>
      <c r="H10" s="93">
        <v>67.5</v>
      </c>
      <c r="I10" s="93">
        <v>72.5</v>
      </c>
      <c r="J10" s="93"/>
      <c r="K10" s="93">
        <v>72.5</v>
      </c>
      <c r="L10" s="93">
        <v>32.5</v>
      </c>
      <c r="M10" s="93">
        <v>40</v>
      </c>
      <c r="N10" s="93">
        <v>-45</v>
      </c>
      <c r="O10" s="93"/>
      <c r="P10" s="93">
        <v>40</v>
      </c>
      <c r="Q10" s="93">
        <v>112.5</v>
      </c>
      <c r="R10" s="93">
        <v>65</v>
      </c>
      <c r="S10" s="93">
        <v>72.5</v>
      </c>
      <c r="T10" s="93">
        <v>80</v>
      </c>
      <c r="U10" s="93"/>
      <c r="V10" s="93">
        <v>80</v>
      </c>
      <c r="W10" s="94">
        <v>192.5</v>
      </c>
      <c r="X10" s="94">
        <v>214.84925000000001</v>
      </c>
      <c r="Y10" s="94">
        <v>0</v>
      </c>
      <c r="Z10" s="95">
        <v>2</v>
      </c>
      <c r="AA10" s="95" t="s">
        <v>216</v>
      </c>
      <c r="AB10" s="93">
        <v>3</v>
      </c>
      <c r="AC10" s="93" t="s">
        <v>209</v>
      </c>
    </row>
    <row r="11" spans="1:101" x14ac:dyDescent="0.2">
      <c r="A11" s="70" t="s">
        <v>189</v>
      </c>
      <c r="B11" s="109">
        <v>19</v>
      </c>
      <c r="C11" s="109" t="s">
        <v>112</v>
      </c>
      <c r="D11" s="109">
        <v>51.4</v>
      </c>
      <c r="E11" s="109">
        <v>52</v>
      </c>
      <c r="F11" s="109">
        <v>1.1177999999999999</v>
      </c>
      <c r="G11" s="109">
        <v>75</v>
      </c>
      <c r="H11" s="109">
        <v>82.5</v>
      </c>
      <c r="I11" s="109">
        <v>87.5</v>
      </c>
      <c r="K11" s="109">
        <v>87.5</v>
      </c>
      <c r="L11" s="109">
        <v>52.5</v>
      </c>
      <c r="M11" s="109">
        <v>57.5</v>
      </c>
      <c r="N11" s="109">
        <v>-60</v>
      </c>
      <c r="P11" s="109">
        <v>57.5</v>
      </c>
      <c r="Q11" s="109">
        <v>145</v>
      </c>
      <c r="R11" s="109">
        <v>100</v>
      </c>
      <c r="S11" s="109">
        <v>105</v>
      </c>
      <c r="T11" s="109">
        <v>-110</v>
      </c>
      <c r="V11" s="109">
        <v>105</v>
      </c>
      <c r="W11" s="110">
        <v>250</v>
      </c>
      <c r="X11" s="110">
        <v>279.45</v>
      </c>
      <c r="Y11" s="110">
        <v>0</v>
      </c>
      <c r="Z11" s="111">
        <v>1</v>
      </c>
      <c r="AA11" s="111" t="s">
        <v>236</v>
      </c>
      <c r="AB11" s="109">
        <v>3</v>
      </c>
      <c r="AC11" s="109" t="s">
        <v>202</v>
      </c>
    </row>
    <row r="12" spans="1:101" s="96" customFormat="1" x14ac:dyDescent="0.2">
      <c r="A12" s="96" t="s">
        <v>166</v>
      </c>
      <c r="B12" s="97">
        <v>31</v>
      </c>
      <c r="C12" s="97" t="s">
        <v>112</v>
      </c>
      <c r="D12" s="97">
        <v>55.8</v>
      </c>
      <c r="E12" s="97">
        <v>56</v>
      </c>
      <c r="F12" s="97">
        <v>1.0468999999999999</v>
      </c>
      <c r="G12" s="97">
        <v>100</v>
      </c>
      <c r="H12" s="97">
        <v>110</v>
      </c>
      <c r="I12" s="97">
        <v>-112.5</v>
      </c>
      <c r="J12" s="97"/>
      <c r="K12" s="97">
        <v>110</v>
      </c>
      <c r="L12" s="97">
        <v>50</v>
      </c>
      <c r="M12" s="97">
        <v>52.5</v>
      </c>
      <c r="N12" s="97">
        <v>55</v>
      </c>
      <c r="O12" s="97"/>
      <c r="P12" s="97">
        <v>55</v>
      </c>
      <c r="Q12" s="97">
        <v>165</v>
      </c>
      <c r="R12" s="97">
        <v>137.5</v>
      </c>
      <c r="S12" s="97">
        <v>-145</v>
      </c>
      <c r="T12" s="97">
        <v>145</v>
      </c>
      <c r="U12" s="97"/>
      <c r="V12" s="97">
        <v>145</v>
      </c>
      <c r="W12" s="98">
        <v>310</v>
      </c>
      <c r="X12" s="98">
        <v>324.53899999999999</v>
      </c>
      <c r="Y12" s="98">
        <v>0</v>
      </c>
      <c r="Z12" s="99">
        <v>1</v>
      </c>
      <c r="AA12" s="99" t="s">
        <v>240</v>
      </c>
      <c r="AB12" s="97">
        <v>3</v>
      </c>
      <c r="AC12" s="97" t="s">
        <v>204</v>
      </c>
    </row>
    <row r="13" spans="1:101" s="96" customFormat="1" x14ac:dyDescent="0.2">
      <c r="A13" s="96" t="s">
        <v>195</v>
      </c>
      <c r="B13" s="97">
        <v>46</v>
      </c>
      <c r="C13" s="97" t="s">
        <v>112</v>
      </c>
      <c r="D13" s="97">
        <v>54.3</v>
      </c>
      <c r="E13" s="97">
        <v>56</v>
      </c>
      <c r="F13" s="97">
        <v>1.0701000000000001</v>
      </c>
      <c r="G13" s="97">
        <v>77.5</v>
      </c>
      <c r="H13" s="97">
        <v>85</v>
      </c>
      <c r="I13" s="97">
        <v>-90</v>
      </c>
      <c r="J13" s="97"/>
      <c r="K13" s="97">
        <v>85</v>
      </c>
      <c r="L13" s="97">
        <v>57.5</v>
      </c>
      <c r="M13" s="97">
        <v>60</v>
      </c>
      <c r="N13" s="97">
        <v>62.5</v>
      </c>
      <c r="O13" s="97"/>
      <c r="P13" s="97">
        <v>62.5</v>
      </c>
      <c r="Q13" s="97">
        <v>147.5</v>
      </c>
      <c r="R13" s="97">
        <v>110</v>
      </c>
      <c r="S13" s="97">
        <v>117.5</v>
      </c>
      <c r="T13" s="97">
        <v>-120</v>
      </c>
      <c r="U13" s="97"/>
      <c r="V13" s="97">
        <v>117.5</v>
      </c>
      <c r="W13" s="98">
        <v>265</v>
      </c>
      <c r="X13" s="98">
        <v>283.57650000000001</v>
      </c>
      <c r="Y13" s="98">
        <v>302.85970200000003</v>
      </c>
      <c r="Z13" s="99">
        <v>1</v>
      </c>
      <c r="AA13" s="99" t="s">
        <v>217</v>
      </c>
      <c r="AB13" s="97">
        <v>3</v>
      </c>
      <c r="AC13" s="97" t="s">
        <v>210</v>
      </c>
    </row>
    <row r="14" spans="1:101" s="92" customFormat="1" ht="13.5" thickBot="1" x14ac:dyDescent="0.25">
      <c r="A14" s="92" t="s">
        <v>187</v>
      </c>
      <c r="B14" s="93">
        <v>28</v>
      </c>
      <c r="C14" s="93" t="s">
        <v>112</v>
      </c>
      <c r="D14" s="93">
        <v>55.9</v>
      </c>
      <c r="E14" s="93">
        <v>56</v>
      </c>
      <c r="F14" s="93">
        <v>1.0454000000000001</v>
      </c>
      <c r="G14" s="93">
        <v>-35</v>
      </c>
      <c r="H14" s="93">
        <v>40</v>
      </c>
      <c r="I14" s="93">
        <v>-50</v>
      </c>
      <c r="J14" s="93"/>
      <c r="K14" s="93">
        <v>40</v>
      </c>
      <c r="L14" s="93">
        <v>27.5</v>
      </c>
      <c r="M14" s="93">
        <v>32.5</v>
      </c>
      <c r="N14" s="93">
        <v>37.5</v>
      </c>
      <c r="O14" s="93"/>
      <c r="P14" s="93">
        <v>37.5</v>
      </c>
      <c r="Q14" s="93">
        <v>77.5</v>
      </c>
      <c r="R14" s="93">
        <v>90</v>
      </c>
      <c r="S14" s="93">
        <v>95</v>
      </c>
      <c r="T14" s="93">
        <v>100</v>
      </c>
      <c r="U14" s="93"/>
      <c r="V14" s="93">
        <v>100</v>
      </c>
      <c r="W14" s="94">
        <v>177.5</v>
      </c>
      <c r="X14" s="94">
        <v>185.55850000000001</v>
      </c>
      <c r="Y14" s="94">
        <v>0</v>
      </c>
      <c r="Z14" s="95">
        <v>1</v>
      </c>
      <c r="AA14" s="95" t="s">
        <v>234</v>
      </c>
      <c r="AB14" s="93">
        <v>3</v>
      </c>
      <c r="AC14" s="93" t="s">
        <v>201</v>
      </c>
    </row>
    <row r="15" spans="1:101" x14ac:dyDescent="0.2">
      <c r="A15" s="70" t="s">
        <v>191</v>
      </c>
      <c r="B15" s="109">
        <v>22</v>
      </c>
      <c r="C15" s="109" t="s">
        <v>112</v>
      </c>
      <c r="D15" s="109">
        <v>59.1</v>
      </c>
      <c r="E15" s="109">
        <v>60</v>
      </c>
      <c r="F15" s="109">
        <v>0.99970000000000003</v>
      </c>
      <c r="G15" s="109">
        <v>115</v>
      </c>
      <c r="H15" s="109">
        <v>122.5</v>
      </c>
      <c r="I15" s="109">
        <v>127.5</v>
      </c>
      <c r="K15" s="109">
        <v>127.5</v>
      </c>
      <c r="L15" s="109">
        <v>65</v>
      </c>
      <c r="M15" s="109">
        <v>-70</v>
      </c>
      <c r="N15" s="109">
        <v>70</v>
      </c>
      <c r="P15" s="109">
        <v>70</v>
      </c>
      <c r="Q15" s="109">
        <v>197.5</v>
      </c>
      <c r="R15" s="109">
        <v>162.5</v>
      </c>
      <c r="S15" s="109">
        <v>167.5</v>
      </c>
      <c r="T15" s="109">
        <v>-172.5</v>
      </c>
      <c r="V15" s="109">
        <v>167.5</v>
      </c>
      <c r="W15" s="110">
        <v>365</v>
      </c>
      <c r="X15" s="110">
        <v>364.89050000000003</v>
      </c>
      <c r="Y15" s="110">
        <v>0</v>
      </c>
      <c r="Z15" s="111">
        <v>1</v>
      </c>
      <c r="AA15" s="111" t="s">
        <v>244</v>
      </c>
      <c r="AB15" s="109">
        <v>3</v>
      </c>
      <c r="AC15" s="109" t="s">
        <v>206</v>
      </c>
    </row>
    <row r="16" spans="1:101" s="96" customFormat="1" x14ac:dyDescent="0.2">
      <c r="A16" s="96" t="s">
        <v>197</v>
      </c>
      <c r="B16" s="97">
        <v>33</v>
      </c>
      <c r="C16" s="97" t="s">
        <v>112</v>
      </c>
      <c r="D16" s="97">
        <v>73.900000000000006</v>
      </c>
      <c r="E16" s="97">
        <v>75</v>
      </c>
      <c r="F16" s="97">
        <v>0.84445000000000003</v>
      </c>
      <c r="G16" s="97">
        <v>125</v>
      </c>
      <c r="H16" s="97">
        <v>130</v>
      </c>
      <c r="I16" s="97">
        <v>135</v>
      </c>
      <c r="J16" s="97"/>
      <c r="K16" s="97">
        <v>135</v>
      </c>
      <c r="L16" s="97">
        <v>75</v>
      </c>
      <c r="M16" s="97">
        <v>80</v>
      </c>
      <c r="N16" s="97">
        <v>82.5</v>
      </c>
      <c r="O16" s="97"/>
      <c r="P16" s="97">
        <v>82.5</v>
      </c>
      <c r="Q16" s="97">
        <v>217.5</v>
      </c>
      <c r="R16" s="97">
        <v>175</v>
      </c>
      <c r="S16" s="97">
        <v>182.5</v>
      </c>
      <c r="T16" s="97">
        <v>-187.5</v>
      </c>
      <c r="U16" s="97"/>
      <c r="V16" s="97">
        <v>182.5</v>
      </c>
      <c r="W16" s="98">
        <v>400</v>
      </c>
      <c r="X16" s="98">
        <v>337.78000000000003</v>
      </c>
      <c r="Y16" s="98">
        <v>0</v>
      </c>
      <c r="Z16" s="99">
        <v>1</v>
      </c>
      <c r="AA16" s="99" t="s">
        <v>223</v>
      </c>
      <c r="AB16" s="97">
        <v>3</v>
      </c>
      <c r="AC16" s="97" t="s">
        <v>203</v>
      </c>
    </row>
    <row r="17" spans="1:101" s="96" customFormat="1" x14ac:dyDescent="0.2">
      <c r="A17" s="96" t="s">
        <v>178</v>
      </c>
      <c r="B17" s="97">
        <v>31</v>
      </c>
      <c r="C17" s="97" t="s">
        <v>112</v>
      </c>
      <c r="D17" s="97">
        <v>74</v>
      </c>
      <c r="E17" s="97">
        <v>75</v>
      </c>
      <c r="F17" s="97">
        <v>0.84365000000000001</v>
      </c>
      <c r="G17" s="97">
        <v>102.5</v>
      </c>
      <c r="H17" s="97">
        <v>110</v>
      </c>
      <c r="I17" s="97">
        <v>-115</v>
      </c>
      <c r="J17" s="97"/>
      <c r="K17" s="97">
        <v>110</v>
      </c>
      <c r="L17" s="97">
        <v>57.5</v>
      </c>
      <c r="M17" s="97">
        <v>-62.5</v>
      </c>
      <c r="N17" s="97">
        <v>-62.5</v>
      </c>
      <c r="O17" s="97"/>
      <c r="P17" s="97">
        <v>57.5</v>
      </c>
      <c r="Q17" s="97">
        <v>167.5</v>
      </c>
      <c r="R17" s="97">
        <v>120</v>
      </c>
      <c r="S17" s="97">
        <v>130</v>
      </c>
      <c r="T17" s="97">
        <v>135</v>
      </c>
      <c r="U17" s="97"/>
      <c r="V17" s="97">
        <v>135</v>
      </c>
      <c r="W17" s="98">
        <v>302.5</v>
      </c>
      <c r="X17" s="98">
        <v>255.204125</v>
      </c>
      <c r="Y17" s="98">
        <v>0</v>
      </c>
      <c r="Z17" s="99">
        <v>1</v>
      </c>
      <c r="AA17" s="99" t="s">
        <v>220</v>
      </c>
      <c r="AB17" s="97">
        <v>3</v>
      </c>
      <c r="AC17" s="97" t="s">
        <v>203</v>
      </c>
    </row>
    <row r="18" spans="1:101" s="92" customFormat="1" ht="13.5" thickBot="1" x14ac:dyDescent="0.25">
      <c r="A18" s="92" t="s">
        <v>165</v>
      </c>
      <c r="B18" s="93">
        <v>29</v>
      </c>
      <c r="C18" s="93" t="s">
        <v>112</v>
      </c>
      <c r="D18" s="93">
        <v>71</v>
      </c>
      <c r="E18" s="93">
        <v>75</v>
      </c>
      <c r="F18" s="93">
        <v>0.86785000000000001</v>
      </c>
      <c r="G18" s="93">
        <v>85</v>
      </c>
      <c r="H18" s="93">
        <v>-92.5</v>
      </c>
      <c r="I18" s="93">
        <v>97.5</v>
      </c>
      <c r="J18" s="93"/>
      <c r="K18" s="93">
        <v>97.5</v>
      </c>
      <c r="L18" s="93">
        <v>45</v>
      </c>
      <c r="M18" s="93">
        <v>47.5</v>
      </c>
      <c r="N18" s="93">
        <v>-52.5</v>
      </c>
      <c r="O18" s="93"/>
      <c r="P18" s="93">
        <v>47.5</v>
      </c>
      <c r="Q18" s="93">
        <v>145</v>
      </c>
      <c r="R18" s="93">
        <v>117.5</v>
      </c>
      <c r="S18" s="93">
        <v>125</v>
      </c>
      <c r="T18" s="93">
        <v>132.5</v>
      </c>
      <c r="U18" s="93"/>
      <c r="V18" s="93">
        <v>132.5</v>
      </c>
      <c r="W18" s="94">
        <v>277.5</v>
      </c>
      <c r="X18" s="94">
        <v>240.82837499999999</v>
      </c>
      <c r="Y18" s="94">
        <v>0</v>
      </c>
      <c r="Z18" s="95">
        <v>1</v>
      </c>
      <c r="AA18" s="95" t="s">
        <v>238</v>
      </c>
      <c r="AB18" s="93">
        <v>3</v>
      </c>
      <c r="AC18" s="93" t="s">
        <v>203</v>
      </c>
    </row>
    <row r="19" spans="1:101" s="206" customFormat="1" x14ac:dyDescent="0.2">
      <c r="A19" s="206" t="s">
        <v>193</v>
      </c>
      <c r="B19" s="207">
        <v>38</v>
      </c>
      <c r="C19" s="207" t="s">
        <v>112</v>
      </c>
      <c r="D19" s="207">
        <v>85</v>
      </c>
      <c r="E19" s="207">
        <v>90</v>
      </c>
      <c r="F19" s="207">
        <v>0.77244999999999997</v>
      </c>
      <c r="G19" s="207">
        <v>127.5</v>
      </c>
      <c r="H19" s="207">
        <v>132.5</v>
      </c>
      <c r="I19" s="207">
        <v>137.5</v>
      </c>
      <c r="J19" s="207"/>
      <c r="K19" s="207">
        <v>137.5</v>
      </c>
      <c r="L19" s="207">
        <v>85</v>
      </c>
      <c r="M19" s="207">
        <v>90</v>
      </c>
      <c r="N19" s="207">
        <v>-92.5</v>
      </c>
      <c r="O19" s="207"/>
      <c r="P19" s="207">
        <v>90</v>
      </c>
      <c r="Q19" s="207">
        <v>227.5</v>
      </c>
      <c r="R19" s="207">
        <v>140</v>
      </c>
      <c r="S19" s="207">
        <v>147.5</v>
      </c>
      <c r="T19" s="207">
        <v>-160</v>
      </c>
      <c r="U19" s="207"/>
      <c r="V19" s="207">
        <v>147.5</v>
      </c>
      <c r="W19" s="208">
        <v>375</v>
      </c>
      <c r="X19" s="208">
        <v>289.66874999999999</v>
      </c>
      <c r="Y19" s="208">
        <v>0</v>
      </c>
      <c r="Z19" s="209">
        <v>1</v>
      </c>
      <c r="AA19" s="209" t="s">
        <v>241</v>
      </c>
      <c r="AB19" s="207">
        <v>3</v>
      </c>
      <c r="AC19" s="207" t="s">
        <v>203</v>
      </c>
    </row>
    <row r="20" spans="1:101" s="100" customFormat="1" ht="13.5" thickBot="1" x14ac:dyDescent="0.25">
      <c r="A20" s="100" t="s">
        <v>179</v>
      </c>
      <c r="B20" s="101">
        <v>30</v>
      </c>
      <c r="C20" s="101" t="s">
        <v>112</v>
      </c>
      <c r="D20" s="101">
        <v>86.4</v>
      </c>
      <c r="E20" s="101">
        <v>90</v>
      </c>
      <c r="F20" s="101">
        <v>0.76505000000000001</v>
      </c>
      <c r="G20" s="101">
        <v>110</v>
      </c>
      <c r="H20" s="101">
        <v>-115</v>
      </c>
      <c r="I20" s="101">
        <v>115</v>
      </c>
      <c r="J20" s="101"/>
      <c r="K20" s="101">
        <v>115</v>
      </c>
      <c r="L20" s="101">
        <v>62.5</v>
      </c>
      <c r="M20" s="101">
        <v>67.5</v>
      </c>
      <c r="N20" s="101">
        <v>-70</v>
      </c>
      <c r="O20" s="101"/>
      <c r="P20" s="101">
        <v>67.5</v>
      </c>
      <c r="Q20" s="101">
        <v>182.5</v>
      </c>
      <c r="R20" s="101">
        <v>125</v>
      </c>
      <c r="S20" s="101">
        <v>132.5</v>
      </c>
      <c r="T20" s="101">
        <v>-135</v>
      </c>
      <c r="U20" s="101"/>
      <c r="V20" s="101">
        <v>132.5</v>
      </c>
      <c r="W20" s="102">
        <v>315</v>
      </c>
      <c r="X20" s="102">
        <v>240.99074999999999</v>
      </c>
      <c r="Y20" s="102">
        <v>0</v>
      </c>
      <c r="Z20" s="103">
        <v>1</v>
      </c>
      <c r="AA20" s="103" t="s">
        <v>219</v>
      </c>
      <c r="AB20" s="101">
        <v>3</v>
      </c>
      <c r="AC20" s="101" t="s">
        <v>203</v>
      </c>
    </row>
    <row r="21" spans="1:101" x14ac:dyDescent="0.2">
      <c r="A21" s="70" t="s">
        <v>168</v>
      </c>
      <c r="B21" s="109">
        <v>54</v>
      </c>
      <c r="C21" s="109" t="s">
        <v>105</v>
      </c>
      <c r="D21" s="109">
        <v>79.5</v>
      </c>
      <c r="E21" s="109">
        <v>82.5</v>
      </c>
      <c r="F21" s="109">
        <v>0.66060000000000008</v>
      </c>
      <c r="G21" s="109">
        <v>142.5</v>
      </c>
      <c r="H21" s="109">
        <v>147.5</v>
      </c>
      <c r="I21" s="109">
        <v>155</v>
      </c>
      <c r="K21" s="109">
        <v>155</v>
      </c>
      <c r="L21" s="109">
        <v>90</v>
      </c>
      <c r="M21" s="109">
        <v>-95</v>
      </c>
      <c r="N21" s="109">
        <v>-95</v>
      </c>
      <c r="P21" s="109">
        <v>90</v>
      </c>
      <c r="Q21" s="109">
        <v>245</v>
      </c>
      <c r="R21" s="109">
        <v>150</v>
      </c>
      <c r="S21" s="109">
        <v>160</v>
      </c>
      <c r="T21" s="109">
        <v>170</v>
      </c>
      <c r="V21" s="109">
        <v>170</v>
      </c>
      <c r="W21" s="110">
        <v>415</v>
      </c>
      <c r="X21" s="110">
        <v>274.14900000000006</v>
      </c>
      <c r="Y21" s="110">
        <v>330.07539600000007</v>
      </c>
      <c r="Z21" s="111">
        <v>2</v>
      </c>
      <c r="AA21" s="111" t="s">
        <v>243</v>
      </c>
      <c r="AB21" s="109">
        <v>3</v>
      </c>
      <c r="AC21" s="109" t="s">
        <v>203</v>
      </c>
    </row>
    <row r="22" spans="1:101" s="96" customFormat="1" x14ac:dyDescent="0.2">
      <c r="A22" s="96" t="s">
        <v>175</v>
      </c>
      <c r="B22" s="97">
        <v>43</v>
      </c>
      <c r="C22" s="97" t="s">
        <v>103</v>
      </c>
      <c r="D22" s="97">
        <v>140</v>
      </c>
      <c r="E22" s="97">
        <v>140</v>
      </c>
      <c r="F22" s="97">
        <v>0.53109999999999991</v>
      </c>
      <c r="G22" s="97">
        <v>260</v>
      </c>
      <c r="H22" s="97">
        <v>275</v>
      </c>
      <c r="I22" s="97">
        <v>287.5</v>
      </c>
      <c r="J22" s="97"/>
      <c r="K22" s="97">
        <v>287.5</v>
      </c>
      <c r="L22" s="97">
        <v>162.5</v>
      </c>
      <c r="M22" s="97">
        <v>170</v>
      </c>
      <c r="N22" s="97">
        <v>177.5</v>
      </c>
      <c r="O22" s="97"/>
      <c r="P22" s="97">
        <v>177.5</v>
      </c>
      <c r="Q22" s="97">
        <v>465</v>
      </c>
      <c r="R22" s="97">
        <v>245</v>
      </c>
      <c r="S22" s="97">
        <v>-260</v>
      </c>
      <c r="T22" s="97">
        <v>260</v>
      </c>
      <c r="U22" s="97"/>
      <c r="V22" s="97">
        <v>260</v>
      </c>
      <c r="W22" s="98">
        <v>725</v>
      </c>
      <c r="X22" s="98">
        <v>385.04749999999996</v>
      </c>
      <c r="Y22" s="98">
        <v>396.98397249999994</v>
      </c>
      <c r="Z22" s="99">
        <v>2</v>
      </c>
      <c r="AA22" s="99" t="s">
        <v>252</v>
      </c>
      <c r="AB22" s="97">
        <v>3</v>
      </c>
      <c r="AC22" s="97" t="s">
        <v>163</v>
      </c>
    </row>
    <row r="23" spans="1:101" s="92" customFormat="1" ht="13.5" thickBot="1" x14ac:dyDescent="0.25">
      <c r="A23" s="92" t="s">
        <v>173</v>
      </c>
      <c r="B23" s="93">
        <v>42</v>
      </c>
      <c r="C23" s="93" t="s">
        <v>103</v>
      </c>
      <c r="D23" s="93">
        <v>80.400000000000006</v>
      </c>
      <c r="E23" s="93">
        <v>82.5</v>
      </c>
      <c r="F23" s="93">
        <v>0.65565000000000007</v>
      </c>
      <c r="G23" s="93">
        <v>180</v>
      </c>
      <c r="H23" s="93">
        <v>-190</v>
      </c>
      <c r="I23" s="93">
        <v>190</v>
      </c>
      <c r="J23" s="93"/>
      <c r="K23" s="93">
        <v>190</v>
      </c>
      <c r="L23" s="93">
        <v>125</v>
      </c>
      <c r="M23" s="93">
        <v>130</v>
      </c>
      <c r="N23" s="93">
        <v>135</v>
      </c>
      <c r="O23" s="93"/>
      <c r="P23" s="93">
        <v>135</v>
      </c>
      <c r="Q23" s="93">
        <v>325</v>
      </c>
      <c r="R23" s="93">
        <v>210</v>
      </c>
      <c r="S23" s="93">
        <v>-220</v>
      </c>
      <c r="T23" s="93">
        <v>-220</v>
      </c>
      <c r="U23" s="93"/>
      <c r="V23" s="93">
        <v>210</v>
      </c>
      <c r="W23" s="94">
        <v>535</v>
      </c>
      <c r="X23" s="94">
        <v>350.77275000000003</v>
      </c>
      <c r="Y23" s="94">
        <v>357.78820500000006</v>
      </c>
      <c r="Z23" s="95">
        <v>2</v>
      </c>
      <c r="AA23" s="95" t="s">
        <v>250</v>
      </c>
      <c r="AB23" s="93">
        <v>3</v>
      </c>
      <c r="AC23" s="93" t="s">
        <v>173</v>
      </c>
    </row>
    <row r="24" spans="1:101" s="96" customFormat="1" x14ac:dyDescent="0.2">
      <c r="A24" s="96" t="s">
        <v>200</v>
      </c>
      <c r="B24" s="97">
        <v>36</v>
      </c>
      <c r="C24" s="97" t="s">
        <v>102</v>
      </c>
      <c r="D24" s="97">
        <v>93.9</v>
      </c>
      <c r="E24" s="97">
        <v>100</v>
      </c>
      <c r="F24" s="97">
        <v>0.60004999999999997</v>
      </c>
      <c r="G24" s="97">
        <v>180</v>
      </c>
      <c r="H24" s="97">
        <v>185</v>
      </c>
      <c r="I24" s="97">
        <v>-187.5</v>
      </c>
      <c r="J24" s="97"/>
      <c r="K24" s="97">
        <v>185</v>
      </c>
      <c r="L24" s="97">
        <v>102.5</v>
      </c>
      <c r="M24" s="97">
        <v>-107.5</v>
      </c>
      <c r="N24" s="97">
        <v>-107.5</v>
      </c>
      <c r="O24" s="97"/>
      <c r="P24" s="97">
        <v>102.5</v>
      </c>
      <c r="Q24" s="97">
        <v>287.5</v>
      </c>
      <c r="R24" s="97">
        <v>260</v>
      </c>
      <c r="S24" s="97">
        <v>-265</v>
      </c>
      <c r="T24" s="97">
        <v>-265</v>
      </c>
      <c r="U24" s="97"/>
      <c r="V24" s="97">
        <v>260</v>
      </c>
      <c r="W24" s="98">
        <v>547.5</v>
      </c>
      <c r="X24" s="98">
        <v>328.52737500000001</v>
      </c>
      <c r="Y24" s="98">
        <v>0</v>
      </c>
      <c r="Z24" s="99">
        <v>2</v>
      </c>
      <c r="AA24" s="99" t="s">
        <v>233</v>
      </c>
      <c r="AB24" s="97">
        <v>3</v>
      </c>
      <c r="AC24" s="97" t="s">
        <v>203</v>
      </c>
    </row>
    <row r="25" spans="1:101" s="96" customFormat="1" x14ac:dyDescent="0.2">
      <c r="A25" s="96" t="s">
        <v>169</v>
      </c>
      <c r="B25" s="97">
        <v>38</v>
      </c>
      <c r="C25" s="97" t="s">
        <v>102</v>
      </c>
      <c r="D25" s="97">
        <v>87.8</v>
      </c>
      <c r="E25" s="97">
        <v>90</v>
      </c>
      <c r="F25" s="97">
        <v>0.62050000000000005</v>
      </c>
      <c r="G25" s="97">
        <v>147.5</v>
      </c>
      <c r="H25" s="97">
        <v>155</v>
      </c>
      <c r="I25" s="97">
        <v>165</v>
      </c>
      <c r="J25" s="97"/>
      <c r="K25" s="97">
        <v>165</v>
      </c>
      <c r="L25" s="97">
        <v>102.5</v>
      </c>
      <c r="M25" s="97">
        <v>107.5</v>
      </c>
      <c r="N25" s="97">
        <v>115</v>
      </c>
      <c r="O25" s="97"/>
      <c r="P25" s="97">
        <v>115</v>
      </c>
      <c r="Q25" s="97">
        <v>280</v>
      </c>
      <c r="R25" s="97">
        <v>195</v>
      </c>
      <c r="S25" s="97">
        <v>202.5</v>
      </c>
      <c r="T25" s="97">
        <v>-212.5</v>
      </c>
      <c r="U25" s="97"/>
      <c r="V25" s="97">
        <v>202.5</v>
      </c>
      <c r="W25" s="98">
        <v>482.5</v>
      </c>
      <c r="X25" s="98">
        <v>299.39125000000001</v>
      </c>
      <c r="Y25" s="98">
        <v>0</v>
      </c>
      <c r="Z25" s="99">
        <v>2</v>
      </c>
      <c r="AA25" s="99" t="s">
        <v>248</v>
      </c>
      <c r="AB25" s="97">
        <v>3</v>
      </c>
      <c r="AC25" s="97" t="s">
        <v>207</v>
      </c>
    </row>
    <row r="26" spans="1:101" s="104" customFormat="1" ht="13.5" thickBot="1" x14ac:dyDescent="0.25">
      <c r="A26" s="92" t="s">
        <v>182</v>
      </c>
      <c r="B26" s="93">
        <v>34</v>
      </c>
      <c r="C26" s="93" t="s">
        <v>102</v>
      </c>
      <c r="D26" s="93">
        <v>96.2</v>
      </c>
      <c r="E26" s="93">
        <v>100</v>
      </c>
      <c r="F26" s="93">
        <v>0.59140000000000004</v>
      </c>
      <c r="G26" s="93">
        <v>142.5</v>
      </c>
      <c r="H26" s="93">
        <v>150</v>
      </c>
      <c r="I26" s="93">
        <v>155</v>
      </c>
      <c r="J26" s="93"/>
      <c r="K26" s="93">
        <v>155</v>
      </c>
      <c r="L26" s="93">
        <v>110</v>
      </c>
      <c r="M26" s="93">
        <v>-115</v>
      </c>
      <c r="N26" s="93">
        <v>-115</v>
      </c>
      <c r="O26" s="93"/>
      <c r="P26" s="93">
        <v>110</v>
      </c>
      <c r="Q26" s="93">
        <v>265</v>
      </c>
      <c r="R26" s="93">
        <v>187.5</v>
      </c>
      <c r="S26" s="93">
        <v>197.5</v>
      </c>
      <c r="T26" s="93">
        <v>202.5</v>
      </c>
      <c r="U26" s="93"/>
      <c r="V26" s="93">
        <v>202.5</v>
      </c>
      <c r="W26" s="94">
        <v>467.5</v>
      </c>
      <c r="X26" s="94">
        <v>276.47950000000003</v>
      </c>
      <c r="Y26" s="94">
        <v>0</v>
      </c>
      <c r="Z26" s="95">
        <v>2</v>
      </c>
      <c r="AA26" s="95" t="s">
        <v>226</v>
      </c>
      <c r="AB26" s="93">
        <v>3</v>
      </c>
      <c r="AC26" s="93" t="s">
        <v>203</v>
      </c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</row>
    <row r="27" spans="1:101" x14ac:dyDescent="0.2">
      <c r="A27" s="70" t="s">
        <v>186</v>
      </c>
      <c r="B27" s="109">
        <v>20</v>
      </c>
      <c r="C27" s="109" t="s">
        <v>101</v>
      </c>
      <c r="D27" s="109">
        <v>81.3</v>
      </c>
      <c r="E27" s="109">
        <v>82.5</v>
      </c>
      <c r="F27" s="109">
        <v>0.65080000000000005</v>
      </c>
      <c r="G27" s="109">
        <v>190</v>
      </c>
      <c r="H27" s="109">
        <v>200</v>
      </c>
      <c r="I27" s="109">
        <v>210</v>
      </c>
      <c r="K27" s="109">
        <v>210</v>
      </c>
      <c r="L27" s="109">
        <v>120</v>
      </c>
      <c r="M27" s="109">
        <v>127.5</v>
      </c>
      <c r="N27" s="109">
        <v>132.5</v>
      </c>
      <c r="P27" s="109">
        <v>132.5</v>
      </c>
      <c r="Q27" s="109">
        <v>342.5</v>
      </c>
      <c r="R27" s="109">
        <v>215</v>
      </c>
      <c r="S27" s="109">
        <v>235</v>
      </c>
      <c r="T27" s="109">
        <v>245</v>
      </c>
      <c r="V27" s="109">
        <v>245</v>
      </c>
      <c r="W27" s="110">
        <v>587.5</v>
      </c>
      <c r="X27" s="110">
        <v>382.34500000000003</v>
      </c>
      <c r="Y27" s="110">
        <v>0</v>
      </c>
      <c r="Z27" s="111">
        <v>2</v>
      </c>
      <c r="AA27" s="111" t="s">
        <v>229</v>
      </c>
      <c r="AB27" s="109">
        <v>3</v>
      </c>
      <c r="AC27" s="109" t="s">
        <v>215</v>
      </c>
    </row>
    <row r="28" spans="1:101" x14ac:dyDescent="0.2">
      <c r="A28" s="70" t="s">
        <v>177</v>
      </c>
      <c r="B28" s="109">
        <v>14</v>
      </c>
      <c r="C28" s="109" t="s">
        <v>98</v>
      </c>
      <c r="D28" s="109">
        <v>61.5</v>
      </c>
      <c r="E28" s="109">
        <v>67.5</v>
      </c>
      <c r="F28" s="109">
        <v>0.8133999999999999</v>
      </c>
      <c r="G28" s="109">
        <v>92.5</v>
      </c>
      <c r="H28" s="109">
        <v>95</v>
      </c>
      <c r="I28" s="109">
        <v>112.5</v>
      </c>
      <c r="K28" s="109">
        <v>112.5</v>
      </c>
      <c r="L28" s="109">
        <v>-60</v>
      </c>
      <c r="M28" s="109">
        <v>67.5</v>
      </c>
      <c r="N28" s="109">
        <v>-75</v>
      </c>
      <c r="P28" s="109">
        <v>67.5</v>
      </c>
      <c r="Q28" s="109">
        <v>180</v>
      </c>
      <c r="R28" s="109">
        <v>110</v>
      </c>
      <c r="S28" s="109">
        <v>127.5</v>
      </c>
      <c r="T28" s="109">
        <v>142.5</v>
      </c>
      <c r="V28" s="109">
        <v>142.5</v>
      </c>
      <c r="W28" s="110">
        <v>322.5</v>
      </c>
      <c r="X28" s="110">
        <v>262.32149999999996</v>
      </c>
      <c r="Y28" s="110">
        <v>0</v>
      </c>
      <c r="Z28" s="111">
        <v>2</v>
      </c>
      <c r="AA28" s="111" t="s">
        <v>221</v>
      </c>
      <c r="AB28" s="109">
        <v>3</v>
      </c>
      <c r="AC28" s="109" t="s">
        <v>211</v>
      </c>
    </row>
    <row r="29" spans="1:101" x14ac:dyDescent="0.2">
      <c r="A29" s="70" t="s">
        <v>180</v>
      </c>
      <c r="B29" s="109">
        <v>29</v>
      </c>
      <c r="C29" s="109" t="s">
        <v>97</v>
      </c>
      <c r="D29" s="109">
        <v>73</v>
      </c>
      <c r="E29" s="109">
        <v>75</v>
      </c>
      <c r="F29" s="109">
        <v>0.70265</v>
      </c>
      <c r="G29" s="109">
        <v>112.5</v>
      </c>
      <c r="H29" s="109">
        <v>120</v>
      </c>
      <c r="I29" s="109">
        <v>-125</v>
      </c>
      <c r="K29" s="109">
        <v>120</v>
      </c>
      <c r="L29" s="109">
        <v>67.5</v>
      </c>
      <c r="M29" s="109">
        <v>72.5</v>
      </c>
      <c r="N29" s="109">
        <v>-75</v>
      </c>
      <c r="P29" s="109">
        <v>72.5</v>
      </c>
      <c r="Q29" s="109">
        <v>192.5</v>
      </c>
      <c r="R29" s="109">
        <v>140</v>
      </c>
      <c r="S29" s="109">
        <v>145</v>
      </c>
      <c r="T29" s="109">
        <v>152.5</v>
      </c>
      <c r="V29" s="109">
        <v>152.5</v>
      </c>
      <c r="W29" s="110">
        <v>345</v>
      </c>
      <c r="X29" s="110">
        <v>242.41425000000001</v>
      </c>
      <c r="Y29" s="110">
        <v>0</v>
      </c>
      <c r="Z29" s="111">
        <v>1</v>
      </c>
      <c r="AA29" s="111" t="s">
        <v>222</v>
      </c>
      <c r="AB29" s="109">
        <v>3</v>
      </c>
      <c r="AC29" s="109" t="s">
        <v>203</v>
      </c>
    </row>
    <row r="30" spans="1:101" s="96" customFormat="1" x14ac:dyDescent="0.2">
      <c r="A30" s="96" t="s">
        <v>161</v>
      </c>
      <c r="B30" s="97">
        <v>26</v>
      </c>
      <c r="C30" s="97" t="s">
        <v>97</v>
      </c>
      <c r="D30" s="97">
        <v>82.2</v>
      </c>
      <c r="E30" s="97">
        <v>82.5</v>
      </c>
      <c r="F30" s="97">
        <v>0.64615</v>
      </c>
      <c r="G30" s="97">
        <v>-215</v>
      </c>
      <c r="H30" s="97">
        <v>215</v>
      </c>
      <c r="I30" s="97">
        <v>-227.5</v>
      </c>
      <c r="J30" s="97"/>
      <c r="K30" s="97">
        <v>215</v>
      </c>
      <c r="L30" s="97">
        <v>132.5</v>
      </c>
      <c r="M30" s="97">
        <v>-142.5</v>
      </c>
      <c r="N30" s="97">
        <v>-142.5</v>
      </c>
      <c r="O30" s="97"/>
      <c r="P30" s="97">
        <v>132.5</v>
      </c>
      <c r="Q30" s="97">
        <v>347.5</v>
      </c>
      <c r="R30" s="97">
        <v>250</v>
      </c>
      <c r="S30" s="97">
        <v>-272.5</v>
      </c>
      <c r="T30" s="97">
        <v>-272.5</v>
      </c>
      <c r="U30" s="97"/>
      <c r="V30" s="97">
        <v>250</v>
      </c>
      <c r="W30" s="98">
        <v>597.5</v>
      </c>
      <c r="X30" s="98">
        <v>386.07462500000003</v>
      </c>
      <c r="Y30" s="98">
        <v>0</v>
      </c>
      <c r="Z30" s="99">
        <v>1</v>
      </c>
      <c r="AA30" s="99" t="s">
        <v>253</v>
      </c>
      <c r="AB30" s="97">
        <v>3</v>
      </c>
      <c r="AC30" s="97" t="s">
        <v>163</v>
      </c>
    </row>
    <row r="31" spans="1:101" s="96" customFormat="1" x14ac:dyDescent="0.2">
      <c r="A31" s="96" t="s">
        <v>160</v>
      </c>
      <c r="B31" s="97">
        <v>28</v>
      </c>
      <c r="C31" s="97" t="s">
        <v>97</v>
      </c>
      <c r="D31" s="97">
        <v>78.3</v>
      </c>
      <c r="E31" s="97">
        <v>82.5</v>
      </c>
      <c r="F31" s="97">
        <v>0.66759999999999997</v>
      </c>
      <c r="G31" s="97">
        <v>165</v>
      </c>
      <c r="H31" s="97">
        <v>-175</v>
      </c>
      <c r="I31" s="97">
        <v>0</v>
      </c>
      <c r="J31" s="97"/>
      <c r="K31" s="97">
        <v>165</v>
      </c>
      <c r="L31" s="97">
        <v>117.5</v>
      </c>
      <c r="M31" s="97">
        <v>130</v>
      </c>
      <c r="N31" s="97">
        <v>-132.5</v>
      </c>
      <c r="O31" s="97"/>
      <c r="P31" s="97">
        <v>130</v>
      </c>
      <c r="Q31" s="97">
        <v>295</v>
      </c>
      <c r="R31" s="97">
        <v>215</v>
      </c>
      <c r="S31" s="97">
        <v>227.5</v>
      </c>
      <c r="T31" s="97">
        <v>245</v>
      </c>
      <c r="U31" s="97"/>
      <c r="V31" s="97">
        <v>245</v>
      </c>
      <c r="W31" s="98">
        <v>540</v>
      </c>
      <c r="X31" s="98">
        <v>360.50399999999996</v>
      </c>
      <c r="Y31" s="98">
        <v>0</v>
      </c>
      <c r="Z31" s="99">
        <v>1</v>
      </c>
      <c r="AA31" s="99" t="s">
        <v>228</v>
      </c>
      <c r="AB31" s="97">
        <v>3</v>
      </c>
      <c r="AC31" s="97" t="s">
        <v>162</v>
      </c>
    </row>
    <row r="32" spans="1:101" s="92" customFormat="1" ht="13.5" thickBot="1" x14ac:dyDescent="0.25">
      <c r="A32" s="92" t="s">
        <v>174</v>
      </c>
      <c r="B32" s="93">
        <v>25</v>
      </c>
      <c r="C32" s="93" t="s">
        <v>97</v>
      </c>
      <c r="D32" s="93">
        <v>79.099999999999994</v>
      </c>
      <c r="E32" s="93">
        <v>82.5</v>
      </c>
      <c r="F32" s="93">
        <v>0.66290000000000004</v>
      </c>
      <c r="G32" s="93">
        <v>-185</v>
      </c>
      <c r="H32" s="93">
        <v>192.5</v>
      </c>
      <c r="I32" s="93">
        <v>-197.5</v>
      </c>
      <c r="J32" s="93"/>
      <c r="K32" s="93">
        <v>192.5</v>
      </c>
      <c r="L32" s="93">
        <v>-120</v>
      </c>
      <c r="M32" s="93">
        <v>120</v>
      </c>
      <c r="N32" s="93">
        <v>122.5</v>
      </c>
      <c r="O32" s="93"/>
      <c r="P32" s="93">
        <v>122.5</v>
      </c>
      <c r="Q32" s="93">
        <v>315</v>
      </c>
      <c r="R32" s="93">
        <v>202.5</v>
      </c>
      <c r="S32" s="93">
        <v>210</v>
      </c>
      <c r="T32" s="93">
        <v>222.5</v>
      </c>
      <c r="U32" s="93"/>
      <c r="V32" s="93">
        <v>222.5</v>
      </c>
      <c r="W32" s="94">
        <v>537.5</v>
      </c>
      <c r="X32" s="94">
        <v>356.30875000000003</v>
      </c>
      <c r="Y32" s="94">
        <v>0</v>
      </c>
      <c r="Z32" s="95">
        <v>1</v>
      </c>
      <c r="AA32" s="95" t="s">
        <v>249</v>
      </c>
      <c r="AB32" s="93">
        <v>3</v>
      </c>
      <c r="AC32" s="93" t="s">
        <v>208</v>
      </c>
    </row>
    <row r="33" spans="1:29" s="96" customFormat="1" x14ac:dyDescent="0.2">
      <c r="A33" s="96" t="s">
        <v>183</v>
      </c>
      <c r="B33" s="97">
        <v>23</v>
      </c>
      <c r="C33" s="97" t="s">
        <v>97</v>
      </c>
      <c r="D33" s="97">
        <v>85.8</v>
      </c>
      <c r="E33" s="97">
        <v>90</v>
      </c>
      <c r="F33" s="97">
        <v>0.629</v>
      </c>
      <c r="G33" s="97">
        <v>152.5</v>
      </c>
      <c r="H33" s="97">
        <v>165</v>
      </c>
      <c r="I33" s="97">
        <v>170</v>
      </c>
      <c r="J33" s="97"/>
      <c r="K33" s="97">
        <v>170</v>
      </c>
      <c r="L33" s="97">
        <v>120</v>
      </c>
      <c r="M33" s="97">
        <v>130</v>
      </c>
      <c r="N33" s="97">
        <v>137.5</v>
      </c>
      <c r="O33" s="97"/>
      <c r="P33" s="97">
        <v>137.5</v>
      </c>
      <c r="Q33" s="97">
        <v>307.5</v>
      </c>
      <c r="R33" s="97">
        <v>215</v>
      </c>
      <c r="S33" s="97">
        <v>235</v>
      </c>
      <c r="T33" s="97">
        <v>-247.5</v>
      </c>
      <c r="U33" s="97"/>
      <c r="V33" s="97">
        <v>235</v>
      </c>
      <c r="W33" s="98">
        <v>542.5</v>
      </c>
      <c r="X33" s="98">
        <v>341.23250000000002</v>
      </c>
      <c r="Y33" s="98">
        <v>0</v>
      </c>
      <c r="Z33" s="99">
        <v>1</v>
      </c>
      <c r="AA33" s="99" t="s">
        <v>230</v>
      </c>
      <c r="AB33" s="97">
        <v>3</v>
      </c>
      <c r="AC33" s="97" t="s">
        <v>213</v>
      </c>
    </row>
    <row r="34" spans="1:29" s="92" customFormat="1" ht="13.5" thickBot="1" x14ac:dyDescent="0.25">
      <c r="A34" s="92" t="s">
        <v>171</v>
      </c>
      <c r="B34" s="93">
        <v>32</v>
      </c>
      <c r="C34" s="93" t="s">
        <v>97</v>
      </c>
      <c r="D34" s="93">
        <v>87.5</v>
      </c>
      <c r="E34" s="93">
        <v>90</v>
      </c>
      <c r="F34" s="93">
        <v>0.62175000000000002</v>
      </c>
      <c r="G34" s="93">
        <v>-160</v>
      </c>
      <c r="H34" s="93">
        <v>165</v>
      </c>
      <c r="I34" s="93">
        <v>170</v>
      </c>
      <c r="J34" s="93"/>
      <c r="K34" s="93">
        <v>170</v>
      </c>
      <c r="L34" s="93">
        <v>80</v>
      </c>
      <c r="M34" s="93">
        <v>-85</v>
      </c>
      <c r="N34" s="93">
        <v>-90</v>
      </c>
      <c r="O34" s="93"/>
      <c r="P34" s="93">
        <v>80</v>
      </c>
      <c r="Q34" s="93">
        <v>250</v>
      </c>
      <c r="R34" s="93">
        <v>182.5</v>
      </c>
      <c r="S34" s="93">
        <v>190</v>
      </c>
      <c r="T34" s="93">
        <v>200</v>
      </c>
      <c r="U34" s="93"/>
      <c r="V34" s="93">
        <v>200</v>
      </c>
      <c r="W34" s="94">
        <v>450</v>
      </c>
      <c r="X34" s="94">
        <v>279.78750000000002</v>
      </c>
      <c r="Y34" s="94">
        <v>0</v>
      </c>
      <c r="Z34" s="95">
        <v>1</v>
      </c>
      <c r="AA34" s="95" t="s">
        <v>246</v>
      </c>
      <c r="AB34" s="93">
        <v>3</v>
      </c>
      <c r="AC34" s="93" t="s">
        <v>203</v>
      </c>
    </row>
    <row r="35" spans="1:29" s="96" customFormat="1" x14ac:dyDescent="0.2">
      <c r="A35" s="96" t="s">
        <v>185</v>
      </c>
      <c r="B35" s="97">
        <v>33</v>
      </c>
      <c r="C35" s="97" t="s">
        <v>97</v>
      </c>
      <c r="D35" s="97">
        <v>98.5</v>
      </c>
      <c r="E35" s="97">
        <v>100</v>
      </c>
      <c r="F35" s="97">
        <v>0.58504999999999996</v>
      </c>
      <c r="G35" s="97">
        <v>-170</v>
      </c>
      <c r="H35" s="97">
        <v>170</v>
      </c>
      <c r="I35" s="97">
        <v>180</v>
      </c>
      <c r="J35" s="97"/>
      <c r="K35" s="97">
        <v>180</v>
      </c>
      <c r="L35" s="97">
        <v>132.5</v>
      </c>
      <c r="M35" s="97">
        <v>145</v>
      </c>
      <c r="N35" s="97">
        <v>-150</v>
      </c>
      <c r="O35" s="97"/>
      <c r="P35" s="97">
        <v>145</v>
      </c>
      <c r="Q35" s="97">
        <v>325</v>
      </c>
      <c r="R35" s="97">
        <v>225</v>
      </c>
      <c r="S35" s="97">
        <v>240</v>
      </c>
      <c r="T35" s="97">
        <v>-250</v>
      </c>
      <c r="U35" s="97"/>
      <c r="V35" s="97">
        <v>240</v>
      </c>
      <c r="W35" s="98">
        <v>565</v>
      </c>
      <c r="X35" s="98">
        <v>330.55324999999999</v>
      </c>
      <c r="Y35" s="98">
        <v>0</v>
      </c>
      <c r="Z35" s="99">
        <v>1</v>
      </c>
      <c r="AA35" s="99" t="s">
        <v>231</v>
      </c>
      <c r="AB35" s="97">
        <v>3</v>
      </c>
      <c r="AC35" s="97" t="s">
        <v>214</v>
      </c>
    </row>
    <row r="36" spans="1:29" s="96" customFormat="1" x14ac:dyDescent="0.2">
      <c r="A36" s="96" t="s">
        <v>199</v>
      </c>
      <c r="B36" s="97">
        <v>36</v>
      </c>
      <c r="C36" s="97" t="s">
        <v>97</v>
      </c>
      <c r="D36" s="97">
        <v>93.9</v>
      </c>
      <c r="E36" s="97">
        <v>100</v>
      </c>
      <c r="F36" s="97">
        <v>0.60004999999999997</v>
      </c>
      <c r="G36" s="97">
        <v>180</v>
      </c>
      <c r="H36" s="97">
        <v>185</v>
      </c>
      <c r="I36" s="97">
        <v>-187.5</v>
      </c>
      <c r="J36" s="97"/>
      <c r="K36" s="97">
        <v>185</v>
      </c>
      <c r="L36" s="97">
        <v>102.5</v>
      </c>
      <c r="M36" s="97">
        <v>-107.5</v>
      </c>
      <c r="N36" s="97">
        <v>-107.5</v>
      </c>
      <c r="O36" s="97"/>
      <c r="P36" s="97">
        <v>102.5</v>
      </c>
      <c r="Q36" s="97">
        <v>287.5</v>
      </c>
      <c r="R36" s="97">
        <v>260</v>
      </c>
      <c r="S36" s="97">
        <v>-265</v>
      </c>
      <c r="T36" s="97">
        <v>-265</v>
      </c>
      <c r="U36" s="97"/>
      <c r="V36" s="97">
        <v>260</v>
      </c>
      <c r="W36" s="98">
        <v>547.5</v>
      </c>
      <c r="X36" s="98">
        <v>328.52737500000001</v>
      </c>
      <c r="Y36" s="98">
        <v>0</v>
      </c>
      <c r="Z36" s="99">
        <v>1</v>
      </c>
      <c r="AA36" s="99" t="s">
        <v>232</v>
      </c>
      <c r="AB36" s="97">
        <v>3</v>
      </c>
      <c r="AC36" s="97" t="s">
        <v>203</v>
      </c>
    </row>
    <row r="37" spans="1:29" s="96" customFormat="1" x14ac:dyDescent="0.2">
      <c r="A37" s="96" t="s">
        <v>184</v>
      </c>
      <c r="B37" s="97">
        <v>30</v>
      </c>
      <c r="C37" s="97" t="s">
        <v>97</v>
      </c>
      <c r="D37" s="97">
        <v>92.6</v>
      </c>
      <c r="E37" s="97">
        <v>100</v>
      </c>
      <c r="F37" s="97">
        <v>0.60264999999999991</v>
      </c>
      <c r="G37" s="97">
        <v>157.5</v>
      </c>
      <c r="H37" s="97">
        <v>165</v>
      </c>
      <c r="I37" s="97">
        <v>-172.5</v>
      </c>
      <c r="J37" s="97"/>
      <c r="K37" s="97">
        <v>165</v>
      </c>
      <c r="L37" s="97">
        <v>130</v>
      </c>
      <c r="M37" s="97">
        <v>-137.5</v>
      </c>
      <c r="N37" s="97">
        <v>-142.5</v>
      </c>
      <c r="O37" s="97"/>
      <c r="P37" s="97">
        <v>130</v>
      </c>
      <c r="Q37" s="97">
        <v>295</v>
      </c>
      <c r="R37" s="97">
        <v>197.5</v>
      </c>
      <c r="S37" s="97">
        <v>207.5</v>
      </c>
      <c r="T37" s="97">
        <v>215</v>
      </c>
      <c r="U37" s="97"/>
      <c r="V37" s="97">
        <v>215</v>
      </c>
      <c r="W37" s="98">
        <v>510</v>
      </c>
      <c r="X37" s="98">
        <v>307.35149999999993</v>
      </c>
      <c r="Y37" s="98">
        <v>0</v>
      </c>
      <c r="Z37" s="99">
        <v>1</v>
      </c>
      <c r="AA37" s="99" t="s">
        <v>227</v>
      </c>
      <c r="AB37" s="97">
        <v>3</v>
      </c>
      <c r="AC37" s="97" t="s">
        <v>203</v>
      </c>
    </row>
    <row r="38" spans="1:29" s="92" customFormat="1" ht="13.5" thickBot="1" x14ac:dyDescent="0.25">
      <c r="A38" s="92" t="s">
        <v>170</v>
      </c>
      <c r="B38" s="93">
        <v>28</v>
      </c>
      <c r="C38" s="93" t="s">
        <v>97</v>
      </c>
      <c r="D38" s="93">
        <v>91.5</v>
      </c>
      <c r="E38" s="93">
        <v>100</v>
      </c>
      <c r="F38" s="93">
        <v>0.60640000000000005</v>
      </c>
      <c r="G38" s="93">
        <v>155</v>
      </c>
      <c r="H38" s="93">
        <v>160</v>
      </c>
      <c r="I38" s="93">
        <v>-167.5</v>
      </c>
      <c r="J38" s="93"/>
      <c r="K38" s="93">
        <v>160</v>
      </c>
      <c r="L38" s="93">
        <v>105</v>
      </c>
      <c r="M38" s="93">
        <v>110</v>
      </c>
      <c r="N38" s="93">
        <v>-115</v>
      </c>
      <c r="O38" s="93"/>
      <c r="P38" s="93">
        <v>110</v>
      </c>
      <c r="Q38" s="93">
        <v>270</v>
      </c>
      <c r="R38" s="93">
        <v>185</v>
      </c>
      <c r="S38" s="93">
        <v>197.5</v>
      </c>
      <c r="T38" s="93">
        <v>210</v>
      </c>
      <c r="U38" s="93"/>
      <c r="V38" s="93">
        <v>210</v>
      </c>
      <c r="W38" s="94">
        <v>480</v>
      </c>
      <c r="X38" s="94">
        <v>291.072</v>
      </c>
      <c r="Y38" s="94">
        <v>0</v>
      </c>
      <c r="Z38" s="95">
        <v>1</v>
      </c>
      <c r="AA38" s="95" t="s">
        <v>247</v>
      </c>
      <c r="AB38" s="93">
        <v>3</v>
      </c>
      <c r="AC38" s="93" t="s">
        <v>203</v>
      </c>
    </row>
    <row r="39" spans="1:29" x14ac:dyDescent="0.2">
      <c r="A39" s="70" t="s">
        <v>181</v>
      </c>
      <c r="B39" s="109">
        <v>29</v>
      </c>
      <c r="C39" s="109" t="s">
        <v>97</v>
      </c>
      <c r="D39" s="109">
        <v>109.7</v>
      </c>
      <c r="E39" s="109">
        <v>110</v>
      </c>
      <c r="F39" s="109">
        <v>0.56289999999999996</v>
      </c>
      <c r="G39" s="109">
        <v>140</v>
      </c>
      <c r="H39" s="109">
        <v>160</v>
      </c>
      <c r="I39" s="109">
        <v>175</v>
      </c>
      <c r="K39" s="109">
        <v>175</v>
      </c>
      <c r="L39" s="109">
        <v>102.5</v>
      </c>
      <c r="M39" s="109">
        <v>112.5</v>
      </c>
      <c r="N39" s="109">
        <v>-125</v>
      </c>
      <c r="P39" s="109">
        <v>112.5</v>
      </c>
      <c r="Q39" s="109">
        <v>287.5</v>
      </c>
      <c r="R39" s="109">
        <v>160</v>
      </c>
      <c r="S39" s="109">
        <v>177.5</v>
      </c>
      <c r="T39" s="109">
        <v>190</v>
      </c>
      <c r="V39" s="109">
        <v>190</v>
      </c>
      <c r="W39" s="110">
        <v>477.5</v>
      </c>
      <c r="X39" s="110">
        <v>268.78474999999997</v>
      </c>
      <c r="Y39" s="110">
        <v>0</v>
      </c>
      <c r="Z39" s="111">
        <v>1</v>
      </c>
      <c r="AA39" s="111" t="s">
        <v>225</v>
      </c>
      <c r="AB39" s="109">
        <v>3</v>
      </c>
      <c r="AC39" s="109" t="s">
        <v>212</v>
      </c>
    </row>
    <row r="40" spans="1:29" x14ac:dyDescent="0.2">
      <c r="A40" s="70" t="s">
        <v>172</v>
      </c>
      <c r="B40" s="109">
        <v>27</v>
      </c>
      <c r="C40" s="109" t="s">
        <v>97</v>
      </c>
      <c r="D40" s="109">
        <v>131.5</v>
      </c>
      <c r="E40" s="109">
        <v>140</v>
      </c>
      <c r="F40" s="109">
        <v>0.53879999999999995</v>
      </c>
      <c r="G40" s="109">
        <v>167.5</v>
      </c>
      <c r="H40" s="109">
        <v>-172.5</v>
      </c>
      <c r="I40" s="109">
        <v>-172.5</v>
      </c>
      <c r="K40" s="109">
        <v>167.5</v>
      </c>
      <c r="L40" s="109">
        <v>112.5</v>
      </c>
      <c r="M40" s="109">
        <v>117.5</v>
      </c>
      <c r="N40" s="109">
        <v>-122.5</v>
      </c>
      <c r="P40" s="109">
        <v>117.5</v>
      </c>
      <c r="Q40" s="109">
        <v>285</v>
      </c>
      <c r="R40" s="109">
        <v>225</v>
      </c>
      <c r="S40" s="109">
        <v>-230</v>
      </c>
      <c r="T40" s="109">
        <v>-230</v>
      </c>
      <c r="V40" s="109">
        <v>225</v>
      </c>
      <c r="W40" s="110">
        <v>510</v>
      </c>
      <c r="X40" s="110">
        <v>274.78799999999995</v>
      </c>
      <c r="Y40" s="110">
        <v>0</v>
      </c>
      <c r="Z40" s="111">
        <v>1</v>
      </c>
      <c r="AA40" s="111" t="s">
        <v>251</v>
      </c>
      <c r="AB40" s="109">
        <v>3</v>
      </c>
      <c r="AC40" s="109" t="s">
        <v>203</v>
      </c>
    </row>
    <row r="42" spans="1:29" s="45" customFormat="1" ht="30" customHeight="1" thickBot="1" x14ac:dyDescent="0.25">
      <c r="A42" s="91"/>
      <c r="B42" s="45" t="s">
        <v>255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9"/>
      <c r="X42" s="89"/>
      <c r="Y42" s="89"/>
      <c r="Z42" s="87"/>
      <c r="AA42" s="87"/>
      <c r="AB42" s="86"/>
      <c r="AC42" s="86"/>
    </row>
    <row r="43" spans="1:29" ht="50.25" customHeight="1" thickBot="1" x14ac:dyDescent="0.25">
      <c r="A43" s="36" t="s">
        <v>0</v>
      </c>
      <c r="B43" s="37" t="s">
        <v>1</v>
      </c>
      <c r="C43" s="38" t="s">
        <v>25</v>
      </c>
      <c r="D43" s="38" t="s">
        <v>89</v>
      </c>
      <c r="E43" s="38" t="s">
        <v>62</v>
      </c>
      <c r="F43" s="200" t="s">
        <v>87</v>
      </c>
      <c r="G43" s="39" t="s">
        <v>21</v>
      </c>
      <c r="H43" s="39" t="s">
        <v>22</v>
      </c>
      <c r="I43" s="39" t="s">
        <v>23</v>
      </c>
      <c r="J43" s="39" t="s">
        <v>24</v>
      </c>
      <c r="K43" s="38" t="s">
        <v>10</v>
      </c>
      <c r="L43" s="39" t="s">
        <v>11</v>
      </c>
      <c r="M43" s="39" t="s">
        <v>12</v>
      </c>
      <c r="N43" s="39" t="s">
        <v>13</v>
      </c>
      <c r="O43" s="39" t="s">
        <v>66</v>
      </c>
      <c r="P43" s="38" t="s">
        <v>14</v>
      </c>
      <c r="Q43" s="38" t="s">
        <v>15</v>
      </c>
      <c r="R43" s="39" t="s">
        <v>16</v>
      </c>
      <c r="S43" s="39" t="s">
        <v>17</v>
      </c>
      <c r="T43" s="39" t="s">
        <v>18</v>
      </c>
      <c r="U43" s="39" t="s">
        <v>19</v>
      </c>
      <c r="V43" s="39" t="s">
        <v>20</v>
      </c>
      <c r="W43" s="201" t="s">
        <v>40</v>
      </c>
      <c r="X43" s="90" t="s">
        <v>57</v>
      </c>
      <c r="Y43" s="90" t="s">
        <v>61</v>
      </c>
      <c r="Z43" s="88" t="s">
        <v>76</v>
      </c>
      <c r="AA43" s="88" t="s">
        <v>26</v>
      </c>
      <c r="AB43" s="38" t="s">
        <v>77</v>
      </c>
      <c r="AC43" s="44" t="s">
        <v>33</v>
      </c>
    </row>
    <row r="44" spans="1:29" ht="13.5" customHeight="1" x14ac:dyDescent="0.2">
      <c r="A44" s="70" t="s">
        <v>196</v>
      </c>
      <c r="B44" s="109">
        <v>46</v>
      </c>
      <c r="C44" s="109" t="s">
        <v>119</v>
      </c>
      <c r="D44" s="109">
        <v>54.3</v>
      </c>
      <c r="E44" s="109">
        <v>56</v>
      </c>
      <c r="F44" s="109">
        <v>1.0701000000000001</v>
      </c>
      <c r="G44" s="109">
        <v>170.85650000000001</v>
      </c>
      <c r="H44" s="109">
        <v>187.39100000000002</v>
      </c>
      <c r="I44" s="109">
        <v>-198.41400000000002</v>
      </c>
      <c r="J44" s="109">
        <v>0</v>
      </c>
      <c r="K44" s="109">
        <v>187.39100000000002</v>
      </c>
      <c r="L44" s="109">
        <v>126.76450000000001</v>
      </c>
      <c r="M44" s="109">
        <v>132.27600000000001</v>
      </c>
      <c r="N44" s="109">
        <v>137.78749999999999</v>
      </c>
      <c r="O44" s="109">
        <v>0</v>
      </c>
      <c r="P44" s="109">
        <v>137.78749999999999</v>
      </c>
      <c r="Q44" s="109">
        <v>325.17850000000004</v>
      </c>
      <c r="R44" s="109">
        <v>242.506</v>
      </c>
      <c r="S44" s="109">
        <v>259.04050000000001</v>
      </c>
      <c r="T44" s="109">
        <v>-264.55200000000002</v>
      </c>
      <c r="U44" s="109">
        <v>0</v>
      </c>
      <c r="V44" s="109">
        <v>259.04050000000001</v>
      </c>
      <c r="W44" s="110">
        <v>584.21900000000005</v>
      </c>
      <c r="X44" s="110">
        <v>283.57650000000001</v>
      </c>
      <c r="Y44" s="110">
        <v>302.85970200000003</v>
      </c>
      <c r="Z44" s="111">
        <v>2</v>
      </c>
      <c r="AA44" s="111" t="s">
        <v>218</v>
      </c>
      <c r="AB44" s="109">
        <v>3</v>
      </c>
      <c r="AC44" s="109" t="s">
        <v>210</v>
      </c>
    </row>
    <row r="45" spans="1:29" ht="13.5" customHeight="1" x14ac:dyDescent="0.2">
      <c r="A45" s="70" t="s">
        <v>198</v>
      </c>
      <c r="B45" s="109">
        <v>33</v>
      </c>
      <c r="C45" s="109" t="s">
        <v>117</v>
      </c>
      <c r="D45" s="109">
        <v>73.900000000000006</v>
      </c>
      <c r="E45" s="109">
        <v>75</v>
      </c>
      <c r="F45" s="109">
        <v>0.84445000000000003</v>
      </c>
      <c r="G45" s="109">
        <v>275.57499999999999</v>
      </c>
      <c r="H45" s="109">
        <v>286.59800000000001</v>
      </c>
      <c r="I45" s="109">
        <v>297.62100000000004</v>
      </c>
      <c r="J45" s="109">
        <v>0</v>
      </c>
      <c r="K45" s="109">
        <v>297.62100000000004</v>
      </c>
      <c r="L45" s="109">
        <v>165.345</v>
      </c>
      <c r="M45" s="109">
        <v>176.36799999999999</v>
      </c>
      <c r="N45" s="109">
        <v>181.87950000000001</v>
      </c>
      <c r="O45" s="109">
        <v>0</v>
      </c>
      <c r="P45" s="109">
        <v>181.87950000000001</v>
      </c>
      <c r="Q45" s="109">
        <v>479.50050000000005</v>
      </c>
      <c r="R45" s="109">
        <v>385.80500000000001</v>
      </c>
      <c r="S45" s="109">
        <v>402.33950000000004</v>
      </c>
      <c r="T45" s="109">
        <v>-413.36250000000001</v>
      </c>
      <c r="U45" s="109">
        <v>0</v>
      </c>
      <c r="V45" s="109">
        <v>402.33950000000004</v>
      </c>
      <c r="W45" s="110">
        <v>881.84</v>
      </c>
      <c r="X45" s="110">
        <v>337.78000000000003</v>
      </c>
      <c r="Y45" s="110">
        <v>0</v>
      </c>
      <c r="Z45" s="111">
        <v>2</v>
      </c>
      <c r="AA45" s="111" t="s">
        <v>224</v>
      </c>
      <c r="AB45" s="109">
        <v>3</v>
      </c>
      <c r="AC45" s="109" t="s">
        <v>203</v>
      </c>
    </row>
    <row r="46" spans="1:29" ht="13.5" customHeight="1" x14ac:dyDescent="0.2">
      <c r="A46" s="70" t="s">
        <v>194</v>
      </c>
      <c r="B46" s="109">
        <v>38</v>
      </c>
      <c r="C46" s="109" t="s">
        <v>117</v>
      </c>
      <c r="D46" s="109">
        <v>85</v>
      </c>
      <c r="E46" s="109">
        <v>90</v>
      </c>
      <c r="F46" s="109">
        <v>0.77244999999999997</v>
      </c>
      <c r="G46" s="109">
        <v>281.0865</v>
      </c>
      <c r="H46" s="109">
        <v>292.10950000000003</v>
      </c>
      <c r="I46" s="109">
        <v>303.13249999999999</v>
      </c>
      <c r="J46" s="109">
        <v>0</v>
      </c>
      <c r="K46" s="109">
        <v>303.13249999999999</v>
      </c>
      <c r="L46" s="109">
        <v>187.39100000000002</v>
      </c>
      <c r="M46" s="109">
        <v>198.41400000000002</v>
      </c>
      <c r="N46" s="109">
        <v>-203.9255</v>
      </c>
      <c r="O46" s="109">
        <v>0</v>
      </c>
      <c r="P46" s="109">
        <v>198.41400000000002</v>
      </c>
      <c r="Q46" s="109">
        <v>501.54650000000004</v>
      </c>
      <c r="R46" s="109">
        <v>308.64400000000001</v>
      </c>
      <c r="S46" s="109">
        <v>325.17850000000004</v>
      </c>
      <c r="T46" s="109">
        <v>-352.73599999999999</v>
      </c>
      <c r="U46" s="109">
        <v>0</v>
      </c>
      <c r="V46" s="109">
        <v>325.17850000000004</v>
      </c>
      <c r="W46" s="110">
        <v>826.72500000000002</v>
      </c>
      <c r="X46" s="110">
        <v>289.66874999999999</v>
      </c>
      <c r="Y46" s="110">
        <v>0</v>
      </c>
      <c r="Z46" s="111">
        <v>2</v>
      </c>
      <c r="AA46" s="111" t="s">
        <v>242</v>
      </c>
      <c r="AB46" s="109">
        <v>3</v>
      </c>
      <c r="AC46" s="109" t="s">
        <v>203</v>
      </c>
    </row>
    <row r="47" spans="1:29" ht="13.5" customHeight="1" x14ac:dyDescent="0.2">
      <c r="A47" s="70" t="s">
        <v>192</v>
      </c>
      <c r="B47" s="109">
        <v>22</v>
      </c>
      <c r="C47" s="109" t="s">
        <v>116</v>
      </c>
      <c r="D47" s="109">
        <v>59.1</v>
      </c>
      <c r="E47" s="109">
        <v>60</v>
      </c>
      <c r="F47" s="109">
        <v>0.99970000000000003</v>
      </c>
      <c r="G47" s="109">
        <v>253.52900000000002</v>
      </c>
      <c r="H47" s="109">
        <v>270.06350000000003</v>
      </c>
      <c r="I47" s="109">
        <v>281.0865</v>
      </c>
      <c r="J47" s="109">
        <v>0</v>
      </c>
      <c r="K47" s="109">
        <v>281.0865</v>
      </c>
      <c r="L47" s="109">
        <v>143.29900000000001</v>
      </c>
      <c r="M47" s="109">
        <v>-154.322</v>
      </c>
      <c r="N47" s="109">
        <v>154.322</v>
      </c>
      <c r="O47" s="109">
        <v>0</v>
      </c>
      <c r="P47" s="109">
        <v>154.322</v>
      </c>
      <c r="Q47" s="109">
        <v>435.4085</v>
      </c>
      <c r="R47" s="109">
        <v>358.2475</v>
      </c>
      <c r="S47" s="109">
        <v>369.27050000000003</v>
      </c>
      <c r="T47" s="109">
        <v>-380.29349999999999</v>
      </c>
      <c r="U47" s="109">
        <v>0</v>
      </c>
      <c r="V47" s="109">
        <v>369.27050000000003</v>
      </c>
      <c r="W47" s="110">
        <v>804.67900000000009</v>
      </c>
      <c r="X47" s="110">
        <v>364.89050000000003</v>
      </c>
      <c r="Y47" s="110">
        <v>0</v>
      </c>
      <c r="Z47" s="111">
        <v>2</v>
      </c>
      <c r="AA47" s="111" t="s">
        <v>245</v>
      </c>
      <c r="AB47" s="109">
        <v>3</v>
      </c>
      <c r="AC47" s="109" t="s">
        <v>206</v>
      </c>
    </row>
    <row r="48" spans="1:29" s="105" customFormat="1" ht="13.5" customHeight="1" x14ac:dyDescent="0.2">
      <c r="A48" s="70" t="s">
        <v>188</v>
      </c>
      <c r="B48" s="109">
        <v>28</v>
      </c>
      <c r="C48" s="109" t="s">
        <v>116</v>
      </c>
      <c r="D48" s="109">
        <v>55.9</v>
      </c>
      <c r="E48" s="109">
        <v>56</v>
      </c>
      <c r="F48" s="109">
        <v>1.0454000000000001</v>
      </c>
      <c r="G48" s="109">
        <v>-77.161000000000001</v>
      </c>
      <c r="H48" s="109">
        <v>88.183999999999997</v>
      </c>
      <c r="I48" s="109">
        <v>-110.23</v>
      </c>
      <c r="J48" s="109">
        <v>0</v>
      </c>
      <c r="K48" s="109">
        <v>88.183999999999997</v>
      </c>
      <c r="L48" s="109">
        <v>60.6265</v>
      </c>
      <c r="M48" s="109">
        <v>71.649500000000003</v>
      </c>
      <c r="N48" s="109">
        <v>82.672499999999999</v>
      </c>
      <c r="O48" s="109">
        <v>0</v>
      </c>
      <c r="P48" s="109">
        <v>82.672499999999999</v>
      </c>
      <c r="Q48" s="109">
        <v>170.85650000000001</v>
      </c>
      <c r="R48" s="109">
        <v>198.41400000000002</v>
      </c>
      <c r="S48" s="109">
        <v>209.43700000000001</v>
      </c>
      <c r="T48" s="109">
        <v>220.46</v>
      </c>
      <c r="U48" s="109">
        <v>0</v>
      </c>
      <c r="V48" s="109">
        <v>220.46</v>
      </c>
      <c r="W48" s="110">
        <v>391.31650000000002</v>
      </c>
      <c r="X48" s="110">
        <v>185.55850000000001</v>
      </c>
      <c r="Y48" s="110">
        <v>0</v>
      </c>
      <c r="Z48" s="111">
        <v>2</v>
      </c>
      <c r="AA48" s="111" t="s">
        <v>235</v>
      </c>
      <c r="AB48" s="109">
        <v>3</v>
      </c>
      <c r="AC48" s="109" t="s">
        <v>201</v>
      </c>
    </row>
    <row r="49" spans="1:29" ht="13.5" customHeight="1" x14ac:dyDescent="0.2">
      <c r="A49" s="70" t="s">
        <v>190</v>
      </c>
      <c r="B49" s="109">
        <v>19</v>
      </c>
      <c r="C49" s="109" t="s">
        <v>115</v>
      </c>
      <c r="D49" s="109">
        <v>51.4</v>
      </c>
      <c r="E49" s="109">
        <v>52</v>
      </c>
      <c r="F49" s="109">
        <v>1.1177999999999999</v>
      </c>
      <c r="G49" s="109">
        <v>165.345</v>
      </c>
      <c r="H49" s="109">
        <v>181.87950000000001</v>
      </c>
      <c r="I49" s="109">
        <v>192.9025</v>
      </c>
      <c r="J49" s="109">
        <v>0</v>
      </c>
      <c r="K49" s="109">
        <v>192.9025</v>
      </c>
      <c r="L49" s="109">
        <v>115.7415</v>
      </c>
      <c r="M49" s="109">
        <v>126.76450000000001</v>
      </c>
      <c r="N49" s="109">
        <v>-132.27600000000001</v>
      </c>
      <c r="O49" s="109">
        <v>0</v>
      </c>
      <c r="P49" s="109">
        <v>126.76450000000001</v>
      </c>
      <c r="Q49" s="109">
        <v>319.66700000000003</v>
      </c>
      <c r="R49" s="109">
        <v>220.46</v>
      </c>
      <c r="S49" s="109">
        <v>231.483</v>
      </c>
      <c r="T49" s="109">
        <v>-242.506</v>
      </c>
      <c r="U49" s="109">
        <v>0</v>
      </c>
      <c r="V49" s="109">
        <v>231.483</v>
      </c>
      <c r="W49" s="110">
        <v>551.15</v>
      </c>
      <c r="X49" s="110">
        <v>279.45</v>
      </c>
      <c r="Y49" s="110">
        <v>0</v>
      </c>
      <c r="Z49" s="111">
        <v>2</v>
      </c>
      <c r="AA49" s="111" t="s">
        <v>237</v>
      </c>
      <c r="AB49" s="109">
        <v>3</v>
      </c>
      <c r="AC49" s="109" t="s">
        <v>202</v>
      </c>
    </row>
    <row r="50" spans="1:29" ht="13.5" customHeight="1" x14ac:dyDescent="0.2">
      <c r="A50" s="105" t="s">
        <v>167</v>
      </c>
      <c r="B50" s="106">
        <v>17</v>
      </c>
      <c r="C50" s="106" t="s">
        <v>114</v>
      </c>
      <c r="D50" s="106">
        <v>61.5</v>
      </c>
      <c r="E50" s="106">
        <v>67.5</v>
      </c>
      <c r="F50" s="106">
        <v>0.96830000000000005</v>
      </c>
      <c r="G50" s="106">
        <v>231.483</v>
      </c>
      <c r="H50" s="106">
        <v>242.506</v>
      </c>
      <c r="I50" s="106">
        <v>253.52900000000002</v>
      </c>
      <c r="J50" s="106">
        <v>0</v>
      </c>
      <c r="K50" s="106">
        <v>253.52900000000002</v>
      </c>
      <c r="L50" s="106">
        <v>-126.76450000000001</v>
      </c>
      <c r="M50" s="106">
        <v>126.76450000000001</v>
      </c>
      <c r="N50" s="106">
        <v>-137.78749999999999</v>
      </c>
      <c r="O50" s="106">
        <v>0</v>
      </c>
      <c r="P50" s="106">
        <v>126.76450000000001</v>
      </c>
      <c r="Q50" s="106">
        <v>380.29349999999999</v>
      </c>
      <c r="R50" s="106">
        <v>275.57499999999999</v>
      </c>
      <c r="S50" s="106">
        <v>281.0865</v>
      </c>
      <c r="T50" s="106">
        <v>286.59800000000001</v>
      </c>
      <c r="U50" s="106">
        <v>0</v>
      </c>
      <c r="V50" s="106">
        <v>286.59800000000001</v>
      </c>
      <c r="W50" s="107">
        <v>666.89150000000006</v>
      </c>
      <c r="X50" s="107">
        <v>292.91075000000001</v>
      </c>
      <c r="Y50" s="107">
        <v>0</v>
      </c>
      <c r="Z50" s="108">
        <v>2</v>
      </c>
      <c r="AA50" s="108" t="s">
        <v>239</v>
      </c>
      <c r="AB50" s="106">
        <v>3</v>
      </c>
      <c r="AC50" s="106" t="s">
        <v>205</v>
      </c>
    </row>
    <row r="51" spans="1:29" ht="13.5" customHeight="1" x14ac:dyDescent="0.2">
      <c r="A51" s="70" t="s">
        <v>176</v>
      </c>
      <c r="B51" s="109">
        <v>17</v>
      </c>
      <c r="C51" s="109" t="s">
        <v>114</v>
      </c>
      <c r="D51" s="109">
        <v>51.5</v>
      </c>
      <c r="E51" s="109">
        <v>52</v>
      </c>
      <c r="F51" s="109">
        <v>1.1161000000000001</v>
      </c>
      <c r="G51" s="109">
        <v>137.78749999999999</v>
      </c>
      <c r="H51" s="109">
        <v>148.81050000000002</v>
      </c>
      <c r="I51" s="109">
        <v>159.83350000000002</v>
      </c>
      <c r="J51" s="109">
        <v>0</v>
      </c>
      <c r="K51" s="109">
        <v>159.83350000000002</v>
      </c>
      <c r="L51" s="109">
        <v>71.649500000000003</v>
      </c>
      <c r="M51" s="109">
        <v>88.183999999999997</v>
      </c>
      <c r="N51" s="109">
        <v>-99.207000000000008</v>
      </c>
      <c r="O51" s="109">
        <v>0</v>
      </c>
      <c r="P51" s="109">
        <v>88.183999999999997</v>
      </c>
      <c r="Q51" s="109">
        <v>248.01750000000001</v>
      </c>
      <c r="R51" s="109">
        <v>143.29900000000001</v>
      </c>
      <c r="S51" s="109">
        <v>159.83350000000002</v>
      </c>
      <c r="T51" s="109">
        <v>176.36799999999999</v>
      </c>
      <c r="U51" s="109">
        <v>0</v>
      </c>
      <c r="V51" s="109">
        <v>176.36799999999999</v>
      </c>
      <c r="W51" s="110">
        <v>424.38550000000004</v>
      </c>
      <c r="X51" s="110">
        <v>214.84925000000001</v>
      </c>
      <c r="Y51" s="110">
        <v>0</v>
      </c>
      <c r="Z51" s="111">
        <v>2</v>
      </c>
      <c r="AA51" s="111" t="s">
        <v>216</v>
      </c>
      <c r="AB51" s="109">
        <v>3</v>
      </c>
      <c r="AC51" s="109" t="s">
        <v>209</v>
      </c>
    </row>
    <row r="52" spans="1:29" ht="13.5" customHeight="1" x14ac:dyDescent="0.2">
      <c r="A52" s="70" t="s">
        <v>189</v>
      </c>
      <c r="B52" s="109">
        <v>19</v>
      </c>
      <c r="C52" s="109" t="s">
        <v>112</v>
      </c>
      <c r="D52" s="109">
        <v>51.4</v>
      </c>
      <c r="E52" s="109">
        <v>52</v>
      </c>
      <c r="F52" s="109">
        <v>1.1177999999999999</v>
      </c>
      <c r="G52" s="109">
        <v>165.345</v>
      </c>
      <c r="H52" s="109">
        <v>181.87950000000001</v>
      </c>
      <c r="I52" s="109">
        <v>192.9025</v>
      </c>
      <c r="J52" s="109">
        <v>0</v>
      </c>
      <c r="K52" s="109">
        <v>192.9025</v>
      </c>
      <c r="L52" s="109">
        <v>115.7415</v>
      </c>
      <c r="M52" s="109">
        <v>126.76450000000001</v>
      </c>
      <c r="N52" s="109">
        <v>-132.27600000000001</v>
      </c>
      <c r="O52" s="109">
        <v>0</v>
      </c>
      <c r="P52" s="109">
        <v>126.76450000000001</v>
      </c>
      <c r="Q52" s="109">
        <v>319.66700000000003</v>
      </c>
      <c r="R52" s="109">
        <v>220.46</v>
      </c>
      <c r="S52" s="109">
        <v>231.483</v>
      </c>
      <c r="T52" s="109">
        <v>-242.506</v>
      </c>
      <c r="U52" s="109">
        <v>0</v>
      </c>
      <c r="V52" s="109">
        <v>231.483</v>
      </c>
      <c r="W52" s="110">
        <v>551.15</v>
      </c>
      <c r="X52" s="110">
        <v>279.45</v>
      </c>
      <c r="Y52" s="110">
        <v>0</v>
      </c>
      <c r="Z52" s="111">
        <v>1</v>
      </c>
      <c r="AA52" s="111" t="s">
        <v>236</v>
      </c>
      <c r="AB52" s="109">
        <v>3</v>
      </c>
      <c r="AC52" s="109" t="s">
        <v>202</v>
      </c>
    </row>
    <row r="53" spans="1:29" ht="13.5" customHeight="1" x14ac:dyDescent="0.2">
      <c r="A53" s="70" t="s">
        <v>166</v>
      </c>
      <c r="B53" s="109">
        <v>31</v>
      </c>
      <c r="C53" s="109" t="s">
        <v>112</v>
      </c>
      <c r="D53" s="109">
        <v>55.8</v>
      </c>
      <c r="E53" s="109">
        <v>56</v>
      </c>
      <c r="F53" s="109">
        <v>1.0468999999999999</v>
      </c>
      <c r="G53" s="109">
        <v>220.46</v>
      </c>
      <c r="H53" s="109">
        <v>242.506</v>
      </c>
      <c r="I53" s="109">
        <v>-248.01750000000001</v>
      </c>
      <c r="J53" s="109">
        <v>0</v>
      </c>
      <c r="K53" s="109">
        <v>242.506</v>
      </c>
      <c r="L53" s="109">
        <v>110.23</v>
      </c>
      <c r="M53" s="109">
        <v>115.7415</v>
      </c>
      <c r="N53" s="109">
        <v>121.253</v>
      </c>
      <c r="O53" s="109">
        <v>0</v>
      </c>
      <c r="P53" s="109">
        <v>121.253</v>
      </c>
      <c r="Q53" s="109">
        <v>363.75900000000001</v>
      </c>
      <c r="R53" s="109">
        <v>303.13249999999999</v>
      </c>
      <c r="S53" s="109">
        <v>-319.66700000000003</v>
      </c>
      <c r="T53" s="109">
        <v>319.66700000000003</v>
      </c>
      <c r="U53" s="109">
        <v>0</v>
      </c>
      <c r="V53" s="109">
        <v>319.66700000000003</v>
      </c>
      <c r="W53" s="110">
        <v>683.42600000000004</v>
      </c>
      <c r="X53" s="110">
        <v>324.53899999999999</v>
      </c>
      <c r="Y53" s="110">
        <v>0</v>
      </c>
      <c r="Z53" s="111">
        <v>1</v>
      </c>
      <c r="AA53" s="111" t="s">
        <v>240</v>
      </c>
      <c r="AB53" s="109">
        <v>3</v>
      </c>
      <c r="AC53" s="109" t="s">
        <v>204</v>
      </c>
    </row>
    <row r="54" spans="1:29" ht="13.5" customHeight="1" x14ac:dyDescent="0.2">
      <c r="A54" s="70" t="s">
        <v>195</v>
      </c>
      <c r="B54" s="109">
        <v>46</v>
      </c>
      <c r="C54" s="109" t="s">
        <v>112</v>
      </c>
      <c r="D54" s="109">
        <v>54.3</v>
      </c>
      <c r="E54" s="109">
        <v>56</v>
      </c>
      <c r="F54" s="109">
        <v>1.0701000000000001</v>
      </c>
      <c r="G54" s="109">
        <v>170.85650000000001</v>
      </c>
      <c r="H54" s="109">
        <v>187.39100000000002</v>
      </c>
      <c r="I54" s="109">
        <v>-198.41400000000002</v>
      </c>
      <c r="J54" s="109">
        <v>0</v>
      </c>
      <c r="K54" s="109">
        <v>187.39100000000002</v>
      </c>
      <c r="L54" s="109">
        <v>126.76450000000001</v>
      </c>
      <c r="M54" s="109">
        <v>132.27600000000001</v>
      </c>
      <c r="N54" s="109">
        <v>137.78749999999999</v>
      </c>
      <c r="O54" s="109">
        <v>0</v>
      </c>
      <c r="P54" s="109">
        <v>137.78749999999999</v>
      </c>
      <c r="Q54" s="109">
        <v>325.17850000000004</v>
      </c>
      <c r="R54" s="109">
        <v>242.506</v>
      </c>
      <c r="S54" s="109">
        <v>259.04050000000001</v>
      </c>
      <c r="T54" s="109">
        <v>-264.55200000000002</v>
      </c>
      <c r="U54" s="109">
        <v>0</v>
      </c>
      <c r="V54" s="109">
        <v>259.04050000000001</v>
      </c>
      <c r="W54" s="110">
        <v>584.21900000000005</v>
      </c>
      <c r="X54" s="110">
        <v>283.57650000000001</v>
      </c>
      <c r="Y54" s="110">
        <v>302.85970200000003</v>
      </c>
      <c r="Z54" s="111">
        <v>1</v>
      </c>
      <c r="AA54" s="111" t="s">
        <v>217</v>
      </c>
      <c r="AB54" s="109">
        <v>3</v>
      </c>
      <c r="AC54" s="109" t="s">
        <v>210</v>
      </c>
    </row>
    <row r="55" spans="1:29" ht="13.5" customHeight="1" x14ac:dyDescent="0.2">
      <c r="A55" s="70" t="s">
        <v>187</v>
      </c>
      <c r="B55" s="109">
        <v>28</v>
      </c>
      <c r="C55" s="109" t="s">
        <v>112</v>
      </c>
      <c r="D55" s="109">
        <v>55.9</v>
      </c>
      <c r="E55" s="109">
        <v>56</v>
      </c>
      <c r="F55" s="109">
        <v>1.0454000000000001</v>
      </c>
      <c r="G55" s="109">
        <v>-77.161000000000001</v>
      </c>
      <c r="H55" s="109">
        <v>88.183999999999997</v>
      </c>
      <c r="I55" s="109">
        <v>-110.23</v>
      </c>
      <c r="J55" s="109">
        <v>0</v>
      </c>
      <c r="K55" s="109">
        <v>88.183999999999997</v>
      </c>
      <c r="L55" s="109">
        <v>60.6265</v>
      </c>
      <c r="M55" s="109">
        <v>71.649500000000003</v>
      </c>
      <c r="N55" s="109">
        <v>82.672499999999999</v>
      </c>
      <c r="O55" s="109">
        <v>0</v>
      </c>
      <c r="P55" s="109">
        <v>82.672499999999999</v>
      </c>
      <c r="Q55" s="109">
        <v>170.85650000000001</v>
      </c>
      <c r="R55" s="109">
        <v>198.41400000000002</v>
      </c>
      <c r="S55" s="109">
        <v>209.43700000000001</v>
      </c>
      <c r="T55" s="109">
        <v>220.46</v>
      </c>
      <c r="U55" s="109">
        <v>0</v>
      </c>
      <c r="V55" s="109">
        <v>220.46</v>
      </c>
      <c r="W55" s="110">
        <v>391.31650000000002</v>
      </c>
      <c r="X55" s="110">
        <v>185.55850000000001</v>
      </c>
      <c r="Y55" s="110">
        <v>0</v>
      </c>
      <c r="Z55" s="111">
        <v>1</v>
      </c>
      <c r="AA55" s="111" t="s">
        <v>234</v>
      </c>
      <c r="AB55" s="109">
        <v>3</v>
      </c>
      <c r="AC55" s="109" t="s">
        <v>201</v>
      </c>
    </row>
    <row r="56" spans="1:29" ht="13.5" customHeight="1" x14ac:dyDescent="0.2">
      <c r="A56" s="70" t="s">
        <v>191</v>
      </c>
      <c r="B56" s="109">
        <v>22</v>
      </c>
      <c r="C56" s="109" t="s">
        <v>112</v>
      </c>
      <c r="D56" s="109">
        <v>59.1</v>
      </c>
      <c r="E56" s="109">
        <v>60</v>
      </c>
      <c r="F56" s="109">
        <v>0.99970000000000003</v>
      </c>
      <c r="G56" s="109">
        <v>253.52900000000002</v>
      </c>
      <c r="H56" s="109">
        <v>270.06350000000003</v>
      </c>
      <c r="I56" s="109">
        <v>281.0865</v>
      </c>
      <c r="J56" s="109">
        <v>0</v>
      </c>
      <c r="K56" s="109">
        <v>281.0865</v>
      </c>
      <c r="L56" s="109">
        <v>143.29900000000001</v>
      </c>
      <c r="M56" s="109">
        <v>-154.322</v>
      </c>
      <c r="N56" s="109">
        <v>154.322</v>
      </c>
      <c r="O56" s="109">
        <v>0</v>
      </c>
      <c r="P56" s="109">
        <v>154.322</v>
      </c>
      <c r="Q56" s="109">
        <v>435.4085</v>
      </c>
      <c r="R56" s="109">
        <v>358.2475</v>
      </c>
      <c r="S56" s="109">
        <v>369.27050000000003</v>
      </c>
      <c r="T56" s="109">
        <v>-380.29349999999999</v>
      </c>
      <c r="U56" s="109">
        <v>0</v>
      </c>
      <c r="V56" s="109">
        <v>369.27050000000003</v>
      </c>
      <c r="W56" s="110">
        <v>804.67900000000009</v>
      </c>
      <c r="X56" s="110">
        <v>364.89050000000003</v>
      </c>
      <c r="Y56" s="110">
        <v>0</v>
      </c>
      <c r="Z56" s="111">
        <v>1</v>
      </c>
      <c r="AA56" s="111" t="s">
        <v>244</v>
      </c>
      <c r="AB56" s="109">
        <v>3</v>
      </c>
      <c r="AC56" s="109" t="s">
        <v>206</v>
      </c>
    </row>
    <row r="57" spans="1:29" ht="13.5" customHeight="1" x14ac:dyDescent="0.2">
      <c r="A57" s="70" t="s">
        <v>197</v>
      </c>
      <c r="B57" s="109">
        <v>33</v>
      </c>
      <c r="C57" s="109" t="s">
        <v>112</v>
      </c>
      <c r="D57" s="109">
        <v>73.900000000000006</v>
      </c>
      <c r="E57" s="109">
        <v>75</v>
      </c>
      <c r="F57" s="109">
        <v>0.84445000000000003</v>
      </c>
      <c r="G57" s="109">
        <v>275.57499999999999</v>
      </c>
      <c r="H57" s="109">
        <v>286.59800000000001</v>
      </c>
      <c r="I57" s="109">
        <v>297.62100000000004</v>
      </c>
      <c r="J57" s="109">
        <v>0</v>
      </c>
      <c r="K57" s="109">
        <v>297.62100000000004</v>
      </c>
      <c r="L57" s="109">
        <v>165.345</v>
      </c>
      <c r="M57" s="109">
        <v>176.36799999999999</v>
      </c>
      <c r="N57" s="109">
        <v>181.87950000000001</v>
      </c>
      <c r="O57" s="109">
        <v>0</v>
      </c>
      <c r="P57" s="109">
        <v>181.87950000000001</v>
      </c>
      <c r="Q57" s="109">
        <v>479.50050000000005</v>
      </c>
      <c r="R57" s="109">
        <v>385.80500000000001</v>
      </c>
      <c r="S57" s="109">
        <v>402.33950000000004</v>
      </c>
      <c r="T57" s="109">
        <v>-413.36250000000001</v>
      </c>
      <c r="U57" s="109">
        <v>0</v>
      </c>
      <c r="V57" s="109">
        <v>402.33950000000004</v>
      </c>
      <c r="W57" s="110">
        <v>881.84</v>
      </c>
      <c r="X57" s="110">
        <v>337.78000000000003</v>
      </c>
      <c r="Y57" s="110">
        <v>0</v>
      </c>
      <c r="Z57" s="111">
        <v>1</v>
      </c>
      <c r="AA57" s="111" t="s">
        <v>223</v>
      </c>
      <c r="AB57" s="109">
        <v>3</v>
      </c>
      <c r="AC57" s="109" t="s">
        <v>203</v>
      </c>
    </row>
    <row r="58" spans="1:29" ht="13.5" customHeight="1" x14ac:dyDescent="0.2">
      <c r="A58" s="70" t="s">
        <v>178</v>
      </c>
      <c r="B58" s="109">
        <v>31</v>
      </c>
      <c r="C58" s="109" t="s">
        <v>112</v>
      </c>
      <c r="D58" s="109">
        <v>74</v>
      </c>
      <c r="E58" s="109">
        <v>75</v>
      </c>
      <c r="F58" s="109">
        <v>0.84365000000000001</v>
      </c>
      <c r="G58" s="109">
        <v>225.97150000000002</v>
      </c>
      <c r="H58" s="109">
        <v>242.506</v>
      </c>
      <c r="I58" s="109">
        <v>-253.52900000000002</v>
      </c>
      <c r="J58" s="109">
        <v>0</v>
      </c>
      <c r="K58" s="109">
        <v>242.506</v>
      </c>
      <c r="L58" s="109">
        <v>126.76450000000001</v>
      </c>
      <c r="M58" s="109">
        <v>-137.78749999999999</v>
      </c>
      <c r="N58" s="109">
        <v>-137.78749999999999</v>
      </c>
      <c r="O58" s="109">
        <v>0</v>
      </c>
      <c r="P58" s="109">
        <v>126.76450000000001</v>
      </c>
      <c r="Q58" s="109">
        <v>369.27050000000003</v>
      </c>
      <c r="R58" s="109">
        <v>264.55200000000002</v>
      </c>
      <c r="S58" s="109">
        <v>286.59800000000001</v>
      </c>
      <c r="T58" s="109">
        <v>297.62100000000004</v>
      </c>
      <c r="U58" s="109">
        <v>0</v>
      </c>
      <c r="V58" s="109">
        <v>297.62100000000004</v>
      </c>
      <c r="W58" s="110">
        <v>666.89150000000006</v>
      </c>
      <c r="X58" s="110">
        <v>255.204125</v>
      </c>
      <c r="Y58" s="110">
        <v>0</v>
      </c>
      <c r="Z58" s="111">
        <v>1</v>
      </c>
      <c r="AA58" s="111" t="s">
        <v>220</v>
      </c>
      <c r="AB58" s="109">
        <v>3</v>
      </c>
      <c r="AC58" s="109" t="s">
        <v>203</v>
      </c>
    </row>
    <row r="59" spans="1:29" ht="13.5" customHeight="1" x14ac:dyDescent="0.2">
      <c r="A59" s="70" t="s">
        <v>165</v>
      </c>
      <c r="B59" s="109">
        <v>29</v>
      </c>
      <c r="C59" s="109" t="s">
        <v>112</v>
      </c>
      <c r="D59" s="109">
        <v>71</v>
      </c>
      <c r="E59" s="109">
        <v>75</v>
      </c>
      <c r="F59" s="109">
        <v>0.86785000000000001</v>
      </c>
      <c r="G59" s="109">
        <v>187.39100000000002</v>
      </c>
      <c r="H59" s="109">
        <v>-203.9255</v>
      </c>
      <c r="I59" s="109">
        <v>214.94850000000002</v>
      </c>
      <c r="J59" s="109">
        <v>0</v>
      </c>
      <c r="K59" s="109">
        <v>214.94850000000002</v>
      </c>
      <c r="L59" s="109">
        <v>99.207000000000008</v>
      </c>
      <c r="M59" s="109">
        <v>104.71850000000001</v>
      </c>
      <c r="N59" s="109">
        <v>-115.7415</v>
      </c>
      <c r="O59" s="109">
        <v>0</v>
      </c>
      <c r="P59" s="109">
        <v>104.71850000000001</v>
      </c>
      <c r="Q59" s="109">
        <v>319.66700000000003</v>
      </c>
      <c r="R59" s="109">
        <v>259.04050000000001</v>
      </c>
      <c r="S59" s="109">
        <v>275.57499999999999</v>
      </c>
      <c r="T59" s="109">
        <v>292.10950000000003</v>
      </c>
      <c r="U59" s="109">
        <v>0</v>
      </c>
      <c r="V59" s="109">
        <v>292.10950000000003</v>
      </c>
      <c r="W59" s="110">
        <v>611.77650000000006</v>
      </c>
      <c r="X59" s="110">
        <v>240.82837499999999</v>
      </c>
      <c r="Y59" s="110">
        <v>0</v>
      </c>
      <c r="Z59" s="111">
        <v>1</v>
      </c>
      <c r="AA59" s="111" t="s">
        <v>238</v>
      </c>
      <c r="AB59" s="109">
        <v>3</v>
      </c>
      <c r="AC59" s="109" t="s">
        <v>203</v>
      </c>
    </row>
    <row r="60" spans="1:29" ht="13.5" customHeight="1" x14ac:dyDescent="0.2">
      <c r="A60" s="70" t="s">
        <v>193</v>
      </c>
      <c r="B60" s="109">
        <v>38</v>
      </c>
      <c r="C60" s="109" t="s">
        <v>112</v>
      </c>
      <c r="D60" s="109">
        <v>85</v>
      </c>
      <c r="E60" s="109">
        <v>90</v>
      </c>
      <c r="F60" s="109">
        <v>0.77244999999999997</v>
      </c>
      <c r="G60" s="109">
        <v>281.0865</v>
      </c>
      <c r="H60" s="109">
        <v>292.10950000000003</v>
      </c>
      <c r="I60" s="109">
        <v>303.13249999999999</v>
      </c>
      <c r="J60" s="109">
        <v>0</v>
      </c>
      <c r="K60" s="109">
        <v>303.13249999999999</v>
      </c>
      <c r="L60" s="109">
        <v>187.39100000000002</v>
      </c>
      <c r="M60" s="109">
        <v>198.41400000000002</v>
      </c>
      <c r="N60" s="109">
        <v>-203.9255</v>
      </c>
      <c r="O60" s="109">
        <v>0</v>
      </c>
      <c r="P60" s="109">
        <v>198.41400000000002</v>
      </c>
      <c r="Q60" s="109">
        <v>501.54650000000004</v>
      </c>
      <c r="R60" s="109">
        <v>308.64400000000001</v>
      </c>
      <c r="S60" s="109">
        <v>325.17850000000004</v>
      </c>
      <c r="T60" s="109">
        <v>-352.73599999999999</v>
      </c>
      <c r="U60" s="109">
        <v>0</v>
      </c>
      <c r="V60" s="109">
        <v>325.17850000000004</v>
      </c>
      <c r="W60" s="110">
        <v>826.72500000000002</v>
      </c>
      <c r="X60" s="110">
        <v>289.66874999999999</v>
      </c>
      <c r="Y60" s="110">
        <v>0</v>
      </c>
      <c r="Z60" s="111">
        <v>1</v>
      </c>
      <c r="AA60" s="111" t="s">
        <v>241</v>
      </c>
      <c r="AB60" s="109">
        <v>3</v>
      </c>
      <c r="AC60" s="109" t="s">
        <v>203</v>
      </c>
    </row>
    <row r="61" spans="1:29" ht="13.5" customHeight="1" x14ac:dyDescent="0.2">
      <c r="A61" s="70" t="s">
        <v>179</v>
      </c>
      <c r="B61" s="109">
        <v>30</v>
      </c>
      <c r="C61" s="109" t="s">
        <v>112</v>
      </c>
      <c r="D61" s="109">
        <v>86.4</v>
      </c>
      <c r="E61" s="109">
        <v>90</v>
      </c>
      <c r="F61" s="109">
        <v>0.76505000000000001</v>
      </c>
      <c r="G61" s="109">
        <v>242.506</v>
      </c>
      <c r="H61" s="109">
        <v>-253.52900000000002</v>
      </c>
      <c r="I61" s="109">
        <v>253.52900000000002</v>
      </c>
      <c r="J61" s="109">
        <v>0</v>
      </c>
      <c r="K61" s="109">
        <v>253.52900000000002</v>
      </c>
      <c r="L61" s="109">
        <v>137.78749999999999</v>
      </c>
      <c r="M61" s="109">
        <v>148.81050000000002</v>
      </c>
      <c r="N61" s="109">
        <v>-154.322</v>
      </c>
      <c r="O61" s="109">
        <v>0</v>
      </c>
      <c r="P61" s="109">
        <v>148.81050000000002</v>
      </c>
      <c r="Q61" s="109">
        <v>402.33950000000004</v>
      </c>
      <c r="R61" s="109">
        <v>275.57499999999999</v>
      </c>
      <c r="S61" s="109">
        <v>292.10950000000003</v>
      </c>
      <c r="T61" s="109">
        <v>-297.62100000000004</v>
      </c>
      <c r="U61" s="109">
        <v>0</v>
      </c>
      <c r="V61" s="109">
        <v>292.10950000000003</v>
      </c>
      <c r="W61" s="110">
        <v>694.44900000000007</v>
      </c>
      <c r="X61" s="110">
        <v>240.99074999999999</v>
      </c>
      <c r="Y61" s="110">
        <v>0</v>
      </c>
      <c r="Z61" s="111">
        <v>1</v>
      </c>
      <c r="AA61" s="111" t="s">
        <v>219</v>
      </c>
      <c r="AB61" s="109">
        <v>3</v>
      </c>
      <c r="AC61" s="109" t="s">
        <v>203</v>
      </c>
    </row>
    <row r="62" spans="1:29" ht="13.5" customHeight="1" x14ac:dyDescent="0.2">
      <c r="A62" s="70" t="s">
        <v>168</v>
      </c>
      <c r="B62" s="109">
        <v>54</v>
      </c>
      <c r="C62" s="109" t="s">
        <v>105</v>
      </c>
      <c r="D62" s="109">
        <v>79.5</v>
      </c>
      <c r="E62" s="109">
        <v>82.5</v>
      </c>
      <c r="F62" s="109">
        <v>0.66060000000000008</v>
      </c>
      <c r="G62" s="109">
        <v>314.15550000000002</v>
      </c>
      <c r="H62" s="109">
        <v>325.17850000000004</v>
      </c>
      <c r="I62" s="109">
        <v>341.71300000000002</v>
      </c>
      <c r="J62" s="109">
        <v>0</v>
      </c>
      <c r="K62" s="109">
        <v>341.71300000000002</v>
      </c>
      <c r="L62" s="109">
        <v>198.41400000000002</v>
      </c>
      <c r="M62" s="109">
        <v>-209.43700000000001</v>
      </c>
      <c r="N62" s="109">
        <v>-209.43700000000001</v>
      </c>
      <c r="O62" s="109">
        <v>0</v>
      </c>
      <c r="P62" s="109">
        <v>198.41400000000002</v>
      </c>
      <c r="Q62" s="109">
        <v>540.12700000000007</v>
      </c>
      <c r="R62" s="109">
        <v>330.69</v>
      </c>
      <c r="S62" s="109">
        <v>352.73599999999999</v>
      </c>
      <c r="T62" s="109">
        <v>374.78200000000004</v>
      </c>
      <c r="U62" s="109">
        <v>0</v>
      </c>
      <c r="V62" s="109">
        <v>374.78200000000004</v>
      </c>
      <c r="W62" s="110">
        <v>914.90899999999999</v>
      </c>
      <c r="X62" s="110">
        <v>274.14900000000006</v>
      </c>
      <c r="Y62" s="110">
        <v>330.07539600000007</v>
      </c>
      <c r="Z62" s="111">
        <v>2</v>
      </c>
      <c r="AA62" s="111" t="s">
        <v>243</v>
      </c>
      <c r="AB62" s="109">
        <v>3</v>
      </c>
      <c r="AC62" s="109" t="s">
        <v>203</v>
      </c>
    </row>
    <row r="63" spans="1:29" ht="13.5" customHeight="1" x14ac:dyDescent="0.2">
      <c r="A63" s="70" t="s">
        <v>175</v>
      </c>
      <c r="B63" s="109">
        <v>43</v>
      </c>
      <c r="C63" s="109" t="s">
        <v>103</v>
      </c>
      <c r="D63" s="109">
        <v>140</v>
      </c>
      <c r="E63" s="109">
        <v>140</v>
      </c>
      <c r="F63" s="109">
        <v>0.53109999999999991</v>
      </c>
      <c r="G63" s="109">
        <v>573.19600000000003</v>
      </c>
      <c r="H63" s="109">
        <v>606.26499999999999</v>
      </c>
      <c r="I63" s="109">
        <v>633.82249999999999</v>
      </c>
      <c r="J63" s="109">
        <v>0</v>
      </c>
      <c r="K63" s="109">
        <v>633.82249999999999</v>
      </c>
      <c r="L63" s="109">
        <v>358.2475</v>
      </c>
      <c r="M63" s="109">
        <v>374.78200000000004</v>
      </c>
      <c r="N63" s="109">
        <v>391.31650000000002</v>
      </c>
      <c r="O63" s="109">
        <v>0</v>
      </c>
      <c r="P63" s="109">
        <v>391.31650000000002</v>
      </c>
      <c r="Q63" s="109">
        <v>1025.1390000000001</v>
      </c>
      <c r="R63" s="109">
        <v>540.12700000000007</v>
      </c>
      <c r="S63" s="109">
        <v>-573.19600000000003</v>
      </c>
      <c r="T63" s="109">
        <v>573.19600000000003</v>
      </c>
      <c r="U63" s="109">
        <v>0</v>
      </c>
      <c r="V63" s="109">
        <v>573.19600000000003</v>
      </c>
      <c r="W63" s="110">
        <v>1598.335</v>
      </c>
      <c r="X63" s="110">
        <v>385.04749999999996</v>
      </c>
      <c r="Y63" s="110">
        <v>396.98397249999994</v>
      </c>
      <c r="Z63" s="111">
        <v>2</v>
      </c>
      <c r="AA63" s="111" t="s">
        <v>252</v>
      </c>
      <c r="AB63" s="109">
        <v>3</v>
      </c>
      <c r="AC63" s="109" t="s">
        <v>163</v>
      </c>
    </row>
    <row r="64" spans="1:29" ht="13.5" customHeight="1" x14ac:dyDescent="0.2">
      <c r="A64" s="70" t="s">
        <v>173</v>
      </c>
      <c r="B64" s="109">
        <v>42</v>
      </c>
      <c r="C64" s="109" t="s">
        <v>103</v>
      </c>
      <c r="D64" s="109">
        <v>80.400000000000006</v>
      </c>
      <c r="E64" s="109">
        <v>82.5</v>
      </c>
      <c r="F64" s="109">
        <v>0.65565000000000007</v>
      </c>
      <c r="G64" s="109">
        <v>396.82800000000003</v>
      </c>
      <c r="H64" s="109">
        <v>-418.87400000000002</v>
      </c>
      <c r="I64" s="109">
        <v>418.87400000000002</v>
      </c>
      <c r="J64" s="109">
        <v>0</v>
      </c>
      <c r="K64" s="109">
        <v>418.87400000000002</v>
      </c>
      <c r="L64" s="109">
        <v>275.57499999999999</v>
      </c>
      <c r="M64" s="109">
        <v>286.59800000000001</v>
      </c>
      <c r="N64" s="109">
        <v>297.62100000000004</v>
      </c>
      <c r="O64" s="109">
        <v>0</v>
      </c>
      <c r="P64" s="109">
        <v>297.62100000000004</v>
      </c>
      <c r="Q64" s="109">
        <v>716.495</v>
      </c>
      <c r="R64" s="109">
        <v>462.96600000000001</v>
      </c>
      <c r="S64" s="109">
        <v>-485.012</v>
      </c>
      <c r="T64" s="109">
        <v>-485.012</v>
      </c>
      <c r="U64" s="109">
        <v>0</v>
      </c>
      <c r="V64" s="109">
        <v>462.96600000000001</v>
      </c>
      <c r="W64" s="110">
        <v>1179.461</v>
      </c>
      <c r="X64" s="110">
        <v>350.77275000000003</v>
      </c>
      <c r="Y64" s="110">
        <v>357.78820500000006</v>
      </c>
      <c r="Z64" s="111">
        <v>2</v>
      </c>
      <c r="AA64" s="111" t="s">
        <v>250</v>
      </c>
      <c r="AB64" s="109">
        <v>3</v>
      </c>
      <c r="AC64" s="109" t="s">
        <v>173</v>
      </c>
    </row>
    <row r="65" spans="1:29" ht="13.5" customHeight="1" x14ac:dyDescent="0.2">
      <c r="A65" s="70" t="s">
        <v>200</v>
      </c>
      <c r="B65" s="109">
        <v>36</v>
      </c>
      <c r="C65" s="109" t="s">
        <v>102</v>
      </c>
      <c r="D65" s="109">
        <v>93.9</v>
      </c>
      <c r="E65" s="109">
        <v>100</v>
      </c>
      <c r="F65" s="109">
        <v>0.60004999999999997</v>
      </c>
      <c r="G65" s="109">
        <v>396.82800000000003</v>
      </c>
      <c r="H65" s="109">
        <v>407.851</v>
      </c>
      <c r="I65" s="109">
        <v>-413.36250000000001</v>
      </c>
      <c r="J65" s="109">
        <v>0</v>
      </c>
      <c r="K65" s="109">
        <v>407.851</v>
      </c>
      <c r="L65" s="109">
        <v>225.97150000000002</v>
      </c>
      <c r="M65" s="109">
        <v>-236.99450000000002</v>
      </c>
      <c r="N65" s="109">
        <v>-236.99450000000002</v>
      </c>
      <c r="O65" s="109">
        <v>0</v>
      </c>
      <c r="P65" s="109">
        <v>225.97150000000002</v>
      </c>
      <c r="Q65" s="109">
        <v>633.82249999999999</v>
      </c>
      <c r="R65" s="109">
        <v>573.19600000000003</v>
      </c>
      <c r="S65" s="109">
        <v>-584.21900000000005</v>
      </c>
      <c r="T65" s="109">
        <v>-584.21900000000005</v>
      </c>
      <c r="U65" s="109">
        <v>0</v>
      </c>
      <c r="V65" s="109">
        <v>573.19600000000003</v>
      </c>
      <c r="W65" s="110">
        <v>1207.0185000000001</v>
      </c>
      <c r="X65" s="110">
        <v>328.52737500000001</v>
      </c>
      <c r="Y65" s="110">
        <v>0</v>
      </c>
      <c r="Z65" s="111">
        <v>2</v>
      </c>
      <c r="AA65" s="111" t="s">
        <v>233</v>
      </c>
      <c r="AB65" s="109">
        <v>3</v>
      </c>
      <c r="AC65" s="109" t="s">
        <v>203</v>
      </c>
    </row>
    <row r="66" spans="1:29" ht="13.5" customHeight="1" x14ac:dyDescent="0.2">
      <c r="A66" s="70" t="s">
        <v>169</v>
      </c>
      <c r="B66" s="109">
        <v>38</v>
      </c>
      <c r="C66" s="109" t="s">
        <v>102</v>
      </c>
      <c r="D66" s="109">
        <v>87.8</v>
      </c>
      <c r="E66" s="109">
        <v>90</v>
      </c>
      <c r="F66" s="109">
        <v>0.62050000000000005</v>
      </c>
      <c r="G66" s="109">
        <v>325.17850000000004</v>
      </c>
      <c r="H66" s="109">
        <v>341.71300000000002</v>
      </c>
      <c r="I66" s="109">
        <v>363.75900000000001</v>
      </c>
      <c r="J66" s="109">
        <v>0</v>
      </c>
      <c r="K66" s="109">
        <v>363.75900000000001</v>
      </c>
      <c r="L66" s="109">
        <v>225.97150000000002</v>
      </c>
      <c r="M66" s="109">
        <v>236.99450000000002</v>
      </c>
      <c r="N66" s="109">
        <v>253.52900000000002</v>
      </c>
      <c r="O66" s="109">
        <v>0</v>
      </c>
      <c r="P66" s="109">
        <v>253.52900000000002</v>
      </c>
      <c r="Q66" s="109">
        <v>617.28800000000001</v>
      </c>
      <c r="R66" s="109">
        <v>429.89700000000005</v>
      </c>
      <c r="S66" s="109">
        <v>446.43150000000003</v>
      </c>
      <c r="T66" s="109">
        <v>-468.47750000000002</v>
      </c>
      <c r="U66" s="109">
        <v>0</v>
      </c>
      <c r="V66" s="109">
        <v>446.43150000000003</v>
      </c>
      <c r="W66" s="110">
        <v>1063.7195000000002</v>
      </c>
      <c r="X66" s="110">
        <v>299.39125000000001</v>
      </c>
      <c r="Y66" s="110">
        <v>0</v>
      </c>
      <c r="Z66" s="111">
        <v>2</v>
      </c>
      <c r="AA66" s="111" t="s">
        <v>248</v>
      </c>
      <c r="AB66" s="109">
        <v>3</v>
      </c>
      <c r="AC66" s="109" t="s">
        <v>207</v>
      </c>
    </row>
    <row r="67" spans="1:29" ht="13.5" customHeight="1" x14ac:dyDescent="0.2">
      <c r="A67" s="70" t="s">
        <v>182</v>
      </c>
      <c r="B67" s="109">
        <v>34</v>
      </c>
      <c r="C67" s="109" t="s">
        <v>102</v>
      </c>
      <c r="D67" s="109">
        <v>96.2</v>
      </c>
      <c r="E67" s="109">
        <v>100</v>
      </c>
      <c r="F67" s="109">
        <v>0.59140000000000004</v>
      </c>
      <c r="G67" s="109">
        <v>314.15550000000002</v>
      </c>
      <c r="H67" s="109">
        <v>330.69</v>
      </c>
      <c r="I67" s="109">
        <v>341.71300000000002</v>
      </c>
      <c r="J67" s="109">
        <v>0</v>
      </c>
      <c r="K67" s="109">
        <v>341.71300000000002</v>
      </c>
      <c r="L67" s="109">
        <v>242.506</v>
      </c>
      <c r="M67" s="109">
        <v>-253.52900000000002</v>
      </c>
      <c r="N67" s="109">
        <v>-253.52900000000002</v>
      </c>
      <c r="O67" s="109">
        <v>0</v>
      </c>
      <c r="P67" s="109">
        <v>242.506</v>
      </c>
      <c r="Q67" s="109">
        <v>584.21900000000005</v>
      </c>
      <c r="R67" s="109">
        <v>413.36250000000001</v>
      </c>
      <c r="S67" s="109">
        <v>435.4085</v>
      </c>
      <c r="T67" s="109">
        <v>446.43150000000003</v>
      </c>
      <c r="U67" s="109">
        <v>0</v>
      </c>
      <c r="V67" s="109">
        <v>446.43150000000003</v>
      </c>
      <c r="W67" s="110">
        <v>1030.6505</v>
      </c>
      <c r="X67" s="110">
        <v>276.47950000000003</v>
      </c>
      <c r="Y67" s="110">
        <v>0</v>
      </c>
      <c r="Z67" s="111">
        <v>2</v>
      </c>
      <c r="AA67" s="111" t="s">
        <v>226</v>
      </c>
      <c r="AB67" s="109">
        <v>3</v>
      </c>
      <c r="AC67" s="109" t="s">
        <v>203</v>
      </c>
    </row>
    <row r="68" spans="1:29" ht="13.5" customHeight="1" x14ac:dyDescent="0.2">
      <c r="A68" s="70" t="s">
        <v>186</v>
      </c>
      <c r="B68" s="109">
        <v>20</v>
      </c>
      <c r="C68" s="109" t="s">
        <v>101</v>
      </c>
      <c r="D68" s="109">
        <v>81.3</v>
      </c>
      <c r="E68" s="109">
        <v>82.5</v>
      </c>
      <c r="F68" s="109">
        <v>0.65080000000000005</v>
      </c>
      <c r="G68" s="109">
        <v>418.87400000000002</v>
      </c>
      <c r="H68" s="109">
        <v>440.92</v>
      </c>
      <c r="I68" s="109">
        <v>462.96600000000001</v>
      </c>
      <c r="J68" s="109">
        <v>0</v>
      </c>
      <c r="K68" s="109">
        <v>462.96600000000001</v>
      </c>
      <c r="L68" s="109">
        <v>264.55200000000002</v>
      </c>
      <c r="M68" s="109">
        <v>281.0865</v>
      </c>
      <c r="N68" s="109">
        <v>292.10950000000003</v>
      </c>
      <c r="O68" s="109">
        <v>0</v>
      </c>
      <c r="P68" s="109">
        <v>292.10950000000003</v>
      </c>
      <c r="Q68" s="109">
        <v>755.07550000000003</v>
      </c>
      <c r="R68" s="109">
        <v>473.98900000000003</v>
      </c>
      <c r="S68" s="109">
        <v>518.08100000000002</v>
      </c>
      <c r="T68" s="109">
        <v>540.12700000000007</v>
      </c>
      <c r="U68" s="109">
        <v>0</v>
      </c>
      <c r="V68" s="109">
        <v>540.12700000000007</v>
      </c>
      <c r="W68" s="110">
        <v>1295.2025000000001</v>
      </c>
      <c r="X68" s="110">
        <v>382.34500000000003</v>
      </c>
      <c r="Y68" s="110">
        <v>0</v>
      </c>
      <c r="Z68" s="111">
        <v>2</v>
      </c>
      <c r="AA68" s="111" t="s">
        <v>229</v>
      </c>
      <c r="AB68" s="109">
        <v>3</v>
      </c>
      <c r="AC68" s="109" t="s">
        <v>215</v>
      </c>
    </row>
    <row r="69" spans="1:29" ht="13.5" customHeight="1" x14ac:dyDescent="0.2">
      <c r="A69" s="70" t="s">
        <v>177</v>
      </c>
      <c r="B69" s="109">
        <v>14</v>
      </c>
      <c r="C69" s="109" t="s">
        <v>98</v>
      </c>
      <c r="D69" s="109">
        <v>61.5</v>
      </c>
      <c r="E69" s="109">
        <v>67.5</v>
      </c>
      <c r="F69" s="109">
        <v>0.8133999999999999</v>
      </c>
      <c r="G69" s="109">
        <v>203.9255</v>
      </c>
      <c r="H69" s="109">
        <v>209.43700000000001</v>
      </c>
      <c r="I69" s="109">
        <v>248.01750000000001</v>
      </c>
      <c r="J69" s="109">
        <v>0</v>
      </c>
      <c r="K69" s="109">
        <v>248.01750000000001</v>
      </c>
      <c r="L69" s="109">
        <v>-132.27600000000001</v>
      </c>
      <c r="M69" s="109">
        <v>148.81050000000002</v>
      </c>
      <c r="N69" s="109">
        <v>-165.345</v>
      </c>
      <c r="O69" s="109">
        <v>0</v>
      </c>
      <c r="P69" s="109">
        <v>148.81050000000002</v>
      </c>
      <c r="Q69" s="109">
        <v>396.82800000000003</v>
      </c>
      <c r="R69" s="109">
        <v>242.506</v>
      </c>
      <c r="S69" s="109">
        <v>281.0865</v>
      </c>
      <c r="T69" s="109">
        <v>314.15550000000002</v>
      </c>
      <c r="U69" s="109">
        <v>0</v>
      </c>
      <c r="V69" s="109">
        <v>314.15550000000002</v>
      </c>
      <c r="W69" s="110">
        <v>710.98350000000005</v>
      </c>
      <c r="X69" s="110">
        <v>262.32149999999996</v>
      </c>
      <c r="Y69" s="110">
        <v>0</v>
      </c>
      <c r="Z69" s="111">
        <v>2</v>
      </c>
      <c r="AA69" s="111" t="s">
        <v>221</v>
      </c>
      <c r="AB69" s="109">
        <v>3</v>
      </c>
      <c r="AC69" s="109" t="s">
        <v>211</v>
      </c>
    </row>
    <row r="70" spans="1:29" ht="13.5" customHeight="1" x14ac:dyDescent="0.2">
      <c r="A70" s="70" t="s">
        <v>180</v>
      </c>
      <c r="B70" s="109">
        <v>29</v>
      </c>
      <c r="C70" s="109" t="s">
        <v>97</v>
      </c>
      <c r="D70" s="109">
        <v>73</v>
      </c>
      <c r="E70" s="109">
        <v>75</v>
      </c>
      <c r="F70" s="109">
        <v>0.70265</v>
      </c>
      <c r="G70" s="109">
        <v>248.01750000000001</v>
      </c>
      <c r="H70" s="109">
        <v>264.55200000000002</v>
      </c>
      <c r="I70" s="109">
        <v>-275.57499999999999</v>
      </c>
      <c r="J70" s="109">
        <v>0</v>
      </c>
      <c r="K70" s="109">
        <v>264.55200000000002</v>
      </c>
      <c r="L70" s="109">
        <v>148.81050000000002</v>
      </c>
      <c r="M70" s="109">
        <v>159.83350000000002</v>
      </c>
      <c r="N70" s="109">
        <v>-165.345</v>
      </c>
      <c r="O70" s="109">
        <v>0</v>
      </c>
      <c r="P70" s="109">
        <v>159.83350000000002</v>
      </c>
      <c r="Q70" s="109">
        <v>424.38550000000004</v>
      </c>
      <c r="R70" s="109">
        <v>308.64400000000001</v>
      </c>
      <c r="S70" s="109">
        <v>319.66700000000003</v>
      </c>
      <c r="T70" s="109">
        <v>336.20150000000001</v>
      </c>
      <c r="U70" s="109">
        <v>0</v>
      </c>
      <c r="V70" s="109">
        <v>336.20150000000001</v>
      </c>
      <c r="W70" s="110">
        <v>760.58699999999999</v>
      </c>
      <c r="X70" s="110">
        <v>242.41425000000001</v>
      </c>
      <c r="Y70" s="110">
        <v>0</v>
      </c>
      <c r="Z70" s="111">
        <v>1</v>
      </c>
      <c r="AA70" s="111" t="s">
        <v>222</v>
      </c>
      <c r="AB70" s="109">
        <v>3</v>
      </c>
      <c r="AC70" s="109" t="s">
        <v>203</v>
      </c>
    </row>
    <row r="71" spans="1:29" ht="13.5" customHeight="1" x14ac:dyDescent="0.2">
      <c r="A71" s="70" t="s">
        <v>161</v>
      </c>
      <c r="B71" s="109">
        <v>26</v>
      </c>
      <c r="C71" s="109" t="s">
        <v>97</v>
      </c>
      <c r="D71" s="109">
        <v>82.2</v>
      </c>
      <c r="E71" s="109">
        <v>82.5</v>
      </c>
      <c r="F71" s="109">
        <v>0.64615</v>
      </c>
      <c r="G71" s="109">
        <v>-473.98900000000003</v>
      </c>
      <c r="H71" s="109">
        <v>473.98900000000003</v>
      </c>
      <c r="I71" s="109">
        <v>-501.54650000000004</v>
      </c>
      <c r="J71" s="109">
        <v>0</v>
      </c>
      <c r="K71" s="109">
        <v>473.98900000000003</v>
      </c>
      <c r="L71" s="109">
        <v>292.10950000000003</v>
      </c>
      <c r="M71" s="109">
        <v>-314.15550000000002</v>
      </c>
      <c r="N71" s="109">
        <v>-314.15550000000002</v>
      </c>
      <c r="O71" s="109">
        <v>0</v>
      </c>
      <c r="P71" s="109">
        <v>292.10950000000003</v>
      </c>
      <c r="Q71" s="109">
        <v>766.09850000000006</v>
      </c>
      <c r="R71" s="109">
        <v>551.15</v>
      </c>
      <c r="S71" s="109">
        <v>-600.75350000000003</v>
      </c>
      <c r="T71" s="109">
        <v>-600.75350000000003</v>
      </c>
      <c r="U71" s="109">
        <v>0</v>
      </c>
      <c r="V71" s="109">
        <v>551.15</v>
      </c>
      <c r="W71" s="110">
        <v>1317.2485000000001</v>
      </c>
      <c r="X71" s="110">
        <v>386.07462500000003</v>
      </c>
      <c r="Y71" s="110">
        <v>0</v>
      </c>
      <c r="Z71" s="111">
        <v>1</v>
      </c>
      <c r="AA71" s="111" t="s">
        <v>253</v>
      </c>
      <c r="AB71" s="109">
        <v>3</v>
      </c>
      <c r="AC71" s="109" t="s">
        <v>163</v>
      </c>
    </row>
    <row r="72" spans="1:29" ht="13.5" customHeight="1" x14ac:dyDescent="0.2">
      <c r="A72" s="70" t="s">
        <v>160</v>
      </c>
      <c r="B72" s="109">
        <v>28</v>
      </c>
      <c r="C72" s="109" t="s">
        <v>97</v>
      </c>
      <c r="D72" s="109">
        <v>78.3</v>
      </c>
      <c r="E72" s="109">
        <v>82.5</v>
      </c>
      <c r="F72" s="109">
        <v>0.66759999999999997</v>
      </c>
      <c r="G72" s="109">
        <v>363.75900000000001</v>
      </c>
      <c r="H72" s="109">
        <v>-385.80500000000001</v>
      </c>
      <c r="I72" s="109">
        <v>0</v>
      </c>
      <c r="J72" s="109">
        <v>0</v>
      </c>
      <c r="K72" s="109">
        <v>363.75900000000001</v>
      </c>
      <c r="L72" s="109">
        <v>259.04050000000001</v>
      </c>
      <c r="M72" s="109">
        <v>286.59800000000001</v>
      </c>
      <c r="N72" s="109">
        <v>-292.10950000000003</v>
      </c>
      <c r="O72" s="109">
        <v>0</v>
      </c>
      <c r="P72" s="109">
        <v>286.59800000000001</v>
      </c>
      <c r="Q72" s="109">
        <v>650.35700000000008</v>
      </c>
      <c r="R72" s="109">
        <v>473.98900000000003</v>
      </c>
      <c r="S72" s="109">
        <v>501.54650000000004</v>
      </c>
      <c r="T72" s="109">
        <v>540.12700000000007</v>
      </c>
      <c r="U72" s="109">
        <v>0</v>
      </c>
      <c r="V72" s="109">
        <v>540.12700000000007</v>
      </c>
      <c r="W72" s="110">
        <v>1190.4840000000002</v>
      </c>
      <c r="X72" s="110">
        <v>360.50399999999996</v>
      </c>
      <c r="Y72" s="110">
        <v>0</v>
      </c>
      <c r="Z72" s="111">
        <v>1</v>
      </c>
      <c r="AA72" s="111" t="s">
        <v>228</v>
      </c>
      <c r="AB72" s="109">
        <v>3</v>
      </c>
      <c r="AC72" s="109" t="s">
        <v>162</v>
      </c>
    </row>
    <row r="73" spans="1:29" ht="13.5" customHeight="1" x14ac:dyDescent="0.2">
      <c r="A73" s="70" t="s">
        <v>174</v>
      </c>
      <c r="B73" s="109">
        <v>25</v>
      </c>
      <c r="C73" s="109" t="s">
        <v>97</v>
      </c>
      <c r="D73" s="109">
        <v>79.099999999999994</v>
      </c>
      <c r="E73" s="109">
        <v>82.5</v>
      </c>
      <c r="F73" s="109">
        <v>0.66290000000000004</v>
      </c>
      <c r="G73" s="109">
        <v>-407.851</v>
      </c>
      <c r="H73" s="109">
        <v>424.38550000000004</v>
      </c>
      <c r="I73" s="109">
        <v>-435.4085</v>
      </c>
      <c r="J73" s="109">
        <v>0</v>
      </c>
      <c r="K73" s="109">
        <v>424.38550000000004</v>
      </c>
      <c r="L73" s="109">
        <v>-264.55200000000002</v>
      </c>
      <c r="M73" s="109">
        <v>264.55200000000002</v>
      </c>
      <c r="N73" s="109">
        <v>270.06350000000003</v>
      </c>
      <c r="O73" s="109">
        <v>0</v>
      </c>
      <c r="P73" s="109">
        <v>270.06350000000003</v>
      </c>
      <c r="Q73" s="109">
        <v>694.44900000000007</v>
      </c>
      <c r="R73" s="109">
        <v>446.43150000000003</v>
      </c>
      <c r="S73" s="109">
        <v>462.96600000000001</v>
      </c>
      <c r="T73" s="109">
        <v>490.52350000000001</v>
      </c>
      <c r="U73" s="109">
        <v>0</v>
      </c>
      <c r="V73" s="109">
        <v>490.52350000000001</v>
      </c>
      <c r="W73" s="110">
        <v>1184.9725000000001</v>
      </c>
      <c r="X73" s="110">
        <v>356.30875000000003</v>
      </c>
      <c r="Y73" s="110">
        <v>0</v>
      </c>
      <c r="Z73" s="111">
        <v>1</v>
      </c>
      <c r="AA73" s="111" t="s">
        <v>249</v>
      </c>
      <c r="AB73" s="109">
        <v>3</v>
      </c>
      <c r="AC73" s="109" t="s">
        <v>208</v>
      </c>
    </row>
    <row r="74" spans="1:29" ht="13.5" customHeight="1" x14ac:dyDescent="0.2">
      <c r="A74" s="70" t="s">
        <v>183</v>
      </c>
      <c r="B74" s="109">
        <v>23</v>
      </c>
      <c r="C74" s="109" t="s">
        <v>97</v>
      </c>
      <c r="D74" s="109">
        <v>85.8</v>
      </c>
      <c r="E74" s="109">
        <v>90</v>
      </c>
      <c r="F74" s="109">
        <v>0.629</v>
      </c>
      <c r="G74" s="109">
        <v>336.20150000000001</v>
      </c>
      <c r="H74" s="109">
        <v>363.75900000000001</v>
      </c>
      <c r="I74" s="109">
        <v>374.78200000000004</v>
      </c>
      <c r="J74" s="109">
        <v>0</v>
      </c>
      <c r="K74" s="109">
        <v>374.78200000000004</v>
      </c>
      <c r="L74" s="109">
        <v>264.55200000000002</v>
      </c>
      <c r="M74" s="109">
        <v>286.59800000000001</v>
      </c>
      <c r="N74" s="109">
        <v>303.13249999999999</v>
      </c>
      <c r="O74" s="109">
        <v>0</v>
      </c>
      <c r="P74" s="109">
        <v>303.13249999999999</v>
      </c>
      <c r="Q74" s="109">
        <v>677.91450000000009</v>
      </c>
      <c r="R74" s="109">
        <v>473.98900000000003</v>
      </c>
      <c r="S74" s="109">
        <v>518.08100000000002</v>
      </c>
      <c r="T74" s="109">
        <v>-545.63850000000002</v>
      </c>
      <c r="U74" s="109">
        <v>0</v>
      </c>
      <c r="V74" s="109">
        <v>518.08100000000002</v>
      </c>
      <c r="W74" s="110">
        <v>1195.9955</v>
      </c>
      <c r="X74" s="110">
        <v>341.23250000000002</v>
      </c>
      <c r="Y74" s="110">
        <v>0</v>
      </c>
      <c r="Z74" s="111">
        <v>1</v>
      </c>
      <c r="AA74" s="111" t="s">
        <v>230</v>
      </c>
      <c r="AB74" s="109">
        <v>3</v>
      </c>
      <c r="AC74" s="109" t="s">
        <v>213</v>
      </c>
    </row>
    <row r="75" spans="1:29" ht="13.5" customHeight="1" x14ac:dyDescent="0.2">
      <c r="A75" s="70" t="s">
        <v>171</v>
      </c>
      <c r="B75" s="109">
        <v>32</v>
      </c>
      <c r="C75" s="109" t="s">
        <v>97</v>
      </c>
      <c r="D75" s="109">
        <v>87.5</v>
      </c>
      <c r="E75" s="109">
        <v>90</v>
      </c>
      <c r="F75" s="109">
        <v>0.62175000000000002</v>
      </c>
      <c r="G75" s="109">
        <v>-352.73599999999999</v>
      </c>
      <c r="H75" s="109">
        <v>363.75900000000001</v>
      </c>
      <c r="I75" s="109">
        <v>374.78200000000004</v>
      </c>
      <c r="J75" s="109">
        <v>0</v>
      </c>
      <c r="K75" s="109">
        <v>374.78200000000004</v>
      </c>
      <c r="L75" s="109">
        <v>176.36799999999999</v>
      </c>
      <c r="M75" s="109">
        <v>-187.39100000000002</v>
      </c>
      <c r="N75" s="109">
        <v>-198.41400000000002</v>
      </c>
      <c r="O75" s="109">
        <v>0</v>
      </c>
      <c r="P75" s="109">
        <v>176.36799999999999</v>
      </c>
      <c r="Q75" s="109">
        <v>551.15</v>
      </c>
      <c r="R75" s="109">
        <v>402.33950000000004</v>
      </c>
      <c r="S75" s="109">
        <v>418.87400000000002</v>
      </c>
      <c r="T75" s="109">
        <v>440.92</v>
      </c>
      <c r="U75" s="109">
        <v>0</v>
      </c>
      <c r="V75" s="109">
        <v>440.92</v>
      </c>
      <c r="W75" s="110">
        <v>992.07</v>
      </c>
      <c r="X75" s="110">
        <v>279.78750000000002</v>
      </c>
      <c r="Y75" s="110">
        <v>0</v>
      </c>
      <c r="Z75" s="111">
        <v>1</v>
      </c>
      <c r="AA75" s="111" t="s">
        <v>246</v>
      </c>
      <c r="AB75" s="109">
        <v>3</v>
      </c>
      <c r="AC75" s="109" t="s">
        <v>203</v>
      </c>
    </row>
    <row r="76" spans="1:29" ht="13.5" customHeight="1" x14ac:dyDescent="0.2">
      <c r="A76" s="70" t="s">
        <v>185</v>
      </c>
      <c r="B76" s="109">
        <v>33</v>
      </c>
      <c r="C76" s="109" t="s">
        <v>97</v>
      </c>
      <c r="D76" s="109">
        <v>98.5</v>
      </c>
      <c r="E76" s="109">
        <v>100</v>
      </c>
      <c r="F76" s="109">
        <v>0.58504999999999996</v>
      </c>
      <c r="G76" s="109">
        <v>-374.78200000000004</v>
      </c>
      <c r="H76" s="109">
        <v>374.78200000000004</v>
      </c>
      <c r="I76" s="109">
        <v>396.82800000000003</v>
      </c>
      <c r="J76" s="109">
        <v>0</v>
      </c>
      <c r="K76" s="109">
        <v>396.82800000000003</v>
      </c>
      <c r="L76" s="109">
        <v>292.10950000000003</v>
      </c>
      <c r="M76" s="109">
        <v>319.66700000000003</v>
      </c>
      <c r="N76" s="109">
        <v>-330.69</v>
      </c>
      <c r="O76" s="109">
        <v>0</v>
      </c>
      <c r="P76" s="109">
        <v>319.66700000000003</v>
      </c>
      <c r="Q76" s="109">
        <v>716.495</v>
      </c>
      <c r="R76" s="109">
        <v>496.03500000000003</v>
      </c>
      <c r="S76" s="109">
        <v>529.10400000000004</v>
      </c>
      <c r="T76" s="109">
        <v>-551.15</v>
      </c>
      <c r="U76" s="109">
        <v>0</v>
      </c>
      <c r="V76" s="109">
        <v>529.10400000000004</v>
      </c>
      <c r="W76" s="110">
        <v>1245.5990000000002</v>
      </c>
      <c r="X76" s="110">
        <v>330.55324999999999</v>
      </c>
      <c r="Y76" s="110">
        <v>0</v>
      </c>
      <c r="Z76" s="111">
        <v>1</v>
      </c>
      <c r="AA76" s="111" t="s">
        <v>231</v>
      </c>
      <c r="AB76" s="109">
        <v>3</v>
      </c>
      <c r="AC76" s="109" t="s">
        <v>214</v>
      </c>
    </row>
    <row r="77" spans="1:29" ht="13.5" customHeight="1" x14ac:dyDescent="0.2">
      <c r="A77" s="70" t="s">
        <v>199</v>
      </c>
      <c r="B77" s="109">
        <v>36</v>
      </c>
      <c r="C77" s="109" t="s">
        <v>97</v>
      </c>
      <c r="D77" s="109">
        <v>93.9</v>
      </c>
      <c r="E77" s="109">
        <v>100</v>
      </c>
      <c r="F77" s="109">
        <v>0.60004999999999997</v>
      </c>
      <c r="G77" s="109">
        <v>396.82800000000003</v>
      </c>
      <c r="H77" s="109">
        <v>407.851</v>
      </c>
      <c r="I77" s="109">
        <v>-413.36250000000001</v>
      </c>
      <c r="J77" s="109">
        <v>0</v>
      </c>
      <c r="K77" s="109">
        <v>407.851</v>
      </c>
      <c r="L77" s="109">
        <v>225.97150000000002</v>
      </c>
      <c r="M77" s="109">
        <v>-236.99450000000002</v>
      </c>
      <c r="N77" s="109">
        <v>-236.99450000000002</v>
      </c>
      <c r="O77" s="109">
        <v>0</v>
      </c>
      <c r="P77" s="109">
        <v>225.97150000000002</v>
      </c>
      <c r="Q77" s="109">
        <v>633.82249999999999</v>
      </c>
      <c r="R77" s="109">
        <v>573.19600000000003</v>
      </c>
      <c r="S77" s="109">
        <v>-584.21900000000005</v>
      </c>
      <c r="T77" s="109">
        <v>-584.21900000000005</v>
      </c>
      <c r="U77" s="109">
        <v>0</v>
      </c>
      <c r="V77" s="109">
        <v>573.19600000000003</v>
      </c>
      <c r="W77" s="110">
        <v>1207.0185000000001</v>
      </c>
      <c r="X77" s="110">
        <v>328.52737500000001</v>
      </c>
      <c r="Y77" s="110">
        <v>0</v>
      </c>
      <c r="Z77" s="111">
        <v>1</v>
      </c>
      <c r="AA77" s="111" t="s">
        <v>232</v>
      </c>
      <c r="AB77" s="109">
        <v>3</v>
      </c>
      <c r="AC77" s="109" t="s">
        <v>203</v>
      </c>
    </row>
    <row r="78" spans="1:29" ht="13.5" customHeight="1" x14ac:dyDescent="0.2">
      <c r="A78" s="70" t="s">
        <v>184</v>
      </c>
      <c r="B78" s="109">
        <v>30</v>
      </c>
      <c r="C78" s="109" t="s">
        <v>97</v>
      </c>
      <c r="D78" s="109">
        <v>92.6</v>
      </c>
      <c r="E78" s="109">
        <v>100</v>
      </c>
      <c r="F78" s="109">
        <v>0.60264999999999991</v>
      </c>
      <c r="G78" s="109">
        <v>347.22450000000003</v>
      </c>
      <c r="H78" s="109">
        <v>363.75900000000001</v>
      </c>
      <c r="I78" s="109">
        <v>-380.29349999999999</v>
      </c>
      <c r="J78" s="109">
        <v>0</v>
      </c>
      <c r="K78" s="109">
        <v>363.75900000000001</v>
      </c>
      <c r="L78" s="109">
        <v>286.59800000000001</v>
      </c>
      <c r="M78" s="109">
        <v>-303.13249999999999</v>
      </c>
      <c r="N78" s="109">
        <v>-314.15550000000002</v>
      </c>
      <c r="O78" s="109">
        <v>0</v>
      </c>
      <c r="P78" s="109">
        <v>286.59800000000001</v>
      </c>
      <c r="Q78" s="109">
        <v>650.35700000000008</v>
      </c>
      <c r="R78" s="109">
        <v>435.4085</v>
      </c>
      <c r="S78" s="109">
        <v>457.4545</v>
      </c>
      <c r="T78" s="109">
        <v>473.98900000000003</v>
      </c>
      <c r="U78" s="109">
        <v>0</v>
      </c>
      <c r="V78" s="109">
        <v>473.98900000000003</v>
      </c>
      <c r="W78" s="110">
        <v>1124.346</v>
      </c>
      <c r="X78" s="110">
        <v>307.35149999999993</v>
      </c>
      <c r="Y78" s="110">
        <v>0</v>
      </c>
      <c r="Z78" s="111">
        <v>1</v>
      </c>
      <c r="AA78" s="111" t="s">
        <v>227</v>
      </c>
      <c r="AB78" s="109">
        <v>3</v>
      </c>
      <c r="AC78" s="109" t="s">
        <v>203</v>
      </c>
    </row>
    <row r="79" spans="1:29" ht="13.5" customHeight="1" x14ac:dyDescent="0.2">
      <c r="A79" s="70" t="s">
        <v>170</v>
      </c>
      <c r="B79" s="109">
        <v>28</v>
      </c>
      <c r="C79" s="109" t="s">
        <v>97</v>
      </c>
      <c r="D79" s="109">
        <v>91.5</v>
      </c>
      <c r="E79" s="109">
        <v>100</v>
      </c>
      <c r="F79" s="109">
        <v>0.60640000000000005</v>
      </c>
      <c r="G79" s="109">
        <v>341.71300000000002</v>
      </c>
      <c r="H79" s="109">
        <v>352.73599999999999</v>
      </c>
      <c r="I79" s="109">
        <v>-369.27050000000003</v>
      </c>
      <c r="J79" s="109">
        <v>0</v>
      </c>
      <c r="K79" s="109">
        <v>352.73599999999999</v>
      </c>
      <c r="L79" s="109">
        <v>231.483</v>
      </c>
      <c r="M79" s="109">
        <v>242.506</v>
      </c>
      <c r="N79" s="109">
        <v>-253.52900000000002</v>
      </c>
      <c r="O79" s="109">
        <v>0</v>
      </c>
      <c r="P79" s="109">
        <v>242.506</v>
      </c>
      <c r="Q79" s="109">
        <v>595.24200000000008</v>
      </c>
      <c r="R79" s="109">
        <v>407.851</v>
      </c>
      <c r="S79" s="109">
        <v>435.4085</v>
      </c>
      <c r="T79" s="109">
        <v>462.96600000000001</v>
      </c>
      <c r="U79" s="109">
        <v>0</v>
      </c>
      <c r="V79" s="109">
        <v>462.96600000000001</v>
      </c>
      <c r="W79" s="110">
        <v>1058.2080000000001</v>
      </c>
      <c r="X79" s="110">
        <v>291.072</v>
      </c>
      <c r="Y79" s="110">
        <v>0</v>
      </c>
      <c r="Z79" s="111">
        <v>1</v>
      </c>
      <c r="AA79" s="111" t="s">
        <v>247</v>
      </c>
      <c r="AB79" s="109">
        <v>3</v>
      </c>
      <c r="AC79" s="109" t="s">
        <v>203</v>
      </c>
    </row>
    <row r="80" spans="1:29" ht="13.5" customHeight="1" x14ac:dyDescent="0.2">
      <c r="A80" s="70" t="s">
        <v>181</v>
      </c>
      <c r="B80" s="109">
        <v>29</v>
      </c>
      <c r="C80" s="109" t="s">
        <v>97</v>
      </c>
      <c r="D80" s="109">
        <v>109.7</v>
      </c>
      <c r="E80" s="109">
        <v>110</v>
      </c>
      <c r="F80" s="109">
        <v>0.56289999999999996</v>
      </c>
      <c r="G80" s="109">
        <v>308.64400000000001</v>
      </c>
      <c r="H80" s="109">
        <v>352.73599999999999</v>
      </c>
      <c r="I80" s="109">
        <v>385.80500000000001</v>
      </c>
      <c r="J80" s="109">
        <v>0</v>
      </c>
      <c r="K80" s="109">
        <v>385.80500000000001</v>
      </c>
      <c r="L80" s="109">
        <v>225.97150000000002</v>
      </c>
      <c r="M80" s="109">
        <v>248.01750000000001</v>
      </c>
      <c r="N80" s="109">
        <v>-275.57499999999999</v>
      </c>
      <c r="O80" s="109">
        <v>0</v>
      </c>
      <c r="P80" s="109">
        <v>248.01750000000001</v>
      </c>
      <c r="Q80" s="109">
        <v>633.82249999999999</v>
      </c>
      <c r="R80" s="109">
        <v>352.73599999999999</v>
      </c>
      <c r="S80" s="109">
        <v>391.31650000000002</v>
      </c>
      <c r="T80" s="109">
        <v>418.87400000000002</v>
      </c>
      <c r="U80" s="109">
        <v>0</v>
      </c>
      <c r="V80" s="109">
        <v>418.87400000000002</v>
      </c>
      <c r="W80" s="110">
        <v>1052.6965</v>
      </c>
      <c r="X80" s="110">
        <v>268.78474999999997</v>
      </c>
      <c r="Y80" s="110">
        <v>0</v>
      </c>
      <c r="Z80" s="111">
        <v>1</v>
      </c>
      <c r="AA80" s="111" t="s">
        <v>225</v>
      </c>
      <c r="AB80" s="109">
        <v>3</v>
      </c>
      <c r="AC80" s="109" t="s">
        <v>212</v>
      </c>
    </row>
    <row r="81" spans="1:29" ht="13.5" customHeight="1" x14ac:dyDescent="0.2">
      <c r="A81" s="70" t="s">
        <v>172</v>
      </c>
      <c r="B81" s="109">
        <v>27</v>
      </c>
      <c r="C81" s="109" t="s">
        <v>97</v>
      </c>
      <c r="D81" s="109">
        <v>131.5</v>
      </c>
      <c r="E81" s="109">
        <v>140</v>
      </c>
      <c r="F81" s="109">
        <v>0.53879999999999995</v>
      </c>
      <c r="G81" s="109">
        <v>369.27050000000003</v>
      </c>
      <c r="H81" s="109">
        <v>-380.29349999999999</v>
      </c>
      <c r="I81" s="109">
        <v>-380.29349999999999</v>
      </c>
      <c r="J81" s="109">
        <v>0</v>
      </c>
      <c r="K81" s="109">
        <v>369.27050000000003</v>
      </c>
      <c r="L81" s="109">
        <v>248.01750000000001</v>
      </c>
      <c r="M81" s="109">
        <v>259.04050000000001</v>
      </c>
      <c r="N81" s="109">
        <v>-270.06350000000003</v>
      </c>
      <c r="O81" s="109">
        <v>0</v>
      </c>
      <c r="P81" s="109">
        <v>259.04050000000001</v>
      </c>
      <c r="Q81" s="109">
        <v>628.31100000000004</v>
      </c>
      <c r="R81" s="109">
        <v>496.03500000000003</v>
      </c>
      <c r="S81" s="109">
        <v>-507.05800000000005</v>
      </c>
      <c r="T81" s="109">
        <v>-507.05800000000005</v>
      </c>
      <c r="U81" s="109">
        <v>0</v>
      </c>
      <c r="V81" s="109">
        <v>496.03500000000003</v>
      </c>
      <c r="W81" s="110">
        <v>1124.346</v>
      </c>
      <c r="X81" s="110">
        <v>274.78799999999995</v>
      </c>
      <c r="Y81" s="110">
        <v>0</v>
      </c>
      <c r="Z81" s="111">
        <v>1</v>
      </c>
      <c r="AA81" s="111" t="s">
        <v>251</v>
      </c>
      <c r="AB81" s="109">
        <v>3</v>
      </c>
      <c r="AC81" s="109" t="s">
        <v>203</v>
      </c>
    </row>
  </sheetData>
  <phoneticPr fontId="0" type="noConversion"/>
  <conditionalFormatting sqref="G2:J2 L2:O2 R2:U2">
    <cfRule type="cellIs" dxfId="1" priority="2" stopIfTrue="1" operator="equal">
      <formula>#REF!</formula>
    </cfRule>
  </conditionalFormatting>
  <conditionalFormatting sqref="G43:J43 L43:O43 R43:U43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2"/>
  <sheetViews>
    <sheetView workbookViewId="0">
      <selection activeCell="A2" sqref="A2"/>
    </sheetView>
  </sheetViews>
  <sheetFormatPr defaultColWidth="8.85546875" defaultRowHeight="12.75" x14ac:dyDescent="0.2"/>
  <sheetData>
    <row r="1" s="45" customFormat="1" ht="30" customHeight="1" thickBot="1" x14ac:dyDescent="0.25"/>
    <row r="2" s="40" customFormat="1" ht="28.5" customHeight="1" thickBot="1" x14ac:dyDescent="0.25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93"/>
  <sheetViews>
    <sheetView zoomScaleNormal="100" workbookViewId="0">
      <selection activeCell="A2" sqref="A2"/>
    </sheetView>
  </sheetViews>
  <sheetFormatPr defaultColWidth="8.85546875" defaultRowHeight="12.75" x14ac:dyDescent="0.2"/>
  <sheetData>
    <row r="1" s="45" customFormat="1" ht="30" customHeight="1" thickBot="1" x14ac:dyDescent="0.25"/>
    <row r="2" s="40" customFormat="1" ht="28.5" customHeight="1" thickBot="1" x14ac:dyDescent="0.25"/>
    <row r="11" ht="13.5" customHeight="1" x14ac:dyDescent="0.2"/>
    <row r="14" s="45" customFormat="1" ht="30" customHeight="1" x14ac:dyDescent="0.2"/>
    <row r="19" s="45" customFormat="1" ht="30" customHeight="1" x14ac:dyDescent="0.2"/>
    <row r="20" ht="13.5" customHeight="1" x14ac:dyDescent="0.2"/>
    <row r="23" s="45" customFormat="1" ht="11.25" customHeight="1" x14ac:dyDescent="0.2"/>
    <row r="36" ht="11.25" customHeight="1" x14ac:dyDescent="0.2"/>
    <row r="46" ht="13.5" customHeight="1" x14ac:dyDescent="0.2"/>
    <row r="56" ht="12" customHeight="1" x14ac:dyDescent="0.2"/>
    <row r="61" s="45" customFormat="1" ht="14.25" customHeight="1" x14ac:dyDescent="0.2"/>
    <row r="82" ht="12.75" customHeight="1" x14ac:dyDescent="0.2"/>
    <row r="93" s="45" customFormat="1" ht="30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A101"/>
  <sheetViews>
    <sheetView zoomScaleNormal="100" workbookViewId="0">
      <selection activeCell="A2" sqref="A2"/>
    </sheetView>
  </sheetViews>
  <sheetFormatPr defaultColWidth="8.85546875" defaultRowHeight="12.75" x14ac:dyDescent="0.2"/>
  <sheetData>
    <row r="1" s="45" customFormat="1" ht="24" thickBot="1" x14ac:dyDescent="0.25"/>
    <row r="2" s="40" customFormat="1" ht="28.5" customHeight="1" thickBot="1" x14ac:dyDescent="0.25"/>
    <row r="3" s="69" customFormat="1" x14ac:dyDescent="0.2"/>
    <row r="10" s="69" customFormat="1" x14ac:dyDescent="0.2"/>
    <row r="11" s="70" customFormat="1" x14ac:dyDescent="0.2"/>
    <row r="12" s="45" customFormat="1" ht="23.25" x14ac:dyDescent="0.2"/>
    <row r="13" s="45" customFormat="1" ht="23.25" x14ac:dyDescent="0.2"/>
    <row r="15" s="69" customFormat="1" x14ac:dyDescent="0.2"/>
    <row r="30" s="69" customFormat="1" x14ac:dyDescent="0.2"/>
    <row r="37" s="70" customFormat="1" x14ac:dyDescent="0.2"/>
    <row r="51" s="69" customFormat="1" x14ac:dyDescent="0.2"/>
    <row r="55" s="69" customFormat="1" x14ac:dyDescent="0.2"/>
    <row r="88" s="69" customFormat="1" x14ac:dyDescent="0.2"/>
    <row r="89" s="70" customFormat="1" x14ac:dyDescent="0.2"/>
    <row r="101" s="45" customFormat="1" ht="23.25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ColWidth="8.85546875" defaultRowHeight="12.75" x14ac:dyDescent="0.2"/>
  <cols>
    <col min="1" max="2" width="9.140625" style="5"/>
    <col min="5" max="5" width="8.42578125" customWidth="1"/>
    <col min="6" max="6" width="9.42578125" customWidth="1"/>
    <col min="7" max="7" width="16.42578125" customWidth="1"/>
    <col min="8" max="8" width="9.42578125" customWidth="1"/>
    <col min="9" max="9" width="6.5703125" customWidth="1"/>
    <col min="12" max="22" width="9.140625" style="2"/>
  </cols>
  <sheetData>
    <row r="1" spans="1:22" ht="26.25" x14ac:dyDescent="0.2">
      <c r="A1" s="13" t="s">
        <v>1</v>
      </c>
      <c r="B1" s="13" t="s">
        <v>2</v>
      </c>
      <c r="E1" s="24" t="s">
        <v>30</v>
      </c>
      <c r="F1" s="24"/>
      <c r="G1" s="24"/>
      <c r="H1" s="24"/>
      <c r="L1" s="41" t="s">
        <v>49</v>
      </c>
      <c r="M1" s="48" t="s">
        <v>68</v>
      </c>
      <c r="N1" s="48" t="s">
        <v>69</v>
      </c>
      <c r="O1" s="42" t="s">
        <v>73</v>
      </c>
      <c r="P1" s="42" t="s">
        <v>72</v>
      </c>
      <c r="Q1" s="41" t="s">
        <v>58</v>
      </c>
      <c r="R1" s="41" t="s">
        <v>59</v>
      </c>
      <c r="S1" s="42" t="s">
        <v>70</v>
      </c>
      <c r="T1" s="42" t="s">
        <v>71</v>
      </c>
      <c r="U1" s="42" t="s">
        <v>84</v>
      </c>
      <c r="V1" s="42" t="s">
        <v>85</v>
      </c>
    </row>
    <row r="2" spans="1:22" x14ac:dyDescent="0.2">
      <c r="A2" s="14">
        <v>14</v>
      </c>
      <c r="B2" s="14">
        <v>1.23</v>
      </c>
      <c r="C2" s="198" t="s">
        <v>41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14">
        <v>15</v>
      </c>
      <c r="B3" s="14">
        <v>1.18</v>
      </c>
      <c r="C3" s="198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14">
        <v>16</v>
      </c>
      <c r="B4" s="14">
        <v>1.1299999999999999</v>
      </c>
      <c r="C4" s="198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15">
        <v>17</v>
      </c>
      <c r="B5" s="15">
        <v>1.08</v>
      </c>
      <c r="C5" s="198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15">
        <v>18</v>
      </c>
      <c r="B6" s="15">
        <v>1.06</v>
      </c>
      <c r="C6" s="198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15">
        <v>19</v>
      </c>
      <c r="B7" s="15">
        <v>1.04</v>
      </c>
      <c r="C7" s="198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15">
        <v>20</v>
      </c>
      <c r="B8" s="15">
        <v>1.03</v>
      </c>
      <c r="C8" s="198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15">
        <v>21</v>
      </c>
      <c r="B9" s="15">
        <v>1.02</v>
      </c>
      <c r="C9" s="198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15">
        <v>22</v>
      </c>
      <c r="B10" s="15">
        <v>1.01</v>
      </c>
      <c r="C10" s="198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198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25"/>
      <c r="E12" s="196" t="s">
        <v>29</v>
      </c>
      <c r="F12" s="197"/>
      <c r="G12" s="2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16">
        <v>40</v>
      </c>
      <c r="B13" s="16">
        <v>1</v>
      </c>
      <c r="C13" s="199" t="s">
        <v>42</v>
      </c>
      <c r="D13" s="21"/>
      <c r="E13" s="27" t="s">
        <v>49</v>
      </c>
      <c r="F13" s="29" t="s">
        <v>50</v>
      </c>
      <c r="G13" s="3" t="s">
        <v>74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16">
        <v>41</v>
      </c>
      <c r="B14" s="16">
        <v>1.01</v>
      </c>
      <c r="C14" s="199"/>
      <c r="D14" s="21"/>
      <c r="E14" s="27">
        <v>44</v>
      </c>
      <c r="F14" s="2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16">
        <v>42</v>
      </c>
      <c r="B15" s="16">
        <v>1.02</v>
      </c>
      <c r="C15" s="199"/>
      <c r="D15" s="21"/>
      <c r="E15" s="27">
        <v>48</v>
      </c>
      <c r="F15" s="2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16">
        <v>43</v>
      </c>
      <c r="B16" s="16">
        <v>1.0309999999999999</v>
      </c>
      <c r="C16" s="199"/>
      <c r="D16" s="21"/>
      <c r="E16" s="27">
        <v>52</v>
      </c>
      <c r="F16" s="2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16">
        <v>44</v>
      </c>
      <c r="B17" s="16">
        <v>1.0429999999999999</v>
      </c>
      <c r="C17" s="199"/>
      <c r="D17" s="21"/>
      <c r="E17" s="27">
        <v>56</v>
      </c>
      <c r="F17" s="2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16">
        <v>45</v>
      </c>
      <c r="B18" s="16">
        <v>1.0549999999999999</v>
      </c>
      <c r="C18" s="199"/>
      <c r="D18" s="21"/>
      <c r="E18" s="27">
        <v>60</v>
      </c>
      <c r="F18" s="29">
        <v>132</v>
      </c>
      <c r="G18" s="3">
        <v>132.27600000000001</v>
      </c>
      <c r="J18" s="20"/>
      <c r="K18" s="20"/>
      <c r="L18" s="43">
        <v>41.7</v>
      </c>
      <c r="M18" s="43">
        <v>1.2562500000000001</v>
      </c>
      <c r="N18" s="43">
        <v>1.3065</v>
      </c>
      <c r="O18" s="43">
        <v>1.2466999999999999</v>
      </c>
      <c r="P18" s="43">
        <v>1.1578999999999999</v>
      </c>
      <c r="Q18" s="43">
        <v>1.2658</v>
      </c>
      <c r="R18" s="43">
        <v>1.4574</v>
      </c>
      <c r="S18" s="2">
        <v>1.2562500000000001</v>
      </c>
      <c r="T18" s="2">
        <v>1.3065</v>
      </c>
      <c r="V18" s="2">
        <v>2.9018000000000002</v>
      </c>
      <c r="W18" s="20"/>
      <c r="X18" s="21"/>
      <c r="Y18" s="21"/>
    </row>
    <row r="19" spans="1:25" ht="12.75" customHeight="1" x14ac:dyDescent="0.2">
      <c r="A19" s="16">
        <v>46</v>
      </c>
      <c r="B19" s="16">
        <v>1.0680000000000001</v>
      </c>
      <c r="C19" s="199"/>
      <c r="D19" s="21"/>
      <c r="E19" s="27">
        <v>67.5</v>
      </c>
      <c r="F19" s="2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16">
        <v>47</v>
      </c>
      <c r="B20" s="16">
        <v>1.0820000000000001</v>
      </c>
      <c r="C20" s="199"/>
      <c r="D20" s="21"/>
      <c r="E20" s="27">
        <v>75</v>
      </c>
      <c r="F20" s="2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16">
        <v>48</v>
      </c>
      <c r="B21" s="16">
        <v>1.097</v>
      </c>
      <c r="C21" s="199"/>
      <c r="D21" s="21"/>
      <c r="E21" s="27">
        <v>82.5</v>
      </c>
      <c r="F21" s="2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16">
        <v>49</v>
      </c>
      <c r="B22" s="16">
        <v>1.113</v>
      </c>
      <c r="C22" s="199"/>
      <c r="D22" s="21"/>
      <c r="E22" s="27">
        <v>90</v>
      </c>
      <c r="F22" s="2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16">
        <v>50</v>
      </c>
      <c r="B23" s="16">
        <v>1.1299999999999999</v>
      </c>
      <c r="D23" s="21"/>
      <c r="E23" s="27">
        <v>100</v>
      </c>
      <c r="F23" s="2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16">
        <v>51</v>
      </c>
      <c r="B24" s="16">
        <v>1.147</v>
      </c>
      <c r="D24" s="21"/>
      <c r="E24" s="27">
        <v>110</v>
      </c>
      <c r="F24" s="2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16">
        <v>52</v>
      </c>
      <c r="B25" s="16">
        <v>1.165</v>
      </c>
      <c r="D25" s="21"/>
      <c r="E25" s="27">
        <v>125</v>
      </c>
      <c r="F25" s="2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16">
        <v>53</v>
      </c>
      <c r="B26" s="16">
        <v>1.1839999999999999</v>
      </c>
      <c r="D26" s="21"/>
      <c r="E26" s="27">
        <v>140</v>
      </c>
      <c r="F26" s="2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16">
        <v>54</v>
      </c>
      <c r="B27" s="16">
        <v>1.204</v>
      </c>
      <c r="D27" s="21"/>
      <c r="E27" s="27">
        <v>145</v>
      </c>
      <c r="F27" s="2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16">
        <v>55</v>
      </c>
      <c r="B28" s="16">
        <v>1.2250000000000001</v>
      </c>
      <c r="D28" s="21"/>
      <c r="E28" s="28" t="s">
        <v>48</v>
      </c>
      <c r="F28" s="30" t="s">
        <v>48</v>
      </c>
      <c r="G28" s="53" t="s">
        <v>75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16">
        <v>56</v>
      </c>
      <c r="B29" s="16">
        <v>1.246</v>
      </c>
      <c r="D29" s="21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17">
        <v>57</v>
      </c>
      <c r="B30" s="17">
        <v>1.268</v>
      </c>
      <c r="D30" s="21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18">
        <v>58</v>
      </c>
      <c r="B31" s="18">
        <v>1.2909999999999999</v>
      </c>
      <c r="D31" s="21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18">
        <v>59</v>
      </c>
      <c r="B32" s="18">
        <v>1.3149999999999999</v>
      </c>
      <c r="D32" s="21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18">
        <v>60</v>
      </c>
      <c r="B33" s="18">
        <v>1.34</v>
      </c>
      <c r="D33" s="21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18">
        <v>61</v>
      </c>
      <c r="B34" s="18">
        <v>1.3660000000000001</v>
      </c>
      <c r="D34" s="21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18">
        <v>62</v>
      </c>
      <c r="B35" s="18">
        <v>1.393</v>
      </c>
      <c r="D35" s="21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18">
        <v>63</v>
      </c>
      <c r="B36" s="18">
        <v>1.421</v>
      </c>
      <c r="D36" s="21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18">
        <v>64</v>
      </c>
      <c r="B37" s="18">
        <v>1.45</v>
      </c>
      <c r="D37" s="21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18">
        <v>65</v>
      </c>
      <c r="B38" s="18">
        <v>1.48</v>
      </c>
      <c r="D38" s="21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18">
        <v>66</v>
      </c>
      <c r="B39" s="18">
        <v>1.5109999999999999</v>
      </c>
      <c r="D39" s="21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18">
        <v>67</v>
      </c>
      <c r="B40" s="18">
        <v>1.5429999999999999</v>
      </c>
      <c r="D40" s="21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18">
        <v>68</v>
      </c>
      <c r="B41" s="18">
        <v>1.5760000000000001</v>
      </c>
      <c r="D41" s="21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18">
        <v>69</v>
      </c>
      <c r="B42" s="18">
        <v>1.61</v>
      </c>
      <c r="D42" s="21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18">
        <v>70</v>
      </c>
      <c r="B43" s="18">
        <v>1.645</v>
      </c>
      <c r="D43" s="21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18">
        <v>71</v>
      </c>
      <c r="B44" s="18">
        <v>1.681</v>
      </c>
      <c r="D44" s="21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18">
        <v>72</v>
      </c>
      <c r="B45" s="18">
        <v>1.718</v>
      </c>
      <c r="D45" s="21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18">
        <v>73</v>
      </c>
      <c r="B46" s="18">
        <v>1.756</v>
      </c>
      <c r="D46" s="21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18">
        <v>74</v>
      </c>
      <c r="B47" s="18">
        <v>1.7949999999999999</v>
      </c>
      <c r="D47" s="21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18">
        <v>75</v>
      </c>
      <c r="B48" s="18">
        <v>1.835</v>
      </c>
      <c r="D48" s="21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18">
        <v>76</v>
      </c>
      <c r="B49" s="18">
        <v>1.8759999999999999</v>
      </c>
      <c r="D49" s="21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18">
        <v>77</v>
      </c>
      <c r="B50" s="18">
        <v>1.9179999999999999</v>
      </c>
      <c r="D50" s="21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18">
        <v>78</v>
      </c>
      <c r="B51" s="18">
        <v>1.9610000000000001</v>
      </c>
      <c r="D51" s="21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18">
        <v>79</v>
      </c>
      <c r="B52" s="18">
        <v>2.0049999999999999</v>
      </c>
      <c r="D52" s="21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18">
        <v>80</v>
      </c>
      <c r="B53" s="18">
        <v>2.0499999999999998</v>
      </c>
      <c r="D53" s="21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49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49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49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49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49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49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49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49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49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49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49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49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49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49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49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49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49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49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49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49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49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49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49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49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49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49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49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49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49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49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49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49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49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49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49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49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49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49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49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49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49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49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49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49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49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49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49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49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49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49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49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49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49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49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49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49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49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49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49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49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49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49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49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49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49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49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49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49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49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49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49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49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49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49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49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49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49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49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49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49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49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49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49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49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49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49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49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49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49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49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49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49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49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49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49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49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49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49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49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49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49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49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49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49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49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49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49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49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49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49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49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49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49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49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49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49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49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49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49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49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49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49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49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49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49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49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49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49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49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49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49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49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49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49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49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49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49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49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49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49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49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49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49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49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49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49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49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49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60</v>
      </c>
      <c r="P860" s="49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49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49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49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49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49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49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49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49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49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49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49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49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49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49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49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49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49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49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49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49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49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49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49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49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49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49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49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49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49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49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49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49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49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49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49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49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49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49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49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49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49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49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49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49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49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49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49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49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49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49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49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49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49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49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49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49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49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49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49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49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49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49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49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49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49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49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49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49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49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49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49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49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49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49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49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49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49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49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49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49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49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49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49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49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49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49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49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49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49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49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49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49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49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49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49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49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49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49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49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49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49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49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49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49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49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49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49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49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49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49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49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49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49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49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49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49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49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49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49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49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49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49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49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49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49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49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49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49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49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49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49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49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49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49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49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49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49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49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49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49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49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49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49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49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49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49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49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49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49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49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49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49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49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49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49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49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49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49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49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49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49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49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49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49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49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49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49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49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49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49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49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49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49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49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49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49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49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49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49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49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49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49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49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49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49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49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49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49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49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49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49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49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49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49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49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49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49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49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49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49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49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49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49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49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49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49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49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49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49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49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49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49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49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49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49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49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49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49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49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49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49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49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49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49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49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49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49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49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49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49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49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49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49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49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49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49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49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49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49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49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49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49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49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49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49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49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49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49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49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49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49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49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49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49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49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49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49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49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49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49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49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49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49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49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49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49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49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49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49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49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49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49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49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49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49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49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49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49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49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49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49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49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49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49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49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49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49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49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49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49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49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49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49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49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49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49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49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49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49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49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49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49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49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49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49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49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49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49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49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49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49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49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49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49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49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49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49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49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49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49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49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49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49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49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49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49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49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49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49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49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49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49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49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49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49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49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49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49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49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49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49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49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49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49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49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49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49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49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49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49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49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49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49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49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49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49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49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49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49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49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49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49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49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49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49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49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49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49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49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49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49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49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49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49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49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49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49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49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49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49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49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49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49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49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49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49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49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49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49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49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49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49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49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49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49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49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49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49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49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49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49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49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49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49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49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49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49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49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49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49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49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49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49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49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49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49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49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49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49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49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49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49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49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49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49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49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49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49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49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49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49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49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49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49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49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49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49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49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49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49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49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49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49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49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49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49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49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49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49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49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49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49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49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49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49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49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49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49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49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49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49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49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49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49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49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49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49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49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49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49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49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49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49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49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49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49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49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49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49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49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49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49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49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49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49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49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49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49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49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49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49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49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49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49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49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49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49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49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49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49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49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49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49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49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49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49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49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49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49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49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49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49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49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49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49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49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49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49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49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49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49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49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49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49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49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49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49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49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49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49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49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49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49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49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49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49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49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49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49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49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49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49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49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49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49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49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49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49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49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49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49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49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49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49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49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49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49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49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49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49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49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49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49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49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49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49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49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49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49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49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49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49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49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49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49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49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49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49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49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49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49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49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49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49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49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49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49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49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49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49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49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49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49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49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49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49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49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49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49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49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49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49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49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49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49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49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49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49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49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49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49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49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49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49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49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49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49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49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49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49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49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49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49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49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49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49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49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49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49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49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49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49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49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49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49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49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49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49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49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49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49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49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49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49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49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49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49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49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49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49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49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49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49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49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49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49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49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49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49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49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49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49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49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49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49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49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49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49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49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49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49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49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49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49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49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49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49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49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49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49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49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49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49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49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49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49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49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49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49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49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49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49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49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49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49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49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49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49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49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49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49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49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49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49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49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49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49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49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49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49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49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49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49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49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49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49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49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49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49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49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49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49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49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49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49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49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49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49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49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49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49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49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49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49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49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49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49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49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49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49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49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49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49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49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49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49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49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49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49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49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49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49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49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49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49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49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49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49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49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49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49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49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49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49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49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49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49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49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49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49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49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49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49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49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49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49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49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49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49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49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49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49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49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49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49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49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49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49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49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49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49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49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49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49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49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49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49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49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49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49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49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49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49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49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49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49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49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49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49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49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49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49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49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49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49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49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49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49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49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49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49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49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49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49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49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49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49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49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49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49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49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49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49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49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49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49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49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49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49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49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49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49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49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49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49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49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49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49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49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49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49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49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49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49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49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49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49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49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49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49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49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49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49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49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49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49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49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49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49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49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49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49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49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49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49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49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49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49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49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49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49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49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49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49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49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49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49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49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49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49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49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49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49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49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49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49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49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49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49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49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49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49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49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49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49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49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49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49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49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49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49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49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49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49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49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49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49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49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49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49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49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49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49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49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49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49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49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49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49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49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49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49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49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49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49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49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49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49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49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49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49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49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49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49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49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49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49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49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49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49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49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49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49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49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49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49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49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49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49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49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49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49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49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49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49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49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49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49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49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49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49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49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49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49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49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49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49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49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49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49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49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49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49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49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49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49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49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49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49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49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49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49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49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49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49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49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49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49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49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49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49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49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49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49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49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49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49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49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49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49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49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49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49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49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49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49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49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49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49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49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49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49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49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49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49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49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49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49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49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49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49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49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49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49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49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49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49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49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49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49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49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49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49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49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49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49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49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49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49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49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A90"/>
  <sheetViews>
    <sheetView zoomScaleNormal="100" workbookViewId="0">
      <selection activeCell="A2" sqref="A2"/>
    </sheetView>
  </sheetViews>
  <sheetFormatPr defaultColWidth="8.85546875" defaultRowHeight="12.75" x14ac:dyDescent="0.2"/>
  <sheetData>
    <row r="1" s="45" customFormat="1" ht="24" thickBot="1" x14ac:dyDescent="0.25"/>
    <row r="2" s="40" customFormat="1" ht="28.5" customHeight="1" thickBot="1" x14ac:dyDescent="0.25"/>
    <row r="5" s="45" customFormat="1" ht="14.25" customHeight="1" x14ac:dyDescent="0.2"/>
    <row r="29" ht="12.75" customHeight="1" x14ac:dyDescent="0.2"/>
    <row r="38" ht="13.5" customHeight="1" x14ac:dyDescent="0.2"/>
    <row r="40" ht="12.75" customHeight="1" x14ac:dyDescent="0.2"/>
    <row r="51" s="45" customFormat="1" ht="23.25" x14ac:dyDescent="0.2"/>
    <row r="90" ht="13.5" customHeight="1" x14ac:dyDescent="0.2"/>
  </sheetData>
  <phoneticPr fontId="0" type="noConversion"/>
  <printOptions gridLines="1"/>
  <pageMargins left="0.75" right="0.75" top="1" bottom="1" header="0.5" footer="0.5"/>
  <pageSetup paperSize="5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Setup</vt:lpstr>
      <vt:lpstr>Loading Chart</vt:lpstr>
      <vt:lpstr>Upcoming Flights</vt:lpstr>
      <vt:lpstr>3-Lift</vt:lpstr>
      <vt:lpstr>Squat</vt:lpstr>
      <vt:lpstr>Bench</vt:lpstr>
      <vt:lpstr>Deadlift</vt:lpstr>
      <vt:lpstr>DATA</vt:lpstr>
      <vt:lpstr>Push-Pull</vt:lpstr>
      <vt:lpstr>'3-Lift'!Print_Area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Motor</cp:lastModifiedBy>
  <cp:lastPrinted>2019-10-14T16:07:59Z</cp:lastPrinted>
  <dcterms:created xsi:type="dcterms:W3CDTF">2004-08-23T15:45:10Z</dcterms:created>
  <dcterms:modified xsi:type="dcterms:W3CDTF">2019-10-14T16:14:28Z</dcterms:modified>
</cp:coreProperties>
</file>