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4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pany\Documents\WPC\"/>
    </mc:Choice>
  </mc:AlternateContent>
  <xr:revisionPtr revIDLastSave="0" documentId="13_ncr:1_{1ABF747F-8782-4877-A31F-24024EA4EE09}" xr6:coauthVersionLast="47" xr6:coauthVersionMax="47" xr10:uidLastSave="{00000000-0000-0000-0000-000000000000}"/>
  <bookViews>
    <workbookView xWindow="-108" yWindow="-108" windowWidth="23256" windowHeight="12576" activeTab="6" xr2:uid="{BB0048C2-9707-45B4-A445-A89F4E6819F6}"/>
  </bookViews>
  <sheets>
    <sheet name="Divisions" sheetId="7" r:id="rId1"/>
    <sheet name="Loading" sheetId="13" r:id="rId2"/>
    <sheet name="Input" sheetId="8" r:id="rId3"/>
    <sheet name="Flights" sheetId="2" r:id="rId4"/>
    <sheet name="MAIN - SCORING" sheetId="12" r:id="rId5"/>
    <sheet name="CurrentLifter" sheetId="11" r:id="rId6"/>
    <sheet name="Results" sheetId="9" r:id="rId7"/>
    <sheet name="Results Sorted" sheetId="19" r:id="rId8"/>
    <sheet name="AWARDS" sheetId="14" r:id="rId9"/>
    <sheet name="Lookups" sheetId="6" r:id="rId10"/>
    <sheet name="Instructions" sheetId="3" r:id="rId11"/>
    <sheet name="kg-lbs" sheetId="16" r:id="rId12"/>
  </sheets>
  <definedNames>
    <definedName name="_xlnm.Print_Area" localSheetId="8">AWARDS!$A$2:$O$26</definedName>
    <definedName name="_xlnm.Print_Area" localSheetId="3">Flights!$X$14:$AG$20</definedName>
    <definedName name="_xlnm.Print_Area" localSheetId="2">Input!$B$7:$G$20</definedName>
    <definedName name="_xlnm.Print_Area" localSheetId="4">'MAIN - SCORING'!#REF!</definedName>
    <definedName name="_xlnm.Print_Area" localSheetId="6">Results!#REF!</definedName>
    <definedName name="_xlnm.Print_Area" localSheetId="7">'Results Sorted'!$A$2:$AT$25</definedName>
    <definedName name="StartLookup" localSheetId="7">Input!#REF!</definedName>
    <definedName name="StartLookup">Input!#REF!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3" i="12" l="1"/>
  <c r="AB4" i="12"/>
  <c r="I3" i="8"/>
  <c r="I7" i="9"/>
  <c r="AV7" i="9" s="1"/>
  <c r="H84" i="8"/>
  <c r="I84" i="8"/>
  <c r="H85" i="8"/>
  <c r="I85" i="8"/>
  <c r="H86" i="8"/>
  <c r="I86" i="8"/>
  <c r="H87" i="8"/>
  <c r="I87" i="8"/>
  <c r="H88" i="8"/>
  <c r="I88" i="8"/>
  <c r="H89" i="8"/>
  <c r="I89" i="8"/>
  <c r="H90" i="8"/>
  <c r="I90" i="8"/>
  <c r="H91" i="8"/>
  <c r="I91" i="8"/>
  <c r="H92" i="8"/>
  <c r="I92" i="8"/>
  <c r="H93" i="8"/>
  <c r="I93" i="8"/>
  <c r="H94" i="8"/>
  <c r="I94" i="8"/>
  <c r="H95" i="8"/>
  <c r="I95" i="8"/>
  <c r="H96" i="8"/>
  <c r="I96" i="8"/>
  <c r="H97" i="8"/>
  <c r="I97" i="8"/>
  <c r="H98" i="8"/>
  <c r="I98" i="8"/>
  <c r="H99" i="8"/>
  <c r="I99" i="8"/>
  <c r="H100" i="8"/>
  <c r="I100" i="8"/>
  <c r="H101" i="8"/>
  <c r="I101" i="8"/>
  <c r="H102" i="8"/>
  <c r="I102" i="8"/>
  <c r="H103" i="8"/>
  <c r="I103" i="8"/>
  <c r="H104" i="8"/>
  <c r="I104" i="8"/>
  <c r="H105" i="8"/>
  <c r="I105" i="8"/>
  <c r="H106" i="8"/>
  <c r="I106" i="8"/>
  <c r="H107" i="8"/>
  <c r="I107" i="8"/>
  <c r="I83" i="8"/>
  <c r="H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E83" i="8"/>
  <c r="D83" i="8"/>
  <c r="C83" i="8"/>
  <c r="C104" i="8"/>
  <c r="C105" i="8"/>
  <c r="C106" i="8"/>
  <c r="C107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AE81" i="2" l="1"/>
  <c r="T81" i="2"/>
  <c r="I81" i="2"/>
  <c r="AE80" i="2"/>
  <c r="T80" i="2"/>
  <c r="I80" i="2"/>
  <c r="AE79" i="2"/>
  <c r="T79" i="2"/>
  <c r="I79" i="2"/>
  <c r="AE78" i="2"/>
  <c r="T78" i="2"/>
  <c r="I78" i="2"/>
  <c r="AE77" i="2"/>
  <c r="T77" i="2"/>
  <c r="I77" i="2"/>
  <c r="A92" i="9" l="1"/>
  <c r="U92" i="9" s="1"/>
  <c r="A93" i="9"/>
  <c r="K93" i="9" s="1"/>
  <c r="A94" i="9"/>
  <c r="AF94" i="9" s="1"/>
  <c r="A95" i="9"/>
  <c r="L95" i="9" s="1"/>
  <c r="A96" i="9"/>
  <c r="AE96" i="9" s="1"/>
  <c r="A97" i="9"/>
  <c r="K97" i="9" s="1"/>
  <c r="A98" i="9"/>
  <c r="AL98" i="9" s="1"/>
  <c r="A99" i="9"/>
  <c r="N99" i="9" s="1"/>
  <c r="A100" i="9"/>
  <c r="R100" i="9" s="1"/>
  <c r="A101" i="9"/>
  <c r="AB101" i="9" s="1"/>
  <c r="A102" i="9"/>
  <c r="V102" i="9" s="1"/>
  <c r="A103" i="9"/>
  <c r="O103" i="9" s="1"/>
  <c r="A104" i="9"/>
  <c r="X104" i="9" s="1"/>
  <c r="A105" i="9"/>
  <c r="N105" i="9" s="1"/>
  <c r="A106" i="9"/>
  <c r="V106" i="9" s="1"/>
  <c r="A107" i="9"/>
  <c r="AE107" i="9" s="1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84" i="9"/>
  <c r="B85" i="9"/>
  <c r="B86" i="9"/>
  <c r="B87" i="9"/>
  <c r="B88" i="9"/>
  <c r="B89" i="9"/>
  <c r="B90" i="9"/>
  <c r="B91" i="9"/>
  <c r="B92" i="9"/>
  <c r="A84" i="9"/>
  <c r="L84" i="9" s="1"/>
  <c r="A85" i="9"/>
  <c r="Q85" i="9" s="1"/>
  <c r="A86" i="9"/>
  <c r="L86" i="9" s="1"/>
  <c r="A87" i="9"/>
  <c r="V87" i="9" s="1"/>
  <c r="A88" i="9"/>
  <c r="AL88" i="9" s="1"/>
  <c r="A89" i="9"/>
  <c r="Q89" i="9" s="1"/>
  <c r="A90" i="9"/>
  <c r="L90" i="9" s="1"/>
  <c r="A91" i="9"/>
  <c r="Q91" i="9" s="1"/>
  <c r="A83" i="9"/>
  <c r="AK83" i="9" s="1"/>
  <c r="B83" i="9"/>
  <c r="B81" i="9"/>
  <c r="AL107" i="9" l="1"/>
  <c r="V107" i="9"/>
  <c r="Y104" i="9"/>
  <c r="Z104" i="9" s="1"/>
  <c r="AI100" i="9"/>
  <c r="O100" i="9"/>
  <c r="AB99" i="9"/>
  <c r="Y92" i="9"/>
  <c r="AK107" i="9"/>
  <c r="R107" i="9"/>
  <c r="AL103" i="9"/>
  <c r="AH100" i="9"/>
  <c r="N100" i="9"/>
  <c r="AA99" i="9"/>
  <c r="V95" i="9"/>
  <c r="X92" i="9"/>
  <c r="AI107" i="9"/>
  <c r="Q107" i="9"/>
  <c r="R103" i="9"/>
  <c r="AB100" i="9"/>
  <c r="L100" i="9"/>
  <c r="V99" i="9"/>
  <c r="AL92" i="9"/>
  <c r="R92" i="9"/>
  <c r="AH107" i="9"/>
  <c r="O107" i="9"/>
  <c r="AF102" i="9"/>
  <c r="AA100" i="9"/>
  <c r="K100" i="9"/>
  <c r="U99" i="9"/>
  <c r="AK92" i="9"/>
  <c r="Q92" i="9"/>
  <c r="AB107" i="9"/>
  <c r="N107" i="9"/>
  <c r="AK101" i="9"/>
  <c r="Y100" i="9"/>
  <c r="AI99" i="9"/>
  <c r="R99" i="9"/>
  <c r="AI92" i="9"/>
  <c r="O92" i="9"/>
  <c r="AA107" i="9"/>
  <c r="L107" i="9"/>
  <c r="O101" i="9"/>
  <c r="X100" i="9"/>
  <c r="AH99" i="9"/>
  <c r="Q99" i="9"/>
  <c r="AE92" i="9"/>
  <c r="N92" i="9"/>
  <c r="Y107" i="9"/>
  <c r="K107" i="9"/>
  <c r="AL100" i="9"/>
  <c r="V100" i="9"/>
  <c r="AF99" i="9"/>
  <c r="L99" i="9"/>
  <c r="AB92" i="9"/>
  <c r="L92" i="9"/>
  <c r="X107" i="9"/>
  <c r="AK100" i="9"/>
  <c r="Q100" i="9"/>
  <c r="S100" i="9" s="1"/>
  <c r="AE99" i="9"/>
  <c r="K99" i="9"/>
  <c r="AA92" i="9"/>
  <c r="K92" i="9"/>
  <c r="V91" i="9"/>
  <c r="AH84" i="9"/>
  <c r="AK91" i="9"/>
  <c r="O91" i="9"/>
  <c r="AF84" i="9"/>
  <c r="AI91" i="9"/>
  <c r="N91" i="9"/>
  <c r="AB84" i="9"/>
  <c r="AH91" i="9"/>
  <c r="L91" i="9"/>
  <c r="X84" i="9"/>
  <c r="AF91" i="9"/>
  <c r="V84" i="9"/>
  <c r="AB91" i="9"/>
  <c r="R84" i="9"/>
  <c r="Y91" i="9"/>
  <c r="AK84" i="9"/>
  <c r="Q84" i="9"/>
  <c r="X91" i="9"/>
  <c r="AI84" i="9"/>
  <c r="O84" i="9"/>
  <c r="N83" i="9"/>
  <c r="R83" i="9"/>
  <c r="Y83" i="9"/>
  <c r="AA83" i="9"/>
  <c r="AB83" i="9"/>
  <c r="L83" i="9"/>
  <c r="AF83" i="9"/>
  <c r="O83" i="9"/>
  <c r="AL83" i="9"/>
  <c r="AH83" i="9"/>
  <c r="Q83" i="9"/>
  <c r="AF106" i="9"/>
  <c r="V89" i="9"/>
  <c r="L89" i="9"/>
  <c r="X89" i="9"/>
  <c r="AH89" i="9"/>
  <c r="Y89" i="9"/>
  <c r="AI89" i="9"/>
  <c r="N89" i="9"/>
  <c r="AA89" i="9"/>
  <c r="O89" i="9"/>
  <c r="AB89" i="9"/>
  <c r="AK89" i="9"/>
  <c r="R89" i="9"/>
  <c r="S89" i="9" s="1"/>
  <c r="U105" i="9"/>
  <c r="AF105" i="9"/>
  <c r="K105" i="9"/>
  <c r="V105" i="9"/>
  <c r="N97" i="9"/>
  <c r="AA97" i="9"/>
  <c r="AK97" i="9"/>
  <c r="O97" i="9"/>
  <c r="AB97" i="9"/>
  <c r="AL97" i="9"/>
  <c r="Q97" i="9"/>
  <c r="R97" i="9"/>
  <c r="AE97" i="9"/>
  <c r="U97" i="9"/>
  <c r="AF97" i="9"/>
  <c r="L97" i="9"/>
  <c r="M97" i="9" s="1"/>
  <c r="X97" i="9"/>
  <c r="AH97" i="9"/>
  <c r="AE106" i="9"/>
  <c r="L106" i="9"/>
  <c r="AB105" i="9"/>
  <c r="AK103" i="9"/>
  <c r="Q103" i="9"/>
  <c r="Y102" i="9"/>
  <c r="K101" i="9"/>
  <c r="Q98" i="9"/>
  <c r="Y93" i="9"/>
  <c r="AF90" i="9"/>
  <c r="Q88" i="9"/>
  <c r="AB88" i="9"/>
  <c r="R88" i="9"/>
  <c r="AF88" i="9"/>
  <c r="V88" i="9"/>
  <c r="X88" i="9"/>
  <c r="AH88" i="9"/>
  <c r="N88" i="9"/>
  <c r="AK88" i="9"/>
  <c r="AM88" i="9" s="1"/>
  <c r="N104" i="9"/>
  <c r="AL104" i="9"/>
  <c r="O104" i="9"/>
  <c r="AA104" i="9"/>
  <c r="Q104" i="9"/>
  <c r="AB104" i="9"/>
  <c r="U96" i="9"/>
  <c r="AF96" i="9"/>
  <c r="AG96" i="9" s="1"/>
  <c r="V96" i="9"/>
  <c r="AH96" i="9"/>
  <c r="K96" i="9"/>
  <c r="X96" i="9"/>
  <c r="AI96" i="9"/>
  <c r="L96" i="9"/>
  <c r="Y96" i="9"/>
  <c r="AK96" i="9"/>
  <c r="N96" i="9"/>
  <c r="AL96" i="9"/>
  <c r="Q96" i="9"/>
  <c r="AB96" i="9"/>
  <c r="AB106" i="9"/>
  <c r="K106" i="9"/>
  <c r="AA105" i="9"/>
  <c r="L105" i="9"/>
  <c r="V104" i="9"/>
  <c r="AE103" i="9"/>
  <c r="X102" i="9"/>
  <c r="AF101" i="9"/>
  <c r="O98" i="9"/>
  <c r="AA96" i="9"/>
  <c r="AL94" i="9"/>
  <c r="V93" i="9"/>
  <c r="AI88" i="9"/>
  <c r="L87" i="9"/>
  <c r="AI87" i="9"/>
  <c r="N87" i="9"/>
  <c r="X87" i="9"/>
  <c r="AK87" i="9"/>
  <c r="O87" i="9"/>
  <c r="Y87" i="9"/>
  <c r="AL87" i="9"/>
  <c r="Q87" i="9"/>
  <c r="AA87" i="9"/>
  <c r="R87" i="9"/>
  <c r="AB87" i="9"/>
  <c r="AF87" i="9"/>
  <c r="U103" i="9"/>
  <c r="AF103" i="9"/>
  <c r="K103" i="9"/>
  <c r="V103" i="9"/>
  <c r="AH103" i="9"/>
  <c r="L103" i="9"/>
  <c r="AI103" i="9"/>
  <c r="N95" i="9"/>
  <c r="Y95" i="9"/>
  <c r="AL95" i="9"/>
  <c r="O95" i="9"/>
  <c r="AA95" i="9"/>
  <c r="Q95" i="9"/>
  <c r="AB95" i="9"/>
  <c r="R95" i="9"/>
  <c r="AE95" i="9"/>
  <c r="U95" i="9"/>
  <c r="AF95" i="9"/>
  <c r="K95" i="9"/>
  <c r="M95" i="9" s="1"/>
  <c r="AI95" i="9"/>
  <c r="X106" i="9"/>
  <c r="AL105" i="9"/>
  <c r="Y105" i="9"/>
  <c r="AK104" i="9"/>
  <c r="U104" i="9"/>
  <c r="AB103" i="9"/>
  <c r="N103" i="9"/>
  <c r="P103" i="9" s="1"/>
  <c r="AE101" i="9"/>
  <c r="AI97" i="9"/>
  <c r="R96" i="9"/>
  <c r="AA88" i="9"/>
  <c r="Q86" i="9"/>
  <c r="R86" i="9"/>
  <c r="AF86" i="9"/>
  <c r="AH86" i="9"/>
  <c r="V86" i="9"/>
  <c r="AI86" i="9"/>
  <c r="X86" i="9"/>
  <c r="N86" i="9"/>
  <c r="AA86" i="9"/>
  <c r="AL86" i="9"/>
  <c r="O102" i="9"/>
  <c r="AA102" i="9"/>
  <c r="AL102" i="9"/>
  <c r="AB102" i="9"/>
  <c r="Q102" i="9"/>
  <c r="AE102" i="9"/>
  <c r="U102" i="9"/>
  <c r="W102" i="9" s="1"/>
  <c r="U94" i="9"/>
  <c r="V94" i="9"/>
  <c r="AH94" i="9"/>
  <c r="K94" i="9"/>
  <c r="X94" i="9"/>
  <c r="AI94" i="9"/>
  <c r="L94" i="9"/>
  <c r="Y94" i="9"/>
  <c r="N94" i="9"/>
  <c r="AA94" i="9"/>
  <c r="AK94" i="9"/>
  <c r="Q94" i="9"/>
  <c r="AE94" i="9"/>
  <c r="AG94" i="9" s="1"/>
  <c r="AK105" i="9"/>
  <c r="X105" i="9"/>
  <c r="AI104" i="9"/>
  <c r="R104" i="9"/>
  <c r="AA103" i="9"/>
  <c r="AK102" i="9"/>
  <c r="R102" i="9"/>
  <c r="O96" i="9"/>
  <c r="AB94" i="9"/>
  <c r="AL89" i="9"/>
  <c r="Y88" i="9"/>
  <c r="AK86" i="9"/>
  <c r="N90" i="9"/>
  <c r="X90" i="9"/>
  <c r="O90" i="9"/>
  <c r="Y90" i="9"/>
  <c r="AK90" i="9"/>
  <c r="AA90" i="9"/>
  <c r="AL90" i="9"/>
  <c r="Q90" i="9"/>
  <c r="AB90" i="9"/>
  <c r="R90" i="9"/>
  <c r="V90" i="9"/>
  <c r="AH90" i="9"/>
  <c r="N106" i="9"/>
  <c r="Y106" i="9"/>
  <c r="AK106" i="9"/>
  <c r="O106" i="9"/>
  <c r="AA106" i="9"/>
  <c r="AL106" i="9"/>
  <c r="AA98" i="9"/>
  <c r="V85" i="9"/>
  <c r="AH85" i="9"/>
  <c r="X85" i="9"/>
  <c r="AI85" i="9"/>
  <c r="L85" i="9"/>
  <c r="Y85" i="9"/>
  <c r="AK85" i="9"/>
  <c r="N85" i="9"/>
  <c r="AA85" i="9"/>
  <c r="AL85" i="9"/>
  <c r="O85" i="9"/>
  <c r="AB85" i="9"/>
  <c r="R85" i="9"/>
  <c r="S85" i="9" s="1"/>
  <c r="AF85" i="9"/>
  <c r="L101" i="9"/>
  <c r="X101" i="9"/>
  <c r="AH101" i="9"/>
  <c r="Y101" i="9"/>
  <c r="AI101" i="9"/>
  <c r="N101" i="9"/>
  <c r="AA101" i="9"/>
  <c r="AC101" i="9" s="1"/>
  <c r="Q101" i="9"/>
  <c r="AL101" i="9"/>
  <c r="N93" i="9"/>
  <c r="AA93" i="9"/>
  <c r="AK93" i="9"/>
  <c r="O93" i="9"/>
  <c r="AB93" i="9"/>
  <c r="AL93" i="9"/>
  <c r="Q93" i="9"/>
  <c r="R93" i="9"/>
  <c r="AE93" i="9"/>
  <c r="U93" i="9"/>
  <c r="AF93" i="9"/>
  <c r="L93" i="9"/>
  <c r="M93" i="9" s="1"/>
  <c r="X93" i="9"/>
  <c r="AH93" i="9"/>
  <c r="U106" i="9"/>
  <c r="W106" i="9" s="1"/>
  <c r="AI105" i="9"/>
  <c r="R105" i="9"/>
  <c r="AH104" i="9"/>
  <c r="L104" i="9"/>
  <c r="Y103" i="9"/>
  <c r="N102" i="9"/>
  <c r="V101" i="9"/>
  <c r="Y97" i="9"/>
  <c r="AK95" i="9"/>
  <c r="R94" i="9"/>
  <c r="AF89" i="9"/>
  <c r="O88" i="9"/>
  <c r="AB86" i="9"/>
  <c r="AI106" i="9"/>
  <c r="R106" i="9"/>
  <c r="AH105" i="9"/>
  <c r="Q105" i="9"/>
  <c r="AF104" i="9"/>
  <c r="K104" i="9"/>
  <c r="X103" i="9"/>
  <c r="AI102" i="9"/>
  <c r="L102" i="9"/>
  <c r="U101" i="9"/>
  <c r="V97" i="9"/>
  <c r="AH95" i="9"/>
  <c r="O94" i="9"/>
  <c r="L88" i="9"/>
  <c r="Y86" i="9"/>
  <c r="R98" i="9"/>
  <c r="AF98" i="9"/>
  <c r="U98" i="9"/>
  <c r="AH98" i="9"/>
  <c r="K98" i="9"/>
  <c r="V98" i="9"/>
  <c r="AI98" i="9"/>
  <c r="L98" i="9"/>
  <c r="X98" i="9"/>
  <c r="N98" i="9"/>
  <c r="Y98" i="9"/>
  <c r="AK98" i="9"/>
  <c r="AM98" i="9" s="1"/>
  <c r="AB98" i="9"/>
  <c r="AH106" i="9"/>
  <c r="Q106" i="9"/>
  <c r="AE105" i="9"/>
  <c r="O105" i="9"/>
  <c r="P105" i="9" s="1"/>
  <c r="AE104" i="9"/>
  <c r="AH102" i="9"/>
  <c r="K102" i="9"/>
  <c r="R101" i="9"/>
  <c r="AE98" i="9"/>
  <c r="X95" i="9"/>
  <c r="AI93" i="9"/>
  <c r="AI90" i="9"/>
  <c r="AH87" i="9"/>
  <c r="O86" i="9"/>
  <c r="V83" i="9"/>
  <c r="AI83" i="9"/>
  <c r="AF107" i="9"/>
  <c r="AG107" i="9" s="1"/>
  <c r="U107" i="9"/>
  <c r="AF100" i="9"/>
  <c r="U100" i="9"/>
  <c r="AL99" i="9"/>
  <c r="Y99" i="9"/>
  <c r="O99" i="9"/>
  <c r="P99" i="9" s="1"/>
  <c r="AH92" i="9"/>
  <c r="V92" i="9"/>
  <c r="W92" i="9" s="1"/>
  <c r="AA91" i="9"/>
  <c r="R91" i="9"/>
  <c r="S91" i="9" s="1"/>
  <c r="AA84" i="9"/>
  <c r="N84" i="9"/>
  <c r="X83" i="9"/>
  <c r="AE100" i="9"/>
  <c r="AK99" i="9"/>
  <c r="X99" i="9"/>
  <c r="AF92" i="9"/>
  <c r="AL91" i="9"/>
  <c r="AL84" i="9"/>
  <c r="Y84" i="9"/>
  <c r="BI82" i="8"/>
  <c r="BJ82" i="8"/>
  <c r="BJ92" i="8"/>
  <c r="BJ93" i="8"/>
  <c r="BJ94" i="8"/>
  <c r="BJ95" i="8"/>
  <c r="BJ96" i="8"/>
  <c r="BJ97" i="8"/>
  <c r="BJ98" i="8"/>
  <c r="BJ99" i="8"/>
  <c r="BJ100" i="8"/>
  <c r="BJ101" i="8"/>
  <c r="BJ102" i="8"/>
  <c r="BJ103" i="8"/>
  <c r="BJ104" i="8"/>
  <c r="BJ105" i="8"/>
  <c r="BJ106" i="8"/>
  <c r="BJ107" i="8"/>
  <c r="AN100" i="8"/>
  <c r="BI100" i="8" s="1"/>
  <c r="AO100" i="8"/>
  <c r="AN101" i="8"/>
  <c r="BI101" i="8" s="1"/>
  <c r="AO101" i="8"/>
  <c r="AN102" i="8"/>
  <c r="BI102" i="8" s="1"/>
  <c r="AO102" i="8"/>
  <c r="AN103" i="8"/>
  <c r="BI103" i="8" s="1"/>
  <c r="BL103" i="8" s="1"/>
  <c r="BK103" i="8" s="1"/>
  <c r="AO103" i="8"/>
  <c r="AN104" i="8"/>
  <c r="BI104" i="8" s="1"/>
  <c r="BL104" i="8" s="1"/>
  <c r="BK104" i="8" s="1"/>
  <c r="AO104" i="8"/>
  <c r="AN105" i="8"/>
  <c r="BI105" i="8" s="1"/>
  <c r="AO105" i="8"/>
  <c r="AN106" i="8"/>
  <c r="BI106" i="8" s="1"/>
  <c r="AO106" i="8"/>
  <c r="AN107" i="8"/>
  <c r="BI107" i="8" s="1"/>
  <c r="AO107" i="8"/>
  <c r="AN84" i="8"/>
  <c r="BI84" i="8" s="1"/>
  <c r="AO84" i="8"/>
  <c r="AN85" i="8"/>
  <c r="BI85" i="8" s="1"/>
  <c r="AO85" i="8"/>
  <c r="BJ85" i="8" s="1"/>
  <c r="AN86" i="8"/>
  <c r="BI86" i="8" s="1"/>
  <c r="AO86" i="8"/>
  <c r="AN87" i="8"/>
  <c r="BI87" i="8" s="1"/>
  <c r="AO87" i="8"/>
  <c r="BJ87" i="8" s="1"/>
  <c r="AN88" i="8"/>
  <c r="BI88" i="8" s="1"/>
  <c r="AO88" i="8"/>
  <c r="AN89" i="8"/>
  <c r="BI89" i="8" s="1"/>
  <c r="AO89" i="8"/>
  <c r="AN90" i="8"/>
  <c r="BI90" i="8" s="1"/>
  <c r="AO90" i="8"/>
  <c r="AN91" i="8"/>
  <c r="BI91" i="8" s="1"/>
  <c r="AO91" i="8"/>
  <c r="AN92" i="8"/>
  <c r="BI92" i="8" s="1"/>
  <c r="AO92" i="8"/>
  <c r="AN93" i="8"/>
  <c r="BI93" i="8" s="1"/>
  <c r="BL93" i="8" s="1"/>
  <c r="BK93" i="8" s="1"/>
  <c r="AO93" i="8"/>
  <c r="AN94" i="8"/>
  <c r="BI94" i="8" s="1"/>
  <c r="AO94" i="8"/>
  <c r="AN95" i="8"/>
  <c r="BI95" i="8" s="1"/>
  <c r="AO95" i="8"/>
  <c r="AN96" i="8"/>
  <c r="BI96" i="8" s="1"/>
  <c r="BL96" i="8" s="1"/>
  <c r="BK96" i="8" s="1"/>
  <c r="AO96" i="8"/>
  <c r="AN97" i="8"/>
  <c r="BI97" i="8" s="1"/>
  <c r="BL97" i="8" s="1"/>
  <c r="BK97" i="8" s="1"/>
  <c r="AO97" i="8"/>
  <c r="AN98" i="8"/>
  <c r="BI98" i="8" s="1"/>
  <c r="BL98" i="8" s="1"/>
  <c r="BK98" i="8" s="1"/>
  <c r="AO98" i="8"/>
  <c r="AN99" i="8"/>
  <c r="BI99" i="8" s="1"/>
  <c r="BL99" i="8" s="1"/>
  <c r="BK99" i="8" s="1"/>
  <c r="AO99" i="8"/>
  <c r="AO83" i="8"/>
  <c r="AN83" i="8"/>
  <c r="BI83" i="8" s="1"/>
  <c r="W100" i="9" l="1"/>
  <c r="AG102" i="9"/>
  <c r="S99" i="9"/>
  <c r="P107" i="9"/>
  <c r="AC100" i="9"/>
  <c r="AC91" i="9"/>
  <c r="AG99" i="9"/>
  <c r="Z84" i="9"/>
  <c r="S107" i="9"/>
  <c r="M100" i="9"/>
  <c r="AJ99" i="9"/>
  <c r="Z100" i="9"/>
  <c r="AM92" i="9"/>
  <c r="M107" i="9"/>
  <c r="W101" i="9"/>
  <c r="BL102" i="8"/>
  <c r="BK102" i="8" s="1"/>
  <c r="BL82" i="8"/>
  <c r="BK82" i="8" s="1"/>
  <c r="W99" i="9"/>
  <c r="Z92" i="9"/>
  <c r="AC86" i="9"/>
  <c r="AM103" i="9"/>
  <c r="W107" i="9"/>
  <c r="W95" i="9"/>
  <c r="Z107" i="9"/>
  <c r="P92" i="9"/>
  <c r="AC107" i="9"/>
  <c r="AM100" i="9"/>
  <c r="S103" i="9"/>
  <c r="Z97" i="9"/>
  <c r="P102" i="9"/>
  <c r="AJ93" i="9"/>
  <c r="S92" i="9"/>
  <c r="AJ107" i="9"/>
  <c r="AM107" i="9"/>
  <c r="AC92" i="9"/>
  <c r="AJ100" i="9"/>
  <c r="M92" i="9"/>
  <c r="M99" i="9"/>
  <c r="P100" i="9"/>
  <c r="P91" i="9"/>
  <c r="AJ91" i="9"/>
  <c r="BL107" i="8"/>
  <c r="BK107" i="8" s="1"/>
  <c r="BL105" i="8"/>
  <c r="BK105" i="8" s="1"/>
  <c r="BL106" i="8"/>
  <c r="BK106" i="8" s="1"/>
  <c r="AC99" i="9"/>
  <c r="AG92" i="9"/>
  <c r="AC98" i="9"/>
  <c r="AM95" i="9"/>
  <c r="AM101" i="9"/>
  <c r="BL95" i="8"/>
  <c r="BK95" i="8" s="1"/>
  <c r="AC105" i="9"/>
  <c r="P84" i="9"/>
  <c r="AJ92" i="9"/>
  <c r="BL101" i="8"/>
  <c r="BK101" i="8" s="1"/>
  <c r="BL94" i="8"/>
  <c r="BK94" i="8" s="1"/>
  <c r="AM91" i="9"/>
  <c r="BL100" i="8"/>
  <c r="BK100" i="8" s="1"/>
  <c r="P98" i="9"/>
  <c r="Z93" i="9"/>
  <c r="P101" i="9"/>
  <c r="S105" i="9"/>
  <c r="AM84" i="9"/>
  <c r="AG100" i="9"/>
  <c r="AG104" i="9"/>
  <c r="Z91" i="9"/>
  <c r="S84" i="9"/>
  <c r="AJ84" i="9"/>
  <c r="AC84" i="9"/>
  <c r="AG106" i="9"/>
  <c r="AJ98" i="9"/>
  <c r="AJ105" i="9"/>
  <c r="S93" i="9"/>
  <c r="P90" i="9"/>
  <c r="AC102" i="9"/>
  <c r="S95" i="9"/>
  <c r="AC87" i="9"/>
  <c r="W98" i="9"/>
  <c r="AG101" i="9"/>
  <c r="P104" i="9"/>
  <c r="AG105" i="9"/>
  <c r="M98" i="9"/>
  <c r="AM105" i="9"/>
  <c r="S86" i="9"/>
  <c r="AG98" i="9"/>
  <c r="AM90" i="9"/>
  <c r="AJ106" i="9"/>
  <c r="AJ104" i="9"/>
  <c r="S102" i="9"/>
  <c r="AM87" i="9"/>
  <c r="AJ88" i="9"/>
  <c r="S97" i="9"/>
  <c r="P89" i="9"/>
  <c r="AM99" i="9"/>
  <c r="M102" i="9"/>
  <c r="AM85" i="9"/>
  <c r="Z90" i="9"/>
  <c r="S94" i="9"/>
  <c r="M94" i="9"/>
  <c r="P87" i="9"/>
  <c r="AJ87" i="9"/>
  <c r="W105" i="9"/>
  <c r="Z89" i="9"/>
  <c r="AM86" i="9"/>
  <c r="W94" i="9"/>
  <c r="AJ95" i="9"/>
  <c r="Z99" i="9"/>
  <c r="W93" i="9"/>
  <c r="AC96" i="9"/>
  <c r="AC104" i="9"/>
  <c r="Z94" i="9"/>
  <c r="Z87" i="9"/>
  <c r="AC90" i="9"/>
  <c r="AC103" i="9"/>
  <c r="Z85" i="9"/>
  <c r="AC95" i="9"/>
  <c r="Z103" i="9"/>
  <c r="Z98" i="9"/>
  <c r="AM102" i="9"/>
  <c r="S101" i="9"/>
  <c r="Z86" i="9"/>
  <c r="S98" i="9"/>
  <c r="AJ97" i="9"/>
  <c r="S106" i="9"/>
  <c r="Z106" i="9"/>
  <c r="AM94" i="9"/>
  <c r="P88" i="9"/>
  <c r="M101" i="9"/>
  <c r="AM106" i="9"/>
  <c r="AJ94" i="9"/>
  <c r="M103" i="9"/>
  <c r="S87" i="9"/>
  <c r="AC106" i="9"/>
  <c r="S104" i="9"/>
  <c r="Z88" i="9"/>
  <c r="S88" i="9"/>
  <c r="AM97" i="9"/>
  <c r="AJ89" i="9"/>
  <c r="BL92" i="8"/>
  <c r="BK92" i="8" s="1"/>
  <c r="M104" i="9"/>
  <c r="AM93" i="9"/>
  <c r="S90" i="9"/>
  <c r="AC94" i="9"/>
  <c r="AJ86" i="9"/>
  <c r="Z96" i="9"/>
  <c r="W97" i="9"/>
  <c r="AC97" i="9"/>
  <c r="AM89" i="9"/>
  <c r="AJ102" i="9"/>
  <c r="AC93" i="9"/>
  <c r="AJ101" i="9"/>
  <c r="AC85" i="9"/>
  <c r="AJ85" i="9"/>
  <c r="P106" i="9"/>
  <c r="P94" i="9"/>
  <c r="AC88" i="9"/>
  <c r="Z95" i="9"/>
  <c r="W103" i="9"/>
  <c r="Z102" i="9"/>
  <c r="S96" i="9"/>
  <c r="M96" i="9"/>
  <c r="AG97" i="9"/>
  <c r="P97" i="9"/>
  <c r="AG93" i="9"/>
  <c r="P93" i="9"/>
  <c r="Z101" i="9"/>
  <c r="P85" i="9"/>
  <c r="AJ90" i="9"/>
  <c r="AG95" i="9"/>
  <c r="P95" i="9"/>
  <c r="AG103" i="9"/>
  <c r="AM96" i="9"/>
  <c r="AJ96" i="9"/>
  <c r="AM104" i="9"/>
  <c r="M106" i="9"/>
  <c r="P86" i="9"/>
  <c r="Z105" i="9"/>
  <c r="AJ103" i="9"/>
  <c r="W104" i="9"/>
  <c r="P96" i="9"/>
  <c r="W96" i="9"/>
  <c r="M105" i="9"/>
  <c r="AC89" i="9"/>
  <c r="BL85" i="8"/>
  <c r="BL87" i="8"/>
  <c r="A82" i="9"/>
  <c r="C92" i="9"/>
  <c r="D92" i="9"/>
  <c r="E92" i="9"/>
  <c r="E93" i="9"/>
  <c r="C94" i="9"/>
  <c r="D94" i="9"/>
  <c r="D96" i="9"/>
  <c r="E96" i="9"/>
  <c r="C97" i="9"/>
  <c r="C99" i="9"/>
  <c r="D99" i="9"/>
  <c r="E99" i="9"/>
  <c r="E101" i="9"/>
  <c r="C102" i="9"/>
  <c r="D102" i="9"/>
  <c r="D104" i="9"/>
  <c r="E104" i="9"/>
  <c r="C105" i="9"/>
  <c r="C107" i="9"/>
  <c r="D107" i="9"/>
  <c r="E107" i="9"/>
  <c r="H92" i="9"/>
  <c r="AZ92" i="9" s="1"/>
  <c r="I92" i="9"/>
  <c r="AV92" i="9" s="1"/>
  <c r="H93" i="9"/>
  <c r="AZ93" i="9" s="1"/>
  <c r="I94" i="9"/>
  <c r="AV94" i="9" s="1"/>
  <c r="H95" i="9"/>
  <c r="AZ95" i="9" s="1"/>
  <c r="I95" i="9"/>
  <c r="AV95" i="9" s="1"/>
  <c r="I98" i="9"/>
  <c r="AV98" i="9" s="1"/>
  <c r="H99" i="9"/>
  <c r="AZ99" i="9" s="1"/>
  <c r="I99" i="9"/>
  <c r="AV99" i="9" s="1"/>
  <c r="I102" i="9"/>
  <c r="AV102" i="9" s="1"/>
  <c r="H103" i="9"/>
  <c r="AZ103" i="9" s="1"/>
  <c r="I103" i="9"/>
  <c r="AV103" i="9" s="1"/>
  <c r="I106" i="9"/>
  <c r="AV106" i="9" s="1"/>
  <c r="H107" i="9"/>
  <c r="AZ107" i="9" s="1"/>
  <c r="I107" i="9"/>
  <c r="AV107" i="9" s="1"/>
  <c r="I86" i="9"/>
  <c r="AV86" i="9" s="1"/>
  <c r="H87" i="9"/>
  <c r="I87" i="9"/>
  <c r="AV87" i="9" s="1"/>
  <c r="H88" i="9"/>
  <c r="H90" i="9"/>
  <c r="H91" i="9"/>
  <c r="I91" i="9"/>
  <c r="AV91" i="9" s="1"/>
  <c r="D84" i="9"/>
  <c r="D86" i="9"/>
  <c r="E86" i="9"/>
  <c r="D87" i="9"/>
  <c r="E87" i="9"/>
  <c r="D88" i="9"/>
  <c r="E88" i="9"/>
  <c r="D90" i="9"/>
  <c r="E90" i="9"/>
  <c r="E91" i="9"/>
  <c r="F83" i="9"/>
  <c r="C85" i="9"/>
  <c r="C86" i="9"/>
  <c r="C87" i="9"/>
  <c r="C88" i="9"/>
  <c r="C90" i="9"/>
  <c r="C91" i="9"/>
  <c r="C89" i="9"/>
  <c r="AS82" i="9"/>
  <c r="AZ82" i="9" s="1"/>
  <c r="AT82" i="9"/>
  <c r="AU82" i="9" s="1"/>
  <c r="AV82" i="9"/>
  <c r="AW82" i="9"/>
  <c r="AY82" i="9" s="1"/>
  <c r="F88" i="9"/>
  <c r="G88" i="9"/>
  <c r="AT88" i="9" s="1"/>
  <c r="AU88" i="9" s="1"/>
  <c r="I88" i="9"/>
  <c r="AV88" i="9" s="1"/>
  <c r="F89" i="9"/>
  <c r="G89" i="9"/>
  <c r="AS89" i="9" s="1"/>
  <c r="F90" i="9"/>
  <c r="G90" i="9"/>
  <c r="I90" i="9"/>
  <c r="AV90" i="9" s="1"/>
  <c r="D91" i="9"/>
  <c r="F91" i="9"/>
  <c r="G91" i="9"/>
  <c r="AS91" i="9" s="1"/>
  <c r="F92" i="9"/>
  <c r="G92" i="9"/>
  <c r="BB92" i="9" s="1"/>
  <c r="C93" i="9"/>
  <c r="D93" i="9"/>
  <c r="F93" i="9"/>
  <c r="G93" i="9"/>
  <c r="AS93" i="9" s="1"/>
  <c r="I93" i="9"/>
  <c r="AV93" i="9" s="1"/>
  <c r="E94" i="9"/>
  <c r="F94" i="9"/>
  <c r="G94" i="9"/>
  <c r="BB94" i="9" s="1"/>
  <c r="H94" i="9"/>
  <c r="AZ94" i="9" s="1"/>
  <c r="C95" i="9"/>
  <c r="D95" i="9"/>
  <c r="E95" i="9"/>
  <c r="F95" i="9"/>
  <c r="G95" i="9"/>
  <c r="AS95" i="9" s="1"/>
  <c r="C96" i="9"/>
  <c r="F96" i="9"/>
  <c r="G96" i="9"/>
  <c r="BB96" i="9" s="1"/>
  <c r="H96" i="9"/>
  <c r="AZ96" i="9" s="1"/>
  <c r="I96" i="9"/>
  <c r="AV96" i="9" s="1"/>
  <c r="D97" i="9"/>
  <c r="E97" i="9"/>
  <c r="F97" i="9"/>
  <c r="G97" i="9"/>
  <c r="AS97" i="9" s="1"/>
  <c r="H97" i="9"/>
  <c r="AZ97" i="9" s="1"/>
  <c r="I97" i="9"/>
  <c r="AV97" i="9" s="1"/>
  <c r="C98" i="9"/>
  <c r="D98" i="9"/>
  <c r="E98" i="9"/>
  <c r="F98" i="9"/>
  <c r="G98" i="9"/>
  <c r="BB98" i="9" s="1"/>
  <c r="H98" i="9"/>
  <c r="AZ98" i="9" s="1"/>
  <c r="F99" i="9"/>
  <c r="G99" i="9"/>
  <c r="C100" i="9"/>
  <c r="D100" i="9"/>
  <c r="E100" i="9"/>
  <c r="F100" i="9"/>
  <c r="G100" i="9"/>
  <c r="BB100" i="9" s="1"/>
  <c r="H100" i="9"/>
  <c r="AZ100" i="9" s="1"/>
  <c r="I100" i="9"/>
  <c r="AV100" i="9" s="1"/>
  <c r="C101" i="9"/>
  <c r="D101" i="9"/>
  <c r="F101" i="9"/>
  <c r="G101" i="9"/>
  <c r="AT101" i="9" s="1"/>
  <c r="AU101" i="9" s="1"/>
  <c r="H101" i="9"/>
  <c r="AZ101" i="9" s="1"/>
  <c r="I101" i="9"/>
  <c r="AV101" i="9" s="1"/>
  <c r="E102" i="9"/>
  <c r="F102" i="9"/>
  <c r="G102" i="9"/>
  <c r="AT102" i="9" s="1"/>
  <c r="AU102" i="9" s="1"/>
  <c r="H102" i="9"/>
  <c r="AZ102" i="9" s="1"/>
  <c r="C103" i="9"/>
  <c r="D103" i="9"/>
  <c r="E103" i="9"/>
  <c r="F103" i="9"/>
  <c r="G103" i="9"/>
  <c r="AW103" i="9" s="1"/>
  <c r="C104" i="9"/>
  <c r="F104" i="9"/>
  <c r="G104" i="9"/>
  <c r="H104" i="9"/>
  <c r="AZ104" i="9" s="1"/>
  <c r="I104" i="9"/>
  <c r="AV104" i="9" s="1"/>
  <c r="D105" i="9"/>
  <c r="E105" i="9"/>
  <c r="F105" i="9"/>
  <c r="G105" i="9"/>
  <c r="BB105" i="9" s="1"/>
  <c r="H105" i="9"/>
  <c r="AZ105" i="9" s="1"/>
  <c r="I105" i="9"/>
  <c r="AV105" i="9" s="1"/>
  <c r="C106" i="9"/>
  <c r="D106" i="9"/>
  <c r="E106" i="9"/>
  <c r="F106" i="9"/>
  <c r="G106" i="9"/>
  <c r="BB106" i="9" s="1"/>
  <c r="H106" i="9"/>
  <c r="AZ106" i="9" s="1"/>
  <c r="F107" i="9"/>
  <c r="G107" i="9"/>
  <c r="G83" i="9"/>
  <c r="AS83" i="9" s="1"/>
  <c r="C84" i="9"/>
  <c r="E84" i="9"/>
  <c r="F84" i="9"/>
  <c r="G84" i="9"/>
  <c r="H84" i="9"/>
  <c r="I84" i="9"/>
  <c r="AV84" i="9" s="1"/>
  <c r="D85" i="9"/>
  <c r="E85" i="9"/>
  <c r="F85" i="9"/>
  <c r="G85" i="9"/>
  <c r="AT85" i="9" s="1"/>
  <c r="AU85" i="9" s="1"/>
  <c r="H85" i="9"/>
  <c r="I85" i="9"/>
  <c r="AV85" i="9" s="1"/>
  <c r="F86" i="9"/>
  <c r="G86" i="9"/>
  <c r="H86" i="9"/>
  <c r="F87" i="9"/>
  <c r="G87" i="9"/>
  <c r="AW87" i="9" s="1"/>
  <c r="B80" i="9"/>
  <c r="L80" i="9" s="1"/>
  <c r="V81" i="9"/>
  <c r="I23" i="2"/>
  <c r="AE23" i="2"/>
  <c r="I60" i="2"/>
  <c r="T60" i="2"/>
  <c r="AE60" i="2"/>
  <c r="I61" i="2"/>
  <c r="T61" i="2"/>
  <c r="AE61" i="2"/>
  <c r="I62" i="2"/>
  <c r="T62" i="2"/>
  <c r="AE62" i="2"/>
  <c r="I63" i="2"/>
  <c r="T63" i="2"/>
  <c r="AE63" i="2"/>
  <c r="I64" i="2"/>
  <c r="T64" i="2"/>
  <c r="AE64" i="2"/>
  <c r="I65" i="2"/>
  <c r="T65" i="2"/>
  <c r="AE65" i="2"/>
  <c r="I66" i="2"/>
  <c r="T66" i="2"/>
  <c r="AE66" i="2"/>
  <c r="I67" i="2"/>
  <c r="T67" i="2"/>
  <c r="AE67" i="2"/>
  <c r="I68" i="2"/>
  <c r="T68" i="2"/>
  <c r="AE68" i="2"/>
  <c r="I69" i="2"/>
  <c r="T69" i="2"/>
  <c r="AE69" i="2"/>
  <c r="I70" i="2"/>
  <c r="T70" i="2"/>
  <c r="AE70" i="2"/>
  <c r="I71" i="2"/>
  <c r="T71" i="2"/>
  <c r="AE71" i="2"/>
  <c r="I72" i="2"/>
  <c r="T72" i="2"/>
  <c r="AE72" i="2"/>
  <c r="I73" i="2"/>
  <c r="T73" i="2"/>
  <c r="AE73" i="2"/>
  <c r="I74" i="2"/>
  <c r="T74" i="2"/>
  <c r="AE74" i="2"/>
  <c r="I75" i="2"/>
  <c r="T75" i="2"/>
  <c r="AE75" i="2"/>
  <c r="I76" i="2"/>
  <c r="T76" i="2"/>
  <c r="AE76" i="2"/>
  <c r="BU84" i="12"/>
  <c r="BU85" i="12"/>
  <c r="BU86" i="12"/>
  <c r="BU87" i="12"/>
  <c r="BU88" i="12"/>
  <c r="I71" i="9"/>
  <c r="I72" i="9"/>
  <c r="I73" i="9"/>
  <c r="I74" i="9"/>
  <c r="I75" i="9"/>
  <c r="I76" i="9"/>
  <c r="I77" i="9"/>
  <c r="AV77" i="9" s="1"/>
  <c r="I78" i="9"/>
  <c r="AV78" i="9" s="1"/>
  <c r="I79" i="9"/>
  <c r="AV79" i="9" s="1"/>
  <c r="I80" i="9"/>
  <c r="AV80" i="9" s="1"/>
  <c r="I81" i="9"/>
  <c r="AV81" i="9" s="1"/>
  <c r="H77" i="9"/>
  <c r="AZ77" i="9" s="1"/>
  <c r="G77" i="9"/>
  <c r="AW77" i="9" s="1"/>
  <c r="F77" i="9"/>
  <c r="E77" i="9"/>
  <c r="D77" i="9"/>
  <c r="C77" i="9"/>
  <c r="B77" i="9"/>
  <c r="V77" i="9" s="1"/>
  <c r="AW107" i="9"/>
  <c r="B73" i="9"/>
  <c r="V73" i="9" s="1"/>
  <c r="B74" i="9"/>
  <c r="R74" i="9" s="1"/>
  <c r="B75" i="9"/>
  <c r="O75" i="9" s="1"/>
  <c r="B76" i="9"/>
  <c r="L76" i="9" s="1"/>
  <c r="B78" i="9"/>
  <c r="R78" i="9" s="1"/>
  <c r="B79" i="9"/>
  <c r="O79" i="9" s="1"/>
  <c r="CA76" i="8"/>
  <c r="CA77" i="8"/>
  <c r="CA78" i="8"/>
  <c r="CA79" i="8"/>
  <c r="CA80" i="8"/>
  <c r="CA81" i="8"/>
  <c r="BJ81" i="8"/>
  <c r="AO81" i="8"/>
  <c r="AN81" i="8"/>
  <c r="BI81" i="8" s="1"/>
  <c r="AL81" i="8"/>
  <c r="AK81" i="8"/>
  <c r="AJ81" i="8"/>
  <c r="AI81" i="8"/>
  <c r="AH81" i="8"/>
  <c r="AG81" i="8"/>
  <c r="AE81" i="8"/>
  <c r="AD81" i="8"/>
  <c r="AC81" i="8"/>
  <c r="AB81" i="8"/>
  <c r="AA81" i="8"/>
  <c r="Z81" i="8"/>
  <c r="X81" i="8"/>
  <c r="W81" i="8"/>
  <c r="V81" i="8"/>
  <c r="U81" i="8"/>
  <c r="T81" i="8"/>
  <c r="S81" i="8"/>
  <c r="BJ80" i="8"/>
  <c r="AO80" i="8"/>
  <c r="AN80" i="8"/>
  <c r="BI80" i="8" s="1"/>
  <c r="AL80" i="8"/>
  <c r="AK80" i="8"/>
  <c r="AJ80" i="8"/>
  <c r="AI80" i="8"/>
  <c r="AH80" i="8"/>
  <c r="AG80" i="8"/>
  <c r="AE80" i="8"/>
  <c r="AD80" i="8"/>
  <c r="AC80" i="8"/>
  <c r="AB80" i="8"/>
  <c r="AA80" i="8"/>
  <c r="Z80" i="8"/>
  <c r="X80" i="8"/>
  <c r="W80" i="8"/>
  <c r="V80" i="8"/>
  <c r="U80" i="8"/>
  <c r="T80" i="8"/>
  <c r="S80" i="8"/>
  <c r="BJ79" i="8"/>
  <c r="AO79" i="8"/>
  <c r="AN79" i="8"/>
  <c r="BI79" i="8" s="1"/>
  <c r="AL79" i="8"/>
  <c r="AK79" i="8"/>
  <c r="AJ79" i="8"/>
  <c r="AI79" i="8"/>
  <c r="AH79" i="8"/>
  <c r="AG79" i="8"/>
  <c r="AE79" i="8"/>
  <c r="AD79" i="8"/>
  <c r="AC79" i="8"/>
  <c r="AB79" i="8"/>
  <c r="AA79" i="8"/>
  <c r="Z79" i="8"/>
  <c r="X79" i="8"/>
  <c r="W79" i="8"/>
  <c r="V79" i="8"/>
  <c r="U79" i="8"/>
  <c r="T79" i="8"/>
  <c r="S79" i="8"/>
  <c r="BJ78" i="8"/>
  <c r="AO78" i="8"/>
  <c r="AN78" i="8"/>
  <c r="BI78" i="8" s="1"/>
  <c r="AL78" i="8"/>
  <c r="AK78" i="8"/>
  <c r="AJ78" i="8"/>
  <c r="AI78" i="8"/>
  <c r="AH78" i="8"/>
  <c r="AG78" i="8"/>
  <c r="AE78" i="8"/>
  <c r="AD78" i="8"/>
  <c r="AC78" i="8"/>
  <c r="AB78" i="8"/>
  <c r="AA78" i="8"/>
  <c r="Z78" i="8"/>
  <c r="X78" i="8"/>
  <c r="W78" i="8"/>
  <c r="V78" i="8"/>
  <c r="U78" i="8"/>
  <c r="T78" i="8"/>
  <c r="S78" i="8"/>
  <c r="BJ77" i="8"/>
  <c r="AO77" i="8"/>
  <c r="AN77" i="8"/>
  <c r="BI77" i="8" s="1"/>
  <c r="AL77" i="8"/>
  <c r="AK77" i="8"/>
  <c r="AJ77" i="8"/>
  <c r="AI77" i="8"/>
  <c r="AH77" i="8"/>
  <c r="AG77" i="8"/>
  <c r="AE77" i="8"/>
  <c r="AD77" i="8"/>
  <c r="AC77" i="8"/>
  <c r="AB77" i="8"/>
  <c r="AA77" i="8"/>
  <c r="Z77" i="8"/>
  <c r="X77" i="8"/>
  <c r="W77" i="8"/>
  <c r="V77" i="8"/>
  <c r="U77" i="8"/>
  <c r="T77" i="8"/>
  <c r="S77" i="8"/>
  <c r="C78" i="9"/>
  <c r="D78" i="9"/>
  <c r="E78" i="9"/>
  <c r="F78" i="9"/>
  <c r="G78" i="9"/>
  <c r="AS78" i="9" s="1"/>
  <c r="H78" i="9"/>
  <c r="AZ78" i="9" s="1"/>
  <c r="C79" i="9"/>
  <c r="D79" i="9"/>
  <c r="E79" i="9"/>
  <c r="F79" i="9"/>
  <c r="G79" i="9"/>
  <c r="BB79" i="9" s="1"/>
  <c r="H79" i="9"/>
  <c r="AZ79" i="9" s="1"/>
  <c r="C80" i="9"/>
  <c r="D80" i="9"/>
  <c r="E80" i="9"/>
  <c r="F80" i="9"/>
  <c r="G80" i="9"/>
  <c r="AS80" i="9" s="1"/>
  <c r="H80" i="9"/>
  <c r="AZ80" i="9" s="1"/>
  <c r="C81" i="9"/>
  <c r="D81" i="9"/>
  <c r="E81" i="9"/>
  <c r="F81" i="9"/>
  <c r="G81" i="9"/>
  <c r="BB81" i="9" s="1"/>
  <c r="H81" i="9"/>
  <c r="AZ81" i="9" s="1"/>
  <c r="AT99" i="9"/>
  <c r="AU99" i="9" s="1"/>
  <c r="AE58" i="2"/>
  <c r="AE59" i="2"/>
  <c r="T58" i="2"/>
  <c r="T59" i="2"/>
  <c r="I59" i="2"/>
  <c r="I58" i="2"/>
  <c r="AE39" i="2"/>
  <c r="AE40" i="2"/>
  <c r="I39" i="2"/>
  <c r="I40" i="2"/>
  <c r="I54" i="2"/>
  <c r="T56" i="2"/>
  <c r="I41" i="2"/>
  <c r="T54" i="2"/>
  <c r="T30" i="2"/>
  <c r="I34" i="2"/>
  <c r="T57" i="2"/>
  <c r="I37" i="2"/>
  <c r="I50" i="2"/>
  <c r="AE25" i="2"/>
  <c r="T39" i="2"/>
  <c r="T28" i="2"/>
  <c r="AE42" i="2"/>
  <c r="T48" i="2"/>
  <c r="T24" i="2"/>
  <c r="T44" i="2"/>
  <c r="I33" i="2"/>
  <c r="AE51" i="2"/>
  <c r="AE53" i="2"/>
  <c r="I21" i="2"/>
  <c r="AE45" i="2"/>
  <c r="I56" i="2"/>
  <c r="I51" i="2"/>
  <c r="I53" i="2"/>
  <c r="I36" i="2"/>
  <c r="T46" i="2"/>
  <c r="AE21" i="2"/>
  <c r="AE35" i="2"/>
  <c r="T21" i="2"/>
  <c r="AE34" i="2"/>
  <c r="AE30" i="2"/>
  <c r="I47" i="2"/>
  <c r="I24" i="2"/>
  <c r="T53" i="2"/>
  <c r="T33" i="2"/>
  <c r="T38" i="2"/>
  <c r="T52" i="2"/>
  <c r="AE49" i="2"/>
  <c r="AE50" i="2"/>
  <c r="I49" i="2"/>
  <c r="AE57" i="2"/>
  <c r="AE43" i="2"/>
  <c r="I38" i="2"/>
  <c r="T37" i="2"/>
  <c r="AE33" i="2"/>
  <c r="I31" i="2"/>
  <c r="AE37" i="2"/>
  <c r="T50" i="2"/>
  <c r="T51" i="2"/>
  <c r="T42" i="2"/>
  <c r="AE55" i="2"/>
  <c r="AE36" i="2"/>
  <c r="T36" i="2"/>
  <c r="T27" i="2"/>
  <c r="AE24" i="2"/>
  <c r="I27" i="2"/>
  <c r="T55" i="2"/>
  <c r="T32" i="2"/>
  <c r="I45" i="2"/>
  <c r="T31" i="2"/>
  <c r="I52" i="2"/>
  <c r="T43" i="2"/>
  <c r="AE38" i="2"/>
  <c r="I28" i="2"/>
  <c r="T25" i="2"/>
  <c r="I57" i="2"/>
  <c r="T26" i="2"/>
  <c r="T47" i="2"/>
  <c r="I35" i="2"/>
  <c r="I43" i="2"/>
  <c r="T41" i="2"/>
  <c r="I30" i="2"/>
  <c r="AE22" i="2"/>
  <c r="AE28" i="2"/>
  <c r="I29" i="2"/>
  <c r="AE32" i="2"/>
  <c r="T29" i="2"/>
  <c r="I46" i="2"/>
  <c r="T34" i="2"/>
  <c r="T22" i="2"/>
  <c r="T45" i="2"/>
  <c r="I32" i="2"/>
  <c r="I44" i="2"/>
  <c r="AE47" i="2"/>
  <c r="AE27" i="2"/>
  <c r="I22" i="2"/>
  <c r="I26" i="2"/>
  <c r="AE56" i="2"/>
  <c r="AE29" i="2"/>
  <c r="AE26" i="2"/>
  <c r="AE44" i="2"/>
  <c r="I55" i="2"/>
  <c r="AE48" i="2"/>
  <c r="I48" i="2"/>
  <c r="AE52" i="2"/>
  <c r="T49" i="2"/>
  <c r="T23" i="2"/>
  <c r="T35" i="2"/>
  <c r="AE54" i="2"/>
  <c r="AE31" i="2"/>
  <c r="I42" i="2"/>
  <c r="AE46" i="2"/>
  <c r="I25" i="2"/>
  <c r="T40" i="2"/>
  <c r="AE41" i="2"/>
  <c r="AE9" i="2"/>
  <c r="AE12" i="2"/>
  <c r="AE14" i="2"/>
  <c r="AE10" i="2"/>
  <c r="AE11" i="2"/>
  <c r="AE16" i="2"/>
  <c r="AE15" i="2"/>
  <c r="AE18" i="2"/>
  <c r="AE17" i="2"/>
  <c r="AE19" i="2"/>
  <c r="AE20" i="2"/>
  <c r="AE13" i="2"/>
  <c r="T13" i="2"/>
  <c r="T17" i="2"/>
  <c r="T15" i="2"/>
  <c r="T18" i="2"/>
  <c r="T19" i="2"/>
  <c r="T9" i="2"/>
  <c r="T12" i="2"/>
  <c r="T16" i="2"/>
  <c r="T20" i="2"/>
  <c r="T14" i="2"/>
  <c r="T11" i="2"/>
  <c r="T10" i="2"/>
  <c r="I12" i="2"/>
  <c r="I20" i="2"/>
  <c r="I14" i="2"/>
  <c r="I16" i="2"/>
  <c r="I10" i="2"/>
  <c r="I15" i="2"/>
  <c r="I13" i="2"/>
  <c r="I18" i="2"/>
  <c r="I9" i="2"/>
  <c r="I11" i="2"/>
  <c r="I19" i="2"/>
  <c r="I17" i="2"/>
  <c r="T99" i="9" l="1"/>
  <c r="T107" i="9"/>
  <c r="T100" i="9"/>
  <c r="H83" i="9"/>
  <c r="AZ83" i="9" s="1"/>
  <c r="I83" i="9"/>
  <c r="AV83" i="9" s="1"/>
  <c r="D83" i="9"/>
  <c r="C83" i="9"/>
  <c r="E83" i="9"/>
  <c r="T103" i="9"/>
  <c r="T92" i="9"/>
  <c r="T98" i="9"/>
  <c r="T105" i="9"/>
  <c r="T93" i="9"/>
  <c r="T95" i="9"/>
  <c r="T102" i="9"/>
  <c r="T101" i="9"/>
  <c r="T106" i="9"/>
  <c r="T97" i="9"/>
  <c r="T94" i="9"/>
  <c r="T96" i="9"/>
  <c r="AX82" i="9"/>
  <c r="T104" i="9"/>
  <c r="I89" i="9"/>
  <c r="AV89" i="9" s="1"/>
  <c r="H89" i="9"/>
  <c r="AZ89" i="9" s="1"/>
  <c r="E89" i="9"/>
  <c r="D89" i="9"/>
  <c r="AM83" i="9"/>
  <c r="AS101" i="9"/>
  <c r="AW101" i="9"/>
  <c r="BB101" i="9"/>
  <c r="BB102" i="9"/>
  <c r="O76" i="9"/>
  <c r="Y73" i="9"/>
  <c r="AB80" i="9"/>
  <c r="X80" i="9"/>
  <c r="AH77" i="9"/>
  <c r="AL81" i="9"/>
  <c r="O80" i="9"/>
  <c r="Y77" i="9"/>
  <c r="AI74" i="9"/>
  <c r="L73" i="9"/>
  <c r="AH81" i="9"/>
  <c r="Y81" i="9"/>
  <c r="AI78" i="9"/>
  <c r="L77" i="9"/>
  <c r="V74" i="9"/>
  <c r="AK76" i="9"/>
  <c r="Q74" i="9"/>
  <c r="S74" i="9" s="1"/>
  <c r="L81" i="9"/>
  <c r="V78" i="9"/>
  <c r="AB76" i="9"/>
  <c r="AL73" i="9"/>
  <c r="AL77" i="9"/>
  <c r="AK80" i="9"/>
  <c r="Q78" i="9"/>
  <c r="S78" i="9" s="1"/>
  <c r="X76" i="9"/>
  <c r="AH73" i="9"/>
  <c r="AF81" i="9"/>
  <c r="R81" i="9"/>
  <c r="AI80" i="9"/>
  <c r="V80" i="9"/>
  <c r="AL79" i="9"/>
  <c r="Y79" i="9"/>
  <c r="L79" i="9"/>
  <c r="AB78" i="9"/>
  <c r="O78" i="9"/>
  <c r="AF77" i="9"/>
  <c r="R77" i="9"/>
  <c r="AI76" i="9"/>
  <c r="V76" i="9"/>
  <c r="AL75" i="9"/>
  <c r="Y75" i="9"/>
  <c r="L75" i="9"/>
  <c r="AB74" i="9"/>
  <c r="O74" i="9"/>
  <c r="AF73" i="9"/>
  <c r="R73" i="9"/>
  <c r="Q81" i="9"/>
  <c r="AH80" i="9"/>
  <c r="AK79" i="9"/>
  <c r="X79" i="9"/>
  <c r="AA78" i="9"/>
  <c r="N78" i="9"/>
  <c r="Q77" i="9"/>
  <c r="AH76" i="9"/>
  <c r="AK75" i="9"/>
  <c r="X75" i="9"/>
  <c r="AA74" i="9"/>
  <c r="N74" i="9"/>
  <c r="Q73" i="9"/>
  <c r="AB81" i="9"/>
  <c r="O81" i="9"/>
  <c r="AF80" i="9"/>
  <c r="R80" i="9"/>
  <c r="AI79" i="9"/>
  <c r="V79" i="9"/>
  <c r="AL78" i="9"/>
  <c r="Y78" i="9"/>
  <c r="L78" i="9"/>
  <c r="AB77" i="9"/>
  <c r="O77" i="9"/>
  <c r="AF76" i="9"/>
  <c r="R76" i="9"/>
  <c r="AI75" i="9"/>
  <c r="V75" i="9"/>
  <c r="AL74" i="9"/>
  <c r="Y74" i="9"/>
  <c r="L74" i="9"/>
  <c r="AB73" i="9"/>
  <c r="O73" i="9"/>
  <c r="AA79" i="9"/>
  <c r="N79" i="9"/>
  <c r="P79" i="9" s="1"/>
  <c r="AA75" i="9"/>
  <c r="N75" i="9"/>
  <c r="P75" i="9" s="1"/>
  <c r="AA81" i="9"/>
  <c r="N81" i="9"/>
  <c r="Q80" i="9"/>
  <c r="AH79" i="9"/>
  <c r="AK78" i="9"/>
  <c r="X78" i="9"/>
  <c r="AA77" i="9"/>
  <c r="N77" i="9"/>
  <c r="Q76" i="9"/>
  <c r="AH75" i="9"/>
  <c r="AK74" i="9"/>
  <c r="X74" i="9"/>
  <c r="AA73" i="9"/>
  <c r="N73" i="9"/>
  <c r="AF79" i="9"/>
  <c r="R79" i="9"/>
  <c r="AF75" i="9"/>
  <c r="R75" i="9"/>
  <c r="AK81" i="9"/>
  <c r="X81" i="9"/>
  <c r="AA80" i="9"/>
  <c r="N80" i="9"/>
  <c r="Q79" i="9"/>
  <c r="AH78" i="9"/>
  <c r="AK77" i="9"/>
  <c r="X77" i="9"/>
  <c r="AA76" i="9"/>
  <c r="N76" i="9"/>
  <c r="Q75" i="9"/>
  <c r="AH74" i="9"/>
  <c r="AK73" i="9"/>
  <c r="X73" i="9"/>
  <c r="AI81" i="9"/>
  <c r="AL80" i="9"/>
  <c r="Y80" i="9"/>
  <c r="AB79" i="9"/>
  <c r="AF78" i="9"/>
  <c r="AI77" i="9"/>
  <c r="AL76" i="9"/>
  <c r="Y76" i="9"/>
  <c r="AB75" i="9"/>
  <c r="AF74" i="9"/>
  <c r="AI73" i="9"/>
  <c r="BB80" i="9"/>
  <c r="BL77" i="8"/>
  <c r="BK77" i="8" s="1"/>
  <c r="BL81" i="8"/>
  <c r="BK81" i="8" s="1"/>
  <c r="AY77" i="9"/>
  <c r="AX77" i="9"/>
  <c r="AS77" i="9"/>
  <c r="AT77" i="9"/>
  <c r="AU77" i="9" s="1"/>
  <c r="BB77" i="9"/>
  <c r="AS104" i="9"/>
  <c r="AW104" i="9"/>
  <c r="BB104" i="9"/>
  <c r="AT104" i="9"/>
  <c r="AU104" i="9" s="1"/>
  <c r="AW100" i="9"/>
  <c r="AS100" i="9"/>
  <c r="AY103" i="9"/>
  <c r="AX103" i="9"/>
  <c r="AY107" i="9"/>
  <c r="AX107" i="9"/>
  <c r="AT100" i="9"/>
  <c r="AU100" i="9" s="1"/>
  <c r="AW102" i="9"/>
  <c r="AS103" i="9"/>
  <c r="AW106" i="9"/>
  <c r="AS107" i="9"/>
  <c r="AT103" i="9"/>
  <c r="AU103" i="9" s="1"/>
  <c r="AT107" i="9"/>
  <c r="AU107" i="9" s="1"/>
  <c r="AS102" i="9"/>
  <c r="BB103" i="9"/>
  <c r="AW105" i="9"/>
  <c r="AS106" i="9"/>
  <c r="BB107" i="9"/>
  <c r="AT106" i="9"/>
  <c r="AU106" i="9" s="1"/>
  <c r="AS105" i="9"/>
  <c r="AT105" i="9"/>
  <c r="AU105" i="9" s="1"/>
  <c r="AW80" i="9"/>
  <c r="AY80" i="9" s="1"/>
  <c r="AZ91" i="9"/>
  <c r="AT91" i="9"/>
  <c r="AU91" i="9" s="1"/>
  <c r="BB99" i="9"/>
  <c r="AS99" i="9"/>
  <c r="AT90" i="9"/>
  <c r="AU90" i="9" s="1"/>
  <c r="AS90" i="9"/>
  <c r="AZ90" i="9" s="1"/>
  <c r="AS85" i="9"/>
  <c r="AZ85" i="9" s="1"/>
  <c r="AT84" i="9"/>
  <c r="AU84" i="9" s="1"/>
  <c r="AS79" i="9"/>
  <c r="AW96" i="9"/>
  <c r="AW92" i="9"/>
  <c r="BL78" i="8"/>
  <c r="BK78" i="8" s="1"/>
  <c r="AT96" i="9"/>
  <c r="AU96" i="9" s="1"/>
  <c r="AS96" i="9"/>
  <c r="AW93" i="9"/>
  <c r="AY93" i="9" s="1"/>
  <c r="AT93" i="9"/>
  <c r="AU93" i="9" s="1"/>
  <c r="AW91" i="9"/>
  <c r="AW90" i="9"/>
  <c r="AS87" i="9"/>
  <c r="AZ87" i="9" s="1"/>
  <c r="AT80" i="9"/>
  <c r="AU80" i="9" s="1"/>
  <c r="BB78" i="9"/>
  <c r="AW78" i="9"/>
  <c r="AT92" i="9"/>
  <c r="AU92" i="9" s="1"/>
  <c r="AT78" i="9"/>
  <c r="AU78" i="9" s="1"/>
  <c r="BL80" i="8"/>
  <c r="BK80" i="8" s="1"/>
  <c r="AW98" i="9"/>
  <c r="AX98" i="9" s="1"/>
  <c r="AT95" i="9"/>
  <c r="AU95" i="9" s="1"/>
  <c r="AS92" i="9"/>
  <c r="AW89" i="9"/>
  <c r="BL79" i="8"/>
  <c r="BK79" i="8" s="1"/>
  <c r="AS98" i="9"/>
  <c r="AT89" i="9"/>
  <c r="AU89" i="9" s="1"/>
  <c r="AW79" i="9"/>
  <c r="AW94" i="9"/>
  <c r="AT98" i="9"/>
  <c r="AU98" i="9" s="1"/>
  <c r="AT87" i="9"/>
  <c r="AS84" i="9"/>
  <c r="AZ84" i="9" s="1"/>
  <c r="AT81" i="9"/>
  <c r="AU81" i="9" s="1"/>
  <c r="AS81" i="9"/>
  <c r="AT79" i="9"/>
  <c r="AU79" i="9" s="1"/>
  <c r="AT94" i="9"/>
  <c r="AU94" i="9" s="1"/>
  <c r="AS94" i="9"/>
  <c r="BB95" i="9"/>
  <c r="BB93" i="9"/>
  <c r="AS88" i="9"/>
  <c r="AZ88" i="9" s="1"/>
  <c r="AW95" i="9"/>
  <c r="AX95" i="9" s="1"/>
  <c r="AW85" i="9"/>
  <c r="AW84" i="9"/>
  <c r="AT83" i="9"/>
  <c r="AU83" i="9" s="1"/>
  <c r="AW81" i="9"/>
  <c r="AW99" i="9"/>
  <c r="AW97" i="9"/>
  <c r="AX89" i="9"/>
  <c r="BB97" i="9"/>
  <c r="AT97" i="9"/>
  <c r="AU97" i="9" s="1"/>
  <c r="AT86" i="9"/>
  <c r="AW86" i="9"/>
  <c r="AX87" i="9"/>
  <c r="AS86" i="9"/>
  <c r="AZ86" i="9" s="1"/>
  <c r="AW88" i="9"/>
  <c r="AW83" i="9"/>
  <c r="AC81" i="9" l="1"/>
  <c r="P81" i="9"/>
  <c r="Z83" i="9"/>
  <c r="Z76" i="9"/>
  <c r="Z81" i="9"/>
  <c r="P83" i="9"/>
  <c r="Z78" i="9"/>
  <c r="Z74" i="9"/>
  <c r="AJ79" i="9"/>
  <c r="AX101" i="9"/>
  <c r="AY101" i="9"/>
  <c r="AY98" i="9"/>
  <c r="P76" i="9"/>
  <c r="AM77" i="9"/>
  <c r="AJ78" i="9"/>
  <c r="AM74" i="9"/>
  <c r="AM78" i="9"/>
  <c r="AM79" i="9"/>
  <c r="AJ74" i="9"/>
  <c r="Z80" i="9"/>
  <c r="Z73" i="9"/>
  <c r="Z77" i="9"/>
  <c r="Z75" i="9"/>
  <c r="AC76" i="9"/>
  <c r="AC80" i="9"/>
  <c r="AC74" i="9"/>
  <c r="AC73" i="9"/>
  <c r="AC77" i="9"/>
  <c r="S75" i="9"/>
  <c r="AJ81" i="9"/>
  <c r="AJ77" i="9"/>
  <c r="AM73" i="9"/>
  <c r="P80" i="9"/>
  <c r="P77" i="9"/>
  <c r="P78" i="9"/>
  <c r="S80" i="9"/>
  <c r="AJ76" i="9"/>
  <c r="AJ80" i="9"/>
  <c r="AM81" i="9"/>
  <c r="P73" i="9"/>
  <c r="S73" i="9"/>
  <c r="S76" i="9"/>
  <c r="AM76" i="9"/>
  <c r="AC79" i="9"/>
  <c r="AJ73" i="9"/>
  <c r="AM80" i="9"/>
  <c r="S79" i="9"/>
  <c r="S77" i="9"/>
  <c r="P74" i="9"/>
  <c r="S81" i="9"/>
  <c r="AC78" i="9"/>
  <c r="AC75" i="9"/>
  <c r="AM75" i="9"/>
  <c r="Z79" i="9"/>
  <c r="AJ75" i="9"/>
  <c r="AX80" i="9"/>
  <c r="AX78" i="9"/>
  <c r="AY78" i="9"/>
  <c r="AX81" i="9"/>
  <c r="AC83" i="9"/>
  <c r="AY100" i="9"/>
  <c r="AX100" i="9"/>
  <c r="AY106" i="9"/>
  <c r="AX106" i="9"/>
  <c r="AY105" i="9"/>
  <c r="AX105" i="9"/>
  <c r="AY104" i="9"/>
  <c r="AX104" i="9"/>
  <c r="AY102" i="9"/>
  <c r="AX102" i="9"/>
  <c r="AX90" i="9"/>
  <c r="AX85" i="9"/>
  <c r="AY92" i="9"/>
  <c r="AX92" i="9"/>
  <c r="AX93" i="9"/>
  <c r="AX96" i="9"/>
  <c r="AY96" i="9"/>
  <c r="AY81" i="9"/>
  <c r="AY95" i="9"/>
  <c r="AY91" i="9"/>
  <c r="S83" i="9"/>
  <c r="AY79" i="9"/>
  <c r="AX79" i="9"/>
  <c r="AX84" i="9"/>
  <c r="AX94" i="9"/>
  <c r="AY94" i="9"/>
  <c r="AJ83" i="9"/>
  <c r="AY83" i="9"/>
  <c r="AX99" i="9"/>
  <c r="AY99" i="9"/>
  <c r="AX88" i="9"/>
  <c r="AX86" i="9"/>
  <c r="AY97" i="9"/>
  <c r="AX97" i="9"/>
  <c r="AN27" i="8" l="1"/>
  <c r="AO27" i="8"/>
  <c r="AN28" i="8"/>
  <c r="AO28" i="8"/>
  <c r="AN29" i="8"/>
  <c r="AO29" i="8"/>
  <c r="AN30" i="8"/>
  <c r="AO30" i="8"/>
  <c r="AN31" i="8"/>
  <c r="AO31" i="8"/>
  <c r="AN32" i="8"/>
  <c r="AO32" i="8"/>
  <c r="AN33" i="8"/>
  <c r="AO33" i="8"/>
  <c r="AN34" i="8"/>
  <c r="AO34" i="8"/>
  <c r="AN35" i="8"/>
  <c r="AO35" i="8"/>
  <c r="AN36" i="8"/>
  <c r="AO36" i="8"/>
  <c r="AN37" i="8"/>
  <c r="AO37" i="8"/>
  <c r="AN38" i="8"/>
  <c r="AO38" i="8"/>
  <c r="AN39" i="8"/>
  <c r="AO39" i="8"/>
  <c r="AN40" i="8"/>
  <c r="AO40" i="8"/>
  <c r="AN41" i="8"/>
  <c r="AO41" i="8"/>
  <c r="AN42" i="8"/>
  <c r="AO42" i="8"/>
  <c r="AN43" i="8"/>
  <c r="AO43" i="8"/>
  <c r="AN44" i="8"/>
  <c r="AO44" i="8"/>
  <c r="AN45" i="8"/>
  <c r="AO45" i="8"/>
  <c r="AN46" i="8"/>
  <c r="AO46" i="8"/>
  <c r="AN47" i="8"/>
  <c r="AO47" i="8"/>
  <c r="AN48" i="8"/>
  <c r="AO48" i="8"/>
  <c r="AN49" i="8"/>
  <c r="AO49" i="8"/>
  <c r="AN50" i="8"/>
  <c r="AO50" i="8"/>
  <c r="AN51" i="8"/>
  <c r="AO51" i="8"/>
  <c r="AN52" i="8"/>
  <c r="AO52" i="8"/>
  <c r="AN53" i="8"/>
  <c r="AO53" i="8"/>
  <c r="AN54" i="8"/>
  <c r="AO54" i="8"/>
  <c r="AN55" i="8"/>
  <c r="AO55" i="8"/>
  <c r="AN56" i="8"/>
  <c r="AO56" i="8"/>
  <c r="AN57" i="8"/>
  <c r="AO57" i="8"/>
  <c r="AN58" i="8"/>
  <c r="AO58" i="8"/>
  <c r="AN59" i="8"/>
  <c r="AO59" i="8"/>
  <c r="AN60" i="8"/>
  <c r="AO60" i="8"/>
  <c r="AN61" i="8"/>
  <c r="AO61" i="8"/>
  <c r="AN62" i="8"/>
  <c r="AO62" i="8"/>
  <c r="AN63" i="8"/>
  <c r="AO63" i="8"/>
  <c r="AN64" i="8"/>
  <c r="AO64" i="8"/>
  <c r="AN65" i="8"/>
  <c r="AO65" i="8"/>
  <c r="AN66" i="8"/>
  <c r="AO66" i="8"/>
  <c r="AN67" i="8"/>
  <c r="AO67" i="8"/>
  <c r="AN68" i="8"/>
  <c r="AO68" i="8"/>
  <c r="AN69" i="8"/>
  <c r="AO69" i="8"/>
  <c r="AN70" i="8"/>
  <c r="AO70" i="8"/>
  <c r="AN71" i="8"/>
  <c r="AO71" i="8"/>
  <c r="AN72" i="8"/>
  <c r="AO72" i="8"/>
  <c r="AN73" i="8"/>
  <c r="AO73" i="8"/>
  <c r="AN74" i="8"/>
  <c r="AO74" i="8"/>
  <c r="AN75" i="8"/>
  <c r="AO75" i="8"/>
  <c r="AN76" i="8"/>
  <c r="AO76" i="8"/>
  <c r="AN8" i="8"/>
  <c r="AO8" i="8"/>
  <c r="AN9" i="8"/>
  <c r="AO9" i="8"/>
  <c r="AN10" i="8"/>
  <c r="AO10" i="8"/>
  <c r="AN11" i="8"/>
  <c r="AO11" i="8"/>
  <c r="AN12" i="8"/>
  <c r="AO12" i="8"/>
  <c r="AN13" i="8"/>
  <c r="AO13" i="8"/>
  <c r="AN14" i="8"/>
  <c r="AO14" i="8"/>
  <c r="AN15" i="8"/>
  <c r="AO15" i="8"/>
  <c r="AN16" i="8"/>
  <c r="AO16" i="8"/>
  <c r="AN17" i="8"/>
  <c r="AO17" i="8"/>
  <c r="AN18" i="8"/>
  <c r="AO18" i="8"/>
  <c r="AN19" i="8"/>
  <c r="AO19" i="8"/>
  <c r="AN20" i="8"/>
  <c r="AO20" i="8"/>
  <c r="AN21" i="8"/>
  <c r="AO21" i="8"/>
  <c r="AN22" i="8"/>
  <c r="AO22" i="8"/>
  <c r="AN23" i="8"/>
  <c r="AO23" i="8"/>
  <c r="AN24" i="8"/>
  <c r="AO24" i="8"/>
  <c r="AN25" i="8"/>
  <c r="AO25" i="8"/>
  <c r="AN26" i="8"/>
  <c r="AO26" i="8"/>
  <c r="AO7" i="8"/>
  <c r="AN7" i="8"/>
  <c r="BI17" i="8" l="1"/>
  <c r="BI18" i="8"/>
  <c r="BI19" i="8"/>
  <c r="BI20" i="8"/>
  <c r="BI21" i="8"/>
  <c r="BI22" i="8"/>
  <c r="BI23" i="8"/>
  <c r="CA42" i="8"/>
  <c r="CA43" i="8"/>
  <c r="CA44" i="8"/>
  <c r="CA45" i="8"/>
  <c r="CA46" i="8"/>
  <c r="CA47" i="8"/>
  <c r="CA48" i="8"/>
  <c r="CA49" i="8"/>
  <c r="CA50" i="8"/>
  <c r="CA51" i="8"/>
  <c r="CA52" i="8"/>
  <c r="CA53" i="8"/>
  <c r="CA54" i="8"/>
  <c r="CA55" i="8"/>
  <c r="CA56" i="8"/>
  <c r="CA57" i="8"/>
  <c r="CA58" i="8"/>
  <c r="CA59" i="8"/>
  <c r="CA60" i="8"/>
  <c r="CA61" i="8"/>
  <c r="CA62" i="8"/>
  <c r="CA63" i="8"/>
  <c r="CA64" i="8"/>
  <c r="CA65" i="8"/>
  <c r="CA28" i="8"/>
  <c r="CA29" i="8"/>
  <c r="CA30" i="8"/>
  <c r="CA31" i="8"/>
  <c r="CA32" i="8"/>
  <c r="CA33" i="8"/>
  <c r="CA34" i="8"/>
  <c r="CA35" i="8"/>
  <c r="CA36" i="8"/>
  <c r="CA37" i="8"/>
  <c r="CA38" i="8"/>
  <c r="CA39" i="8"/>
  <c r="CA40" i="8"/>
  <c r="CA41" i="8"/>
  <c r="CA8" i="8"/>
  <c r="CA9" i="8"/>
  <c r="CA10" i="8"/>
  <c r="CA11" i="8"/>
  <c r="CA12" i="8"/>
  <c r="CA13" i="8"/>
  <c r="CA14" i="8"/>
  <c r="CA15" i="8"/>
  <c r="CA16" i="8"/>
  <c r="CA17" i="8"/>
  <c r="CA18" i="8"/>
  <c r="CA19" i="8"/>
  <c r="CA20" i="8"/>
  <c r="CA21" i="8"/>
  <c r="CA22" i="8"/>
  <c r="CA23" i="8"/>
  <c r="CA24" i="8"/>
  <c r="CA25" i="8"/>
  <c r="CA26" i="8"/>
  <c r="CA27" i="8"/>
  <c r="F3" i="19" l="1"/>
  <c r="E3" i="19"/>
  <c r="D3" i="19"/>
  <c r="C3" i="19"/>
  <c r="C2" i="1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" i="9"/>
  <c r="AG8" i="8"/>
  <c r="AH8" i="8"/>
  <c r="AI8" i="8"/>
  <c r="AJ8" i="8"/>
  <c r="AK8" i="8"/>
  <c r="AL8" i="8"/>
  <c r="AG9" i="8"/>
  <c r="AH9" i="8"/>
  <c r="AI9" i="8"/>
  <c r="AJ9" i="8"/>
  <c r="AK9" i="8"/>
  <c r="AL9" i="8"/>
  <c r="AG10" i="8"/>
  <c r="AH10" i="8"/>
  <c r="AI10" i="8"/>
  <c r="AJ10" i="8"/>
  <c r="AK10" i="8"/>
  <c r="AL10" i="8"/>
  <c r="AG11" i="8"/>
  <c r="AH11" i="8"/>
  <c r="AI11" i="8"/>
  <c r="AJ11" i="8"/>
  <c r="AK11" i="8"/>
  <c r="AL11" i="8"/>
  <c r="AG12" i="8"/>
  <c r="AH12" i="8"/>
  <c r="AI12" i="8"/>
  <c r="AJ12" i="8"/>
  <c r="AK12" i="8"/>
  <c r="AL12" i="8"/>
  <c r="AG13" i="8"/>
  <c r="AH13" i="8"/>
  <c r="AI13" i="8"/>
  <c r="AJ13" i="8"/>
  <c r="AK13" i="8"/>
  <c r="AL13" i="8"/>
  <c r="AG14" i="8"/>
  <c r="AH14" i="8"/>
  <c r="AI14" i="8"/>
  <c r="AJ14" i="8"/>
  <c r="AK14" i="8"/>
  <c r="AL14" i="8"/>
  <c r="AG15" i="8"/>
  <c r="AH15" i="8"/>
  <c r="AI15" i="8"/>
  <c r="AJ15" i="8"/>
  <c r="AK15" i="8"/>
  <c r="AL15" i="8"/>
  <c r="AG16" i="8"/>
  <c r="AH16" i="8"/>
  <c r="AI16" i="8"/>
  <c r="AJ16" i="8"/>
  <c r="AK16" i="8"/>
  <c r="AL16" i="8"/>
  <c r="AG17" i="8"/>
  <c r="AH17" i="8"/>
  <c r="AI17" i="8"/>
  <c r="AJ17" i="8"/>
  <c r="AK17" i="8"/>
  <c r="AL17" i="8"/>
  <c r="AG18" i="8"/>
  <c r="AH18" i="8"/>
  <c r="AI18" i="8"/>
  <c r="AJ18" i="8"/>
  <c r="AK18" i="8"/>
  <c r="AL18" i="8"/>
  <c r="AG19" i="8"/>
  <c r="AH19" i="8"/>
  <c r="AI19" i="8"/>
  <c r="AJ19" i="8"/>
  <c r="AK19" i="8"/>
  <c r="AL19" i="8"/>
  <c r="AG20" i="8"/>
  <c r="AH20" i="8"/>
  <c r="AI20" i="8"/>
  <c r="AJ20" i="8"/>
  <c r="AK20" i="8"/>
  <c r="AL20" i="8"/>
  <c r="AG21" i="8"/>
  <c r="AH21" i="8"/>
  <c r="AI21" i="8"/>
  <c r="AJ21" i="8"/>
  <c r="AK21" i="8"/>
  <c r="AL21" i="8"/>
  <c r="AG22" i="8"/>
  <c r="AH22" i="8"/>
  <c r="AI22" i="8"/>
  <c r="AJ22" i="8"/>
  <c r="AK22" i="8"/>
  <c r="AL22" i="8"/>
  <c r="AG23" i="8"/>
  <c r="AH23" i="8"/>
  <c r="AI23" i="8"/>
  <c r="AJ23" i="8"/>
  <c r="AK23" i="8"/>
  <c r="AL23" i="8"/>
  <c r="AG24" i="8"/>
  <c r="AH24" i="8"/>
  <c r="AI24" i="8"/>
  <c r="AJ24" i="8"/>
  <c r="AK24" i="8"/>
  <c r="AL24" i="8"/>
  <c r="AG25" i="8"/>
  <c r="AH25" i="8"/>
  <c r="AI25" i="8"/>
  <c r="AJ25" i="8"/>
  <c r="AK25" i="8"/>
  <c r="AL25" i="8"/>
  <c r="AG26" i="8"/>
  <c r="AH26" i="8"/>
  <c r="AI26" i="8"/>
  <c r="AJ26" i="8"/>
  <c r="AK26" i="8"/>
  <c r="AL26" i="8"/>
  <c r="AG27" i="8"/>
  <c r="AH27" i="8"/>
  <c r="AI27" i="8"/>
  <c r="AJ27" i="8"/>
  <c r="AK27" i="8"/>
  <c r="AL27" i="8"/>
  <c r="AG28" i="8"/>
  <c r="AH28" i="8"/>
  <c r="AI28" i="8"/>
  <c r="AJ28" i="8"/>
  <c r="AK28" i="8"/>
  <c r="AL28" i="8"/>
  <c r="AG29" i="8"/>
  <c r="AH29" i="8"/>
  <c r="AI29" i="8"/>
  <c r="AJ29" i="8"/>
  <c r="AK29" i="8"/>
  <c r="AL29" i="8"/>
  <c r="AG30" i="8"/>
  <c r="AH30" i="8"/>
  <c r="AI30" i="8"/>
  <c r="AJ30" i="8"/>
  <c r="AK30" i="8"/>
  <c r="AL30" i="8"/>
  <c r="AG31" i="8"/>
  <c r="AH31" i="8"/>
  <c r="AI31" i="8"/>
  <c r="AJ31" i="8"/>
  <c r="AK31" i="8"/>
  <c r="AL31" i="8"/>
  <c r="AG32" i="8"/>
  <c r="AH32" i="8"/>
  <c r="AI32" i="8"/>
  <c r="AJ32" i="8"/>
  <c r="AK32" i="8"/>
  <c r="AL32" i="8"/>
  <c r="AG33" i="8"/>
  <c r="AH33" i="8"/>
  <c r="AI33" i="8"/>
  <c r="AJ33" i="8"/>
  <c r="AK33" i="8"/>
  <c r="AL33" i="8"/>
  <c r="AG34" i="8"/>
  <c r="AH34" i="8"/>
  <c r="AI34" i="8"/>
  <c r="AJ34" i="8"/>
  <c r="AK34" i="8"/>
  <c r="AL34" i="8"/>
  <c r="AG35" i="8"/>
  <c r="AH35" i="8"/>
  <c r="AI35" i="8"/>
  <c r="AJ35" i="8"/>
  <c r="AK35" i="8"/>
  <c r="AL35" i="8"/>
  <c r="AG36" i="8"/>
  <c r="AH36" i="8"/>
  <c r="AI36" i="8"/>
  <c r="AJ36" i="8"/>
  <c r="AK36" i="8"/>
  <c r="AL36" i="8"/>
  <c r="AG37" i="8"/>
  <c r="AH37" i="8"/>
  <c r="AI37" i="8"/>
  <c r="AJ37" i="8"/>
  <c r="AK37" i="8"/>
  <c r="AL37" i="8"/>
  <c r="AG38" i="8"/>
  <c r="AH38" i="8"/>
  <c r="AI38" i="8"/>
  <c r="AJ38" i="8"/>
  <c r="AK38" i="8"/>
  <c r="AL38" i="8"/>
  <c r="AG39" i="8"/>
  <c r="AH39" i="8"/>
  <c r="AI39" i="8"/>
  <c r="AJ39" i="8"/>
  <c r="AK39" i="8"/>
  <c r="AL39" i="8"/>
  <c r="AG40" i="8"/>
  <c r="AH40" i="8"/>
  <c r="AI40" i="8"/>
  <c r="AJ40" i="8"/>
  <c r="AK40" i="8"/>
  <c r="AL40" i="8"/>
  <c r="AG41" i="8"/>
  <c r="AH41" i="8"/>
  <c r="AI41" i="8"/>
  <c r="AJ41" i="8"/>
  <c r="AK41" i="8"/>
  <c r="AL41" i="8"/>
  <c r="AG42" i="8"/>
  <c r="AH42" i="8"/>
  <c r="AI42" i="8"/>
  <c r="AJ42" i="8"/>
  <c r="AK42" i="8"/>
  <c r="AL42" i="8"/>
  <c r="AG43" i="8"/>
  <c r="AH43" i="8"/>
  <c r="AI43" i="8"/>
  <c r="AJ43" i="8"/>
  <c r="AK43" i="8"/>
  <c r="AL43" i="8"/>
  <c r="AG44" i="8"/>
  <c r="AH44" i="8"/>
  <c r="AI44" i="8"/>
  <c r="AJ44" i="8"/>
  <c r="AK44" i="8"/>
  <c r="AL44" i="8"/>
  <c r="AG45" i="8"/>
  <c r="AH45" i="8"/>
  <c r="AI45" i="8"/>
  <c r="AJ45" i="8"/>
  <c r="AK45" i="8"/>
  <c r="AL45" i="8"/>
  <c r="AG46" i="8"/>
  <c r="AH46" i="8"/>
  <c r="AI46" i="8"/>
  <c r="AJ46" i="8"/>
  <c r="AK46" i="8"/>
  <c r="AL46" i="8"/>
  <c r="AG47" i="8"/>
  <c r="AH47" i="8"/>
  <c r="AI47" i="8"/>
  <c r="AJ47" i="8"/>
  <c r="AK47" i="8"/>
  <c r="AL47" i="8"/>
  <c r="AG48" i="8"/>
  <c r="AH48" i="8"/>
  <c r="AI48" i="8"/>
  <c r="AJ48" i="8"/>
  <c r="AK48" i="8"/>
  <c r="AL48" i="8"/>
  <c r="AG49" i="8"/>
  <c r="AH49" i="8"/>
  <c r="AI49" i="8"/>
  <c r="AJ49" i="8"/>
  <c r="AK49" i="8"/>
  <c r="AL49" i="8"/>
  <c r="AG50" i="8"/>
  <c r="AH50" i="8"/>
  <c r="AI50" i="8"/>
  <c r="AJ50" i="8"/>
  <c r="AK50" i="8"/>
  <c r="AL50" i="8"/>
  <c r="AG51" i="8"/>
  <c r="AH51" i="8"/>
  <c r="AI51" i="8"/>
  <c r="AJ51" i="8"/>
  <c r="AK51" i="8"/>
  <c r="AL51" i="8"/>
  <c r="AG52" i="8"/>
  <c r="AH52" i="8"/>
  <c r="AI52" i="8"/>
  <c r="AJ52" i="8"/>
  <c r="AK52" i="8"/>
  <c r="AL52" i="8"/>
  <c r="AG53" i="8"/>
  <c r="AH53" i="8"/>
  <c r="AI53" i="8"/>
  <c r="AJ53" i="8"/>
  <c r="AK53" i="8"/>
  <c r="AL53" i="8"/>
  <c r="AG54" i="8"/>
  <c r="AH54" i="8"/>
  <c r="AI54" i="8"/>
  <c r="AJ54" i="8"/>
  <c r="AK54" i="8"/>
  <c r="AL54" i="8"/>
  <c r="AG55" i="8"/>
  <c r="AH55" i="8"/>
  <c r="AI55" i="8"/>
  <c r="AJ55" i="8"/>
  <c r="AK55" i="8"/>
  <c r="AL55" i="8"/>
  <c r="AG56" i="8"/>
  <c r="AH56" i="8"/>
  <c r="AI56" i="8"/>
  <c r="AJ56" i="8"/>
  <c r="AK56" i="8"/>
  <c r="AL56" i="8"/>
  <c r="AG57" i="8"/>
  <c r="AH57" i="8"/>
  <c r="AI57" i="8"/>
  <c r="AJ57" i="8"/>
  <c r="AK57" i="8"/>
  <c r="AL57" i="8"/>
  <c r="AG58" i="8"/>
  <c r="AH58" i="8"/>
  <c r="AI58" i="8"/>
  <c r="AJ58" i="8"/>
  <c r="AK58" i="8"/>
  <c r="AL58" i="8"/>
  <c r="AG59" i="8"/>
  <c r="AH59" i="8"/>
  <c r="AI59" i="8"/>
  <c r="AJ59" i="8"/>
  <c r="AK59" i="8"/>
  <c r="AL59" i="8"/>
  <c r="AG60" i="8"/>
  <c r="AH60" i="8"/>
  <c r="AI60" i="8"/>
  <c r="AJ60" i="8"/>
  <c r="AK60" i="8"/>
  <c r="AL60" i="8"/>
  <c r="AG61" i="8"/>
  <c r="AH61" i="8"/>
  <c r="AI61" i="8"/>
  <c r="AJ61" i="8"/>
  <c r="AK61" i="8"/>
  <c r="AL61" i="8"/>
  <c r="AG62" i="8"/>
  <c r="AH62" i="8"/>
  <c r="AI62" i="8"/>
  <c r="AJ62" i="8"/>
  <c r="AK62" i="8"/>
  <c r="AL62" i="8"/>
  <c r="AG63" i="8"/>
  <c r="AH63" i="8"/>
  <c r="AI63" i="8"/>
  <c r="AJ63" i="8"/>
  <c r="AK63" i="8"/>
  <c r="AL63" i="8"/>
  <c r="AG64" i="8"/>
  <c r="AH64" i="8"/>
  <c r="AI64" i="8"/>
  <c r="AJ64" i="8"/>
  <c r="AK64" i="8"/>
  <c r="AL64" i="8"/>
  <c r="AG65" i="8"/>
  <c r="AH65" i="8"/>
  <c r="AI65" i="8"/>
  <c r="AJ65" i="8"/>
  <c r="AK65" i="8"/>
  <c r="AL65" i="8"/>
  <c r="AG66" i="8"/>
  <c r="AH66" i="8"/>
  <c r="AI66" i="8"/>
  <c r="AJ66" i="8"/>
  <c r="AK66" i="8"/>
  <c r="AL66" i="8"/>
  <c r="AG67" i="8"/>
  <c r="AH67" i="8"/>
  <c r="AI67" i="8"/>
  <c r="AJ67" i="8"/>
  <c r="AK67" i="8"/>
  <c r="AL67" i="8"/>
  <c r="AG68" i="8"/>
  <c r="AH68" i="8"/>
  <c r="AI68" i="8"/>
  <c r="AJ68" i="8"/>
  <c r="AK68" i="8"/>
  <c r="AL68" i="8"/>
  <c r="AG69" i="8"/>
  <c r="AH69" i="8"/>
  <c r="AI69" i="8"/>
  <c r="AJ69" i="8"/>
  <c r="AK69" i="8"/>
  <c r="AL69" i="8"/>
  <c r="AG70" i="8"/>
  <c r="AH70" i="8"/>
  <c r="AI70" i="8"/>
  <c r="AJ70" i="8"/>
  <c r="AK70" i="8"/>
  <c r="AL70" i="8"/>
  <c r="AG71" i="8"/>
  <c r="AH71" i="8"/>
  <c r="AI71" i="8"/>
  <c r="AJ71" i="8"/>
  <c r="AK71" i="8"/>
  <c r="AL71" i="8"/>
  <c r="AG72" i="8"/>
  <c r="AH72" i="8"/>
  <c r="AI72" i="8"/>
  <c r="AJ72" i="8"/>
  <c r="AK72" i="8"/>
  <c r="AL72" i="8"/>
  <c r="AG73" i="8"/>
  <c r="AH73" i="8"/>
  <c r="AI73" i="8"/>
  <c r="AJ73" i="8"/>
  <c r="AK73" i="8"/>
  <c r="AL73" i="8"/>
  <c r="AG74" i="8"/>
  <c r="AH74" i="8"/>
  <c r="AI74" i="8"/>
  <c r="AJ74" i="8"/>
  <c r="AK74" i="8"/>
  <c r="AL74" i="8"/>
  <c r="AG75" i="8"/>
  <c r="AH75" i="8"/>
  <c r="AI75" i="8"/>
  <c r="AJ75" i="8"/>
  <c r="AK75" i="8"/>
  <c r="AL75" i="8"/>
  <c r="AG76" i="8"/>
  <c r="AH76" i="8"/>
  <c r="AI76" i="8"/>
  <c r="AJ76" i="8"/>
  <c r="AK76" i="8"/>
  <c r="AL76" i="8"/>
  <c r="AL7" i="8"/>
  <c r="AK7" i="8"/>
  <c r="AJ7" i="8"/>
  <c r="AI7" i="8"/>
  <c r="AH7" i="8"/>
  <c r="Z8" i="8"/>
  <c r="AA8" i="8"/>
  <c r="AB8" i="8"/>
  <c r="AC8" i="8"/>
  <c r="AD8" i="8"/>
  <c r="AE8" i="8"/>
  <c r="Z9" i="8"/>
  <c r="AA9" i="8"/>
  <c r="AB9" i="8"/>
  <c r="AC9" i="8"/>
  <c r="AD9" i="8"/>
  <c r="AE9" i="8"/>
  <c r="Z10" i="8"/>
  <c r="AA10" i="8"/>
  <c r="AB10" i="8"/>
  <c r="AC10" i="8"/>
  <c r="AD10" i="8"/>
  <c r="AE10" i="8"/>
  <c r="Z11" i="8"/>
  <c r="AA11" i="8"/>
  <c r="AB11" i="8"/>
  <c r="AC11" i="8"/>
  <c r="AD11" i="8"/>
  <c r="AE11" i="8"/>
  <c r="Z12" i="8"/>
  <c r="AA12" i="8"/>
  <c r="AB12" i="8"/>
  <c r="AC12" i="8"/>
  <c r="AD12" i="8"/>
  <c r="AE12" i="8"/>
  <c r="Z13" i="8"/>
  <c r="AA13" i="8"/>
  <c r="AB13" i="8"/>
  <c r="AC13" i="8"/>
  <c r="AD13" i="8"/>
  <c r="AE13" i="8"/>
  <c r="Z14" i="8"/>
  <c r="AA14" i="8"/>
  <c r="AB14" i="8"/>
  <c r="AC14" i="8"/>
  <c r="AD14" i="8"/>
  <c r="AE14" i="8"/>
  <c r="Z15" i="8"/>
  <c r="AA15" i="8"/>
  <c r="AB15" i="8"/>
  <c r="AC15" i="8"/>
  <c r="AD15" i="8"/>
  <c r="AE15" i="8"/>
  <c r="Z16" i="8"/>
  <c r="AA16" i="8"/>
  <c r="AB16" i="8"/>
  <c r="AC16" i="8"/>
  <c r="AD16" i="8"/>
  <c r="AE16" i="8"/>
  <c r="Z17" i="8"/>
  <c r="AA17" i="8"/>
  <c r="AB17" i="8"/>
  <c r="AC17" i="8"/>
  <c r="AD17" i="8"/>
  <c r="AE17" i="8"/>
  <c r="Z18" i="8"/>
  <c r="AA18" i="8"/>
  <c r="AB18" i="8"/>
  <c r="AC18" i="8"/>
  <c r="AD18" i="8"/>
  <c r="AE18" i="8"/>
  <c r="Z19" i="8"/>
  <c r="AA19" i="8"/>
  <c r="AB19" i="8"/>
  <c r="AC19" i="8"/>
  <c r="AD19" i="8"/>
  <c r="AE19" i="8"/>
  <c r="Z20" i="8"/>
  <c r="AA20" i="8"/>
  <c r="AB20" i="8"/>
  <c r="AC20" i="8"/>
  <c r="AD20" i="8"/>
  <c r="AE20" i="8"/>
  <c r="Z21" i="8"/>
  <c r="AA21" i="8"/>
  <c r="AB21" i="8"/>
  <c r="AC21" i="8"/>
  <c r="AD21" i="8"/>
  <c r="AE21" i="8"/>
  <c r="Z22" i="8"/>
  <c r="AA22" i="8"/>
  <c r="AB22" i="8"/>
  <c r="AC22" i="8"/>
  <c r="AD22" i="8"/>
  <c r="AE22" i="8"/>
  <c r="Z23" i="8"/>
  <c r="AA23" i="8"/>
  <c r="AB23" i="8"/>
  <c r="AC23" i="8"/>
  <c r="AD23" i="8"/>
  <c r="AE23" i="8"/>
  <c r="Z24" i="8"/>
  <c r="AA24" i="8"/>
  <c r="AB24" i="8"/>
  <c r="AC24" i="8"/>
  <c r="AD24" i="8"/>
  <c r="AE24" i="8"/>
  <c r="Z25" i="8"/>
  <c r="AA25" i="8"/>
  <c r="AB25" i="8"/>
  <c r="AC25" i="8"/>
  <c r="AD25" i="8"/>
  <c r="AE25" i="8"/>
  <c r="Z26" i="8"/>
  <c r="AA26" i="8"/>
  <c r="AB26" i="8"/>
  <c r="AC26" i="8"/>
  <c r="AD26" i="8"/>
  <c r="AE26" i="8"/>
  <c r="Z27" i="8"/>
  <c r="AA27" i="8"/>
  <c r="AB27" i="8"/>
  <c r="AC27" i="8"/>
  <c r="AD27" i="8"/>
  <c r="AE27" i="8"/>
  <c r="Z28" i="8"/>
  <c r="AA28" i="8"/>
  <c r="AB28" i="8"/>
  <c r="AC28" i="8"/>
  <c r="AD28" i="8"/>
  <c r="AE28" i="8"/>
  <c r="Z29" i="8"/>
  <c r="AA29" i="8"/>
  <c r="AB29" i="8"/>
  <c r="AC29" i="8"/>
  <c r="AD29" i="8"/>
  <c r="AE29" i="8"/>
  <c r="Z30" i="8"/>
  <c r="AA30" i="8"/>
  <c r="AB30" i="8"/>
  <c r="AC30" i="8"/>
  <c r="AD30" i="8"/>
  <c r="AE30" i="8"/>
  <c r="Z31" i="8"/>
  <c r="AA31" i="8"/>
  <c r="AB31" i="8"/>
  <c r="AC31" i="8"/>
  <c r="AD31" i="8"/>
  <c r="AE31" i="8"/>
  <c r="Z32" i="8"/>
  <c r="AA32" i="8"/>
  <c r="AB32" i="8"/>
  <c r="AC32" i="8"/>
  <c r="AD32" i="8"/>
  <c r="AE32" i="8"/>
  <c r="Z33" i="8"/>
  <c r="AA33" i="8"/>
  <c r="AB33" i="8"/>
  <c r="AC33" i="8"/>
  <c r="AD33" i="8"/>
  <c r="AE33" i="8"/>
  <c r="Z34" i="8"/>
  <c r="AA34" i="8"/>
  <c r="AB34" i="8"/>
  <c r="AC34" i="8"/>
  <c r="AD34" i="8"/>
  <c r="AE34" i="8"/>
  <c r="Z35" i="8"/>
  <c r="AA35" i="8"/>
  <c r="AB35" i="8"/>
  <c r="AC35" i="8"/>
  <c r="AD35" i="8"/>
  <c r="AE35" i="8"/>
  <c r="Z36" i="8"/>
  <c r="AA36" i="8"/>
  <c r="AB36" i="8"/>
  <c r="AC36" i="8"/>
  <c r="AD36" i="8"/>
  <c r="AE36" i="8"/>
  <c r="Z37" i="8"/>
  <c r="AA37" i="8"/>
  <c r="AB37" i="8"/>
  <c r="AC37" i="8"/>
  <c r="AD37" i="8"/>
  <c r="AE37" i="8"/>
  <c r="Z38" i="8"/>
  <c r="AA38" i="8"/>
  <c r="AB38" i="8"/>
  <c r="AC38" i="8"/>
  <c r="AD38" i="8"/>
  <c r="AE38" i="8"/>
  <c r="Z39" i="8"/>
  <c r="AA39" i="8"/>
  <c r="AB39" i="8"/>
  <c r="AC39" i="8"/>
  <c r="AD39" i="8"/>
  <c r="AE39" i="8"/>
  <c r="Z40" i="8"/>
  <c r="AA40" i="8"/>
  <c r="AB40" i="8"/>
  <c r="AC40" i="8"/>
  <c r="AD40" i="8"/>
  <c r="AE40" i="8"/>
  <c r="Z41" i="8"/>
  <c r="AA41" i="8"/>
  <c r="AB41" i="8"/>
  <c r="AC41" i="8"/>
  <c r="AD41" i="8"/>
  <c r="AE41" i="8"/>
  <c r="Z42" i="8"/>
  <c r="AA42" i="8"/>
  <c r="AB42" i="8"/>
  <c r="AC42" i="8"/>
  <c r="AD42" i="8"/>
  <c r="AE42" i="8"/>
  <c r="Z43" i="8"/>
  <c r="AA43" i="8"/>
  <c r="AB43" i="8"/>
  <c r="AC43" i="8"/>
  <c r="AD43" i="8"/>
  <c r="AE43" i="8"/>
  <c r="Z44" i="8"/>
  <c r="AA44" i="8"/>
  <c r="AB44" i="8"/>
  <c r="AC44" i="8"/>
  <c r="AD44" i="8"/>
  <c r="AE44" i="8"/>
  <c r="Z45" i="8"/>
  <c r="AA45" i="8"/>
  <c r="AB45" i="8"/>
  <c r="AC45" i="8"/>
  <c r="AD45" i="8"/>
  <c r="AE45" i="8"/>
  <c r="Z46" i="8"/>
  <c r="AA46" i="8"/>
  <c r="AB46" i="8"/>
  <c r="AC46" i="8"/>
  <c r="AD46" i="8"/>
  <c r="AE46" i="8"/>
  <c r="Z47" i="8"/>
  <c r="AA47" i="8"/>
  <c r="AB47" i="8"/>
  <c r="AC47" i="8"/>
  <c r="AD47" i="8"/>
  <c r="AE47" i="8"/>
  <c r="Z48" i="8"/>
  <c r="AA48" i="8"/>
  <c r="AB48" i="8"/>
  <c r="AC48" i="8"/>
  <c r="AD48" i="8"/>
  <c r="AE48" i="8"/>
  <c r="Z49" i="8"/>
  <c r="AA49" i="8"/>
  <c r="AB49" i="8"/>
  <c r="AC49" i="8"/>
  <c r="AD49" i="8"/>
  <c r="AE49" i="8"/>
  <c r="Z50" i="8"/>
  <c r="AA50" i="8"/>
  <c r="AB50" i="8"/>
  <c r="AC50" i="8"/>
  <c r="AD50" i="8"/>
  <c r="AE50" i="8"/>
  <c r="Z51" i="8"/>
  <c r="AA51" i="8"/>
  <c r="AB51" i="8"/>
  <c r="AC51" i="8"/>
  <c r="AD51" i="8"/>
  <c r="AE51" i="8"/>
  <c r="Z52" i="8"/>
  <c r="AA52" i="8"/>
  <c r="AB52" i="8"/>
  <c r="AC52" i="8"/>
  <c r="AD52" i="8"/>
  <c r="AE52" i="8"/>
  <c r="Z53" i="8"/>
  <c r="AA53" i="8"/>
  <c r="AB53" i="8"/>
  <c r="AC53" i="8"/>
  <c r="AD53" i="8"/>
  <c r="AE53" i="8"/>
  <c r="Z54" i="8"/>
  <c r="AA54" i="8"/>
  <c r="AB54" i="8"/>
  <c r="AC54" i="8"/>
  <c r="AD54" i="8"/>
  <c r="AE54" i="8"/>
  <c r="Z55" i="8"/>
  <c r="AA55" i="8"/>
  <c r="AB55" i="8"/>
  <c r="AC55" i="8"/>
  <c r="AD55" i="8"/>
  <c r="AE55" i="8"/>
  <c r="Z56" i="8"/>
  <c r="AA56" i="8"/>
  <c r="AB56" i="8"/>
  <c r="AC56" i="8"/>
  <c r="AD56" i="8"/>
  <c r="AE56" i="8"/>
  <c r="Z57" i="8"/>
  <c r="AA57" i="8"/>
  <c r="AB57" i="8"/>
  <c r="AC57" i="8"/>
  <c r="AD57" i="8"/>
  <c r="AE57" i="8"/>
  <c r="Z58" i="8"/>
  <c r="AA58" i="8"/>
  <c r="AB58" i="8"/>
  <c r="AC58" i="8"/>
  <c r="AD58" i="8"/>
  <c r="AE58" i="8"/>
  <c r="Z59" i="8"/>
  <c r="AA59" i="8"/>
  <c r="AB59" i="8"/>
  <c r="AC59" i="8"/>
  <c r="AD59" i="8"/>
  <c r="AE59" i="8"/>
  <c r="Z60" i="8"/>
  <c r="AA60" i="8"/>
  <c r="AB60" i="8"/>
  <c r="AC60" i="8"/>
  <c r="AD60" i="8"/>
  <c r="AE60" i="8"/>
  <c r="Z61" i="8"/>
  <c r="AA61" i="8"/>
  <c r="AB61" i="8"/>
  <c r="AC61" i="8"/>
  <c r="AD61" i="8"/>
  <c r="AE61" i="8"/>
  <c r="Z62" i="8"/>
  <c r="AA62" i="8"/>
  <c r="AB62" i="8"/>
  <c r="AC62" i="8"/>
  <c r="AD62" i="8"/>
  <c r="AE62" i="8"/>
  <c r="Z63" i="8"/>
  <c r="AA63" i="8"/>
  <c r="AB63" i="8"/>
  <c r="AC63" i="8"/>
  <c r="AD63" i="8"/>
  <c r="AE63" i="8"/>
  <c r="Z64" i="8"/>
  <c r="AA64" i="8"/>
  <c r="AB64" i="8"/>
  <c r="AC64" i="8"/>
  <c r="AD64" i="8"/>
  <c r="AE64" i="8"/>
  <c r="Z65" i="8"/>
  <c r="AA65" i="8"/>
  <c r="AB65" i="8"/>
  <c r="AC65" i="8"/>
  <c r="AD65" i="8"/>
  <c r="AE65" i="8"/>
  <c r="Z66" i="8"/>
  <c r="AA66" i="8"/>
  <c r="AB66" i="8"/>
  <c r="AC66" i="8"/>
  <c r="AD66" i="8"/>
  <c r="AE66" i="8"/>
  <c r="Z67" i="8"/>
  <c r="AA67" i="8"/>
  <c r="AB67" i="8"/>
  <c r="AC67" i="8"/>
  <c r="AD67" i="8"/>
  <c r="AE67" i="8"/>
  <c r="Z68" i="8"/>
  <c r="AA68" i="8"/>
  <c r="AB68" i="8"/>
  <c r="AC68" i="8"/>
  <c r="AD68" i="8"/>
  <c r="AE68" i="8"/>
  <c r="Z69" i="8"/>
  <c r="AA69" i="8"/>
  <c r="AB69" i="8"/>
  <c r="AC69" i="8"/>
  <c r="AD69" i="8"/>
  <c r="AE69" i="8"/>
  <c r="Z70" i="8"/>
  <c r="AA70" i="8"/>
  <c r="AB70" i="8"/>
  <c r="AC70" i="8"/>
  <c r="AD70" i="8"/>
  <c r="AE70" i="8"/>
  <c r="Z71" i="8"/>
  <c r="AA71" i="8"/>
  <c r="AB71" i="8"/>
  <c r="AC71" i="8"/>
  <c r="AD71" i="8"/>
  <c r="AE71" i="8"/>
  <c r="Z72" i="8"/>
  <c r="AA72" i="8"/>
  <c r="AB72" i="8"/>
  <c r="AC72" i="8"/>
  <c r="AD72" i="8"/>
  <c r="AE72" i="8"/>
  <c r="Z73" i="8"/>
  <c r="AA73" i="8"/>
  <c r="AB73" i="8"/>
  <c r="AC73" i="8"/>
  <c r="AD73" i="8"/>
  <c r="AE73" i="8"/>
  <c r="Z74" i="8"/>
  <c r="AA74" i="8"/>
  <c r="AB74" i="8"/>
  <c r="AC74" i="8"/>
  <c r="AD74" i="8"/>
  <c r="AE74" i="8"/>
  <c r="Z75" i="8"/>
  <c r="AA75" i="8"/>
  <c r="AB75" i="8"/>
  <c r="AC75" i="8"/>
  <c r="AD75" i="8"/>
  <c r="AE75" i="8"/>
  <c r="Z76" i="8"/>
  <c r="AA76" i="8"/>
  <c r="AB76" i="8"/>
  <c r="AC76" i="8"/>
  <c r="AD76" i="8"/>
  <c r="AE76" i="8"/>
  <c r="AE7" i="8"/>
  <c r="AD7" i="8"/>
  <c r="AC7" i="8"/>
  <c r="AB7" i="8"/>
  <c r="AA7" i="8"/>
  <c r="S8" i="8"/>
  <c r="T8" i="8"/>
  <c r="U8" i="8"/>
  <c r="V8" i="8"/>
  <c r="W8" i="8"/>
  <c r="X8" i="8"/>
  <c r="S9" i="8"/>
  <c r="T9" i="8"/>
  <c r="U9" i="8"/>
  <c r="V9" i="8"/>
  <c r="W9" i="8"/>
  <c r="X9" i="8"/>
  <c r="S10" i="8"/>
  <c r="T10" i="8"/>
  <c r="U10" i="8"/>
  <c r="V10" i="8"/>
  <c r="W10" i="8"/>
  <c r="X10" i="8"/>
  <c r="S11" i="8"/>
  <c r="T11" i="8"/>
  <c r="U11" i="8"/>
  <c r="V11" i="8"/>
  <c r="W11" i="8"/>
  <c r="X11" i="8"/>
  <c r="S12" i="8"/>
  <c r="T12" i="8"/>
  <c r="U12" i="8"/>
  <c r="V12" i="8"/>
  <c r="W12" i="8"/>
  <c r="X12" i="8"/>
  <c r="S13" i="8"/>
  <c r="T13" i="8"/>
  <c r="U13" i="8"/>
  <c r="V13" i="8"/>
  <c r="W13" i="8"/>
  <c r="X13" i="8"/>
  <c r="S14" i="8"/>
  <c r="T14" i="8"/>
  <c r="U14" i="8"/>
  <c r="V14" i="8"/>
  <c r="W14" i="8"/>
  <c r="X14" i="8"/>
  <c r="S15" i="8"/>
  <c r="T15" i="8"/>
  <c r="U15" i="8"/>
  <c r="V15" i="8"/>
  <c r="W15" i="8"/>
  <c r="X15" i="8"/>
  <c r="S16" i="8"/>
  <c r="T16" i="8"/>
  <c r="U16" i="8"/>
  <c r="V16" i="8"/>
  <c r="W16" i="8"/>
  <c r="X16" i="8"/>
  <c r="S17" i="8"/>
  <c r="T17" i="8"/>
  <c r="U17" i="8"/>
  <c r="V17" i="8"/>
  <c r="W17" i="8"/>
  <c r="X17" i="8"/>
  <c r="S18" i="8"/>
  <c r="T18" i="8"/>
  <c r="U18" i="8"/>
  <c r="V18" i="8"/>
  <c r="W18" i="8"/>
  <c r="X18" i="8"/>
  <c r="S19" i="8"/>
  <c r="T19" i="8"/>
  <c r="U19" i="8"/>
  <c r="V19" i="8"/>
  <c r="W19" i="8"/>
  <c r="X19" i="8"/>
  <c r="S20" i="8"/>
  <c r="T20" i="8"/>
  <c r="U20" i="8"/>
  <c r="V20" i="8"/>
  <c r="W20" i="8"/>
  <c r="X20" i="8"/>
  <c r="S21" i="8"/>
  <c r="T21" i="8"/>
  <c r="U21" i="8"/>
  <c r="V21" i="8"/>
  <c r="W21" i="8"/>
  <c r="X21" i="8"/>
  <c r="S22" i="8"/>
  <c r="T22" i="8"/>
  <c r="U22" i="8"/>
  <c r="V22" i="8"/>
  <c r="W22" i="8"/>
  <c r="X22" i="8"/>
  <c r="S23" i="8"/>
  <c r="T23" i="8"/>
  <c r="U23" i="8"/>
  <c r="V23" i="8"/>
  <c r="W23" i="8"/>
  <c r="X23" i="8"/>
  <c r="S24" i="8"/>
  <c r="T24" i="8"/>
  <c r="U24" i="8"/>
  <c r="V24" i="8"/>
  <c r="W24" i="8"/>
  <c r="X24" i="8"/>
  <c r="S25" i="8"/>
  <c r="T25" i="8"/>
  <c r="U25" i="8"/>
  <c r="V25" i="8"/>
  <c r="W25" i="8"/>
  <c r="X25" i="8"/>
  <c r="S26" i="8"/>
  <c r="T26" i="8"/>
  <c r="U26" i="8"/>
  <c r="V26" i="8"/>
  <c r="W26" i="8"/>
  <c r="X26" i="8"/>
  <c r="S27" i="8"/>
  <c r="T27" i="8"/>
  <c r="U27" i="8"/>
  <c r="V27" i="8"/>
  <c r="W27" i="8"/>
  <c r="X27" i="8"/>
  <c r="S28" i="8"/>
  <c r="T28" i="8"/>
  <c r="U28" i="8"/>
  <c r="V28" i="8"/>
  <c r="W28" i="8"/>
  <c r="X28" i="8"/>
  <c r="S29" i="8"/>
  <c r="T29" i="8"/>
  <c r="U29" i="8"/>
  <c r="V29" i="8"/>
  <c r="W29" i="8"/>
  <c r="X29" i="8"/>
  <c r="S30" i="8"/>
  <c r="T30" i="8"/>
  <c r="U30" i="8"/>
  <c r="V30" i="8"/>
  <c r="W30" i="8"/>
  <c r="X30" i="8"/>
  <c r="S31" i="8"/>
  <c r="T31" i="8"/>
  <c r="U31" i="8"/>
  <c r="V31" i="8"/>
  <c r="W31" i="8"/>
  <c r="X31" i="8"/>
  <c r="S32" i="8"/>
  <c r="T32" i="8"/>
  <c r="U32" i="8"/>
  <c r="V32" i="8"/>
  <c r="W32" i="8"/>
  <c r="X32" i="8"/>
  <c r="S33" i="8"/>
  <c r="T33" i="8"/>
  <c r="U33" i="8"/>
  <c r="V33" i="8"/>
  <c r="W33" i="8"/>
  <c r="X33" i="8"/>
  <c r="S34" i="8"/>
  <c r="T34" i="8"/>
  <c r="U34" i="8"/>
  <c r="V34" i="8"/>
  <c r="W34" i="8"/>
  <c r="X34" i="8"/>
  <c r="S35" i="8"/>
  <c r="T35" i="8"/>
  <c r="U35" i="8"/>
  <c r="V35" i="8"/>
  <c r="W35" i="8"/>
  <c r="X35" i="8"/>
  <c r="S36" i="8"/>
  <c r="T36" i="8"/>
  <c r="U36" i="8"/>
  <c r="V36" i="8"/>
  <c r="W36" i="8"/>
  <c r="X36" i="8"/>
  <c r="S37" i="8"/>
  <c r="T37" i="8"/>
  <c r="U37" i="8"/>
  <c r="V37" i="8"/>
  <c r="W37" i="8"/>
  <c r="X37" i="8"/>
  <c r="S38" i="8"/>
  <c r="T38" i="8"/>
  <c r="U38" i="8"/>
  <c r="V38" i="8"/>
  <c r="W38" i="8"/>
  <c r="X38" i="8"/>
  <c r="S39" i="8"/>
  <c r="T39" i="8"/>
  <c r="U39" i="8"/>
  <c r="V39" i="8"/>
  <c r="W39" i="8"/>
  <c r="X39" i="8"/>
  <c r="S40" i="8"/>
  <c r="T40" i="8"/>
  <c r="U40" i="8"/>
  <c r="V40" i="8"/>
  <c r="W40" i="8"/>
  <c r="X40" i="8"/>
  <c r="S41" i="8"/>
  <c r="T41" i="8"/>
  <c r="U41" i="8"/>
  <c r="V41" i="8"/>
  <c r="W41" i="8"/>
  <c r="X41" i="8"/>
  <c r="S42" i="8"/>
  <c r="T42" i="8"/>
  <c r="U42" i="8"/>
  <c r="V42" i="8"/>
  <c r="W42" i="8"/>
  <c r="X42" i="8"/>
  <c r="S43" i="8"/>
  <c r="T43" i="8"/>
  <c r="U43" i="8"/>
  <c r="V43" i="8"/>
  <c r="W43" i="8"/>
  <c r="X43" i="8"/>
  <c r="S44" i="8"/>
  <c r="T44" i="8"/>
  <c r="U44" i="8"/>
  <c r="V44" i="8"/>
  <c r="W44" i="8"/>
  <c r="X44" i="8"/>
  <c r="S45" i="8"/>
  <c r="T45" i="8"/>
  <c r="U45" i="8"/>
  <c r="V45" i="8"/>
  <c r="W45" i="8"/>
  <c r="X45" i="8"/>
  <c r="S46" i="8"/>
  <c r="T46" i="8"/>
  <c r="U46" i="8"/>
  <c r="V46" i="8"/>
  <c r="W46" i="8"/>
  <c r="X46" i="8"/>
  <c r="S47" i="8"/>
  <c r="T47" i="8"/>
  <c r="U47" i="8"/>
  <c r="V47" i="8"/>
  <c r="W47" i="8"/>
  <c r="X47" i="8"/>
  <c r="S48" i="8"/>
  <c r="T48" i="8"/>
  <c r="U48" i="8"/>
  <c r="V48" i="8"/>
  <c r="W48" i="8"/>
  <c r="X48" i="8"/>
  <c r="S49" i="8"/>
  <c r="T49" i="8"/>
  <c r="U49" i="8"/>
  <c r="V49" i="8"/>
  <c r="W49" i="8"/>
  <c r="X49" i="8"/>
  <c r="S50" i="8"/>
  <c r="T50" i="8"/>
  <c r="U50" i="8"/>
  <c r="V50" i="8"/>
  <c r="W50" i="8"/>
  <c r="X50" i="8"/>
  <c r="S51" i="8"/>
  <c r="T51" i="8"/>
  <c r="U51" i="8"/>
  <c r="V51" i="8"/>
  <c r="W51" i="8"/>
  <c r="X51" i="8"/>
  <c r="S52" i="8"/>
  <c r="T52" i="8"/>
  <c r="U52" i="8"/>
  <c r="V52" i="8"/>
  <c r="W52" i="8"/>
  <c r="X52" i="8"/>
  <c r="S53" i="8"/>
  <c r="T53" i="8"/>
  <c r="U53" i="8"/>
  <c r="V53" i="8"/>
  <c r="W53" i="8"/>
  <c r="X53" i="8"/>
  <c r="S54" i="8"/>
  <c r="T54" i="8"/>
  <c r="U54" i="8"/>
  <c r="V54" i="8"/>
  <c r="W54" i="8"/>
  <c r="X54" i="8"/>
  <c r="S55" i="8"/>
  <c r="T55" i="8"/>
  <c r="U55" i="8"/>
  <c r="V55" i="8"/>
  <c r="W55" i="8"/>
  <c r="X55" i="8"/>
  <c r="S56" i="8"/>
  <c r="T56" i="8"/>
  <c r="U56" i="8"/>
  <c r="V56" i="8"/>
  <c r="W56" i="8"/>
  <c r="X56" i="8"/>
  <c r="S57" i="8"/>
  <c r="T57" i="8"/>
  <c r="U57" i="8"/>
  <c r="V57" i="8"/>
  <c r="W57" i="8"/>
  <c r="X57" i="8"/>
  <c r="S58" i="8"/>
  <c r="T58" i="8"/>
  <c r="U58" i="8"/>
  <c r="V58" i="8"/>
  <c r="W58" i="8"/>
  <c r="X58" i="8"/>
  <c r="S59" i="8"/>
  <c r="T59" i="8"/>
  <c r="U59" i="8"/>
  <c r="V59" i="8"/>
  <c r="W59" i="8"/>
  <c r="X59" i="8"/>
  <c r="S60" i="8"/>
  <c r="T60" i="8"/>
  <c r="U60" i="8"/>
  <c r="V60" i="8"/>
  <c r="W60" i="8"/>
  <c r="X60" i="8"/>
  <c r="S61" i="8"/>
  <c r="T61" i="8"/>
  <c r="U61" i="8"/>
  <c r="V61" i="8"/>
  <c r="W61" i="8"/>
  <c r="X61" i="8"/>
  <c r="S62" i="8"/>
  <c r="T62" i="8"/>
  <c r="U62" i="8"/>
  <c r="V62" i="8"/>
  <c r="W62" i="8"/>
  <c r="X62" i="8"/>
  <c r="S63" i="8"/>
  <c r="T63" i="8"/>
  <c r="U63" i="8"/>
  <c r="V63" i="8"/>
  <c r="W63" i="8"/>
  <c r="X63" i="8"/>
  <c r="S64" i="8"/>
  <c r="T64" i="8"/>
  <c r="U64" i="8"/>
  <c r="V64" i="8"/>
  <c r="W64" i="8"/>
  <c r="X64" i="8"/>
  <c r="S65" i="8"/>
  <c r="T65" i="8"/>
  <c r="U65" i="8"/>
  <c r="V65" i="8"/>
  <c r="W65" i="8"/>
  <c r="X65" i="8"/>
  <c r="S66" i="8"/>
  <c r="T66" i="8"/>
  <c r="U66" i="8"/>
  <c r="V66" i="8"/>
  <c r="W66" i="8"/>
  <c r="X66" i="8"/>
  <c r="S67" i="8"/>
  <c r="T67" i="8"/>
  <c r="U67" i="8"/>
  <c r="V67" i="8"/>
  <c r="W67" i="8"/>
  <c r="X67" i="8"/>
  <c r="S68" i="8"/>
  <c r="T68" i="8"/>
  <c r="U68" i="8"/>
  <c r="V68" i="8"/>
  <c r="W68" i="8"/>
  <c r="X68" i="8"/>
  <c r="S69" i="8"/>
  <c r="T69" i="8"/>
  <c r="U69" i="8"/>
  <c r="V69" i="8"/>
  <c r="W69" i="8"/>
  <c r="X69" i="8"/>
  <c r="S70" i="8"/>
  <c r="T70" i="8"/>
  <c r="U70" i="8"/>
  <c r="V70" i="8"/>
  <c r="W70" i="8"/>
  <c r="X70" i="8"/>
  <c r="S71" i="8"/>
  <c r="T71" i="8"/>
  <c r="U71" i="8"/>
  <c r="V71" i="8"/>
  <c r="W71" i="8"/>
  <c r="X71" i="8"/>
  <c r="S72" i="8"/>
  <c r="T72" i="8"/>
  <c r="U72" i="8"/>
  <c r="V72" i="8"/>
  <c r="W72" i="8"/>
  <c r="X72" i="8"/>
  <c r="S73" i="8"/>
  <c r="T73" i="8"/>
  <c r="U73" i="8"/>
  <c r="V73" i="8"/>
  <c r="W73" i="8"/>
  <c r="X73" i="8"/>
  <c r="S74" i="8"/>
  <c r="T74" i="8"/>
  <c r="U74" i="8"/>
  <c r="V74" i="8"/>
  <c r="W74" i="8"/>
  <c r="X74" i="8"/>
  <c r="S75" i="8"/>
  <c r="T75" i="8"/>
  <c r="U75" i="8"/>
  <c r="V75" i="8"/>
  <c r="W75" i="8"/>
  <c r="X75" i="8"/>
  <c r="S76" i="8"/>
  <c r="T76" i="8"/>
  <c r="U76" i="8"/>
  <c r="V76" i="8"/>
  <c r="W76" i="8"/>
  <c r="X76" i="8"/>
  <c r="X7" i="8"/>
  <c r="W7" i="8"/>
  <c r="V7" i="8"/>
  <c r="U7" i="8"/>
  <c r="T7" i="8"/>
  <c r="AG7" i="8"/>
  <c r="Z7" i="8"/>
  <c r="I7" i="2"/>
  <c r="I8" i="2"/>
  <c r="O77" i="12" l="1"/>
  <c r="AA80" i="12"/>
  <c r="AA76" i="12"/>
  <c r="O78" i="12"/>
  <c r="AA77" i="12"/>
  <c r="O79" i="12"/>
  <c r="O75" i="12"/>
  <c r="AA78" i="12"/>
  <c r="O63" i="12"/>
  <c r="R26" i="12"/>
  <c r="P21" i="12"/>
  <c r="S14" i="12"/>
  <c r="U13" i="9" s="1"/>
  <c r="Q48" i="12"/>
  <c r="P56" i="12"/>
  <c r="S27" i="12"/>
  <c r="Q47" i="12"/>
  <c r="O38" i="12"/>
  <c r="R33" i="12"/>
  <c r="P35" i="12"/>
  <c r="S60" i="12"/>
  <c r="U53" i="9" s="1"/>
  <c r="Q66" i="12"/>
  <c r="O23" i="12"/>
  <c r="R34" i="12"/>
  <c r="P53" i="12"/>
  <c r="S43" i="12"/>
  <c r="Q46" i="12"/>
  <c r="O57" i="12"/>
  <c r="R29" i="12"/>
  <c r="P22" i="12"/>
  <c r="S32" i="12"/>
  <c r="Q16" i="12"/>
  <c r="O68" i="12"/>
  <c r="R69" i="12"/>
  <c r="P71" i="12"/>
  <c r="S72" i="12"/>
  <c r="Q74" i="12"/>
  <c r="Q76" i="12"/>
  <c r="P31" i="12"/>
  <c r="S49" i="12"/>
  <c r="R78" i="12"/>
  <c r="R80" i="12"/>
  <c r="P82" i="12"/>
  <c r="S83" i="12"/>
  <c r="Q85" i="12"/>
  <c r="P87" i="12"/>
  <c r="Q62" i="12"/>
  <c r="P63" i="12"/>
  <c r="S26" i="12"/>
  <c r="Q21" i="12"/>
  <c r="O59" i="12"/>
  <c r="R48" i="12"/>
  <c r="Q56" i="12"/>
  <c r="O42" i="12"/>
  <c r="R47" i="12"/>
  <c r="P38" i="12"/>
  <c r="S33" i="12"/>
  <c r="Q35" i="12"/>
  <c r="O19" i="12"/>
  <c r="R66" i="12"/>
  <c r="P23" i="12"/>
  <c r="S34" i="12"/>
  <c r="U27" i="9" s="1"/>
  <c r="Q53" i="12"/>
  <c r="O54" i="12"/>
  <c r="R46" i="12"/>
  <c r="P57" i="12"/>
  <c r="S29" i="12"/>
  <c r="Q22" i="12"/>
  <c r="O17" i="12"/>
  <c r="R16" i="12"/>
  <c r="P68" i="12"/>
  <c r="S69" i="12"/>
  <c r="Q71" i="12"/>
  <c r="O73" i="12"/>
  <c r="R74" i="12"/>
  <c r="R76" i="12"/>
  <c r="Q31" i="12"/>
  <c r="O67" i="12"/>
  <c r="S78" i="12"/>
  <c r="S80" i="12"/>
  <c r="Q82" i="12"/>
  <c r="O84" i="12"/>
  <c r="R85" i="12"/>
  <c r="Q87" i="12"/>
  <c r="O55" i="12"/>
  <c r="O86" i="12"/>
  <c r="Q63" i="12"/>
  <c r="O40" i="12"/>
  <c r="R21" i="12"/>
  <c r="P59" i="12"/>
  <c r="S48" i="12"/>
  <c r="U41" i="9" s="1"/>
  <c r="R56" i="12"/>
  <c r="P42" i="12"/>
  <c r="S47" i="12"/>
  <c r="U40" i="9" s="1"/>
  <c r="Q38" i="12"/>
  <c r="O44" i="12"/>
  <c r="R35" i="12"/>
  <c r="P19" i="12"/>
  <c r="S66" i="12"/>
  <c r="Q23" i="12"/>
  <c r="O50" i="12"/>
  <c r="R53" i="12"/>
  <c r="P54" i="12"/>
  <c r="S46" i="12"/>
  <c r="Q57" i="12"/>
  <c r="O39" i="12"/>
  <c r="R22" i="12"/>
  <c r="P17" i="12"/>
  <c r="S16" i="12"/>
  <c r="Q68" i="12"/>
  <c r="O70" i="12"/>
  <c r="R71" i="12"/>
  <c r="P73" i="12"/>
  <c r="S74" i="12"/>
  <c r="S76" i="12"/>
  <c r="U69" i="9" s="1"/>
  <c r="R31" i="12"/>
  <c r="P67" i="12"/>
  <c r="P79" i="12"/>
  <c r="O81" i="12"/>
  <c r="R82" i="12"/>
  <c r="P84" i="12"/>
  <c r="S85" i="12"/>
  <c r="R87" i="12"/>
  <c r="P55" i="12"/>
  <c r="O41" i="12"/>
  <c r="R63" i="12"/>
  <c r="P40" i="12"/>
  <c r="S21" i="12"/>
  <c r="Q59" i="12"/>
  <c r="O62" i="12"/>
  <c r="S56" i="12"/>
  <c r="U49" i="9" s="1"/>
  <c r="Q42" i="12"/>
  <c r="O36" i="12"/>
  <c r="R38" i="12"/>
  <c r="P44" i="12"/>
  <c r="S35" i="12"/>
  <c r="Q19" i="12"/>
  <c r="O64" i="12"/>
  <c r="R23" i="12"/>
  <c r="P50" i="12"/>
  <c r="S53" i="12"/>
  <c r="U46" i="9" s="1"/>
  <c r="Q54" i="12"/>
  <c r="O24" i="12"/>
  <c r="R57" i="12"/>
  <c r="P39" i="12"/>
  <c r="S22" i="12"/>
  <c r="Q17" i="12"/>
  <c r="O20" i="12"/>
  <c r="R68" i="12"/>
  <c r="P70" i="12"/>
  <c r="S71" i="12"/>
  <c r="Q73" i="12"/>
  <c r="P75" i="12"/>
  <c r="P77" i="12"/>
  <c r="S31" i="12"/>
  <c r="U24" i="9" s="1"/>
  <c r="Q67" i="12"/>
  <c r="Q79" i="12"/>
  <c r="P81" i="12"/>
  <c r="S82" i="12"/>
  <c r="Q84" i="12"/>
  <c r="P86" i="12"/>
  <c r="S87" i="12"/>
  <c r="Q55" i="12"/>
  <c r="P41" i="12"/>
  <c r="S63" i="12"/>
  <c r="U56" i="9" s="1"/>
  <c r="Q40" i="12"/>
  <c r="O14" i="12"/>
  <c r="R59" i="12"/>
  <c r="P62" i="12"/>
  <c r="O27" i="12"/>
  <c r="R42" i="12"/>
  <c r="P36" i="12"/>
  <c r="S38" i="12"/>
  <c r="U31" i="9" s="1"/>
  <c r="Q44" i="12"/>
  <c r="O60" i="12"/>
  <c r="R19" i="12"/>
  <c r="P64" i="12"/>
  <c r="S23" i="12"/>
  <c r="Q50" i="12"/>
  <c r="O43" i="12"/>
  <c r="R54" i="12"/>
  <c r="P24" i="12"/>
  <c r="S57" i="12"/>
  <c r="Q39" i="12"/>
  <c r="O32" i="12"/>
  <c r="R17" i="12"/>
  <c r="P20" i="12"/>
  <c r="S68" i="12"/>
  <c r="Q70" i="12"/>
  <c r="O72" i="12"/>
  <c r="R73" i="12"/>
  <c r="Q75" i="12"/>
  <c r="Q77" i="12"/>
  <c r="O49" i="12"/>
  <c r="R67" i="12"/>
  <c r="R79" i="12"/>
  <c r="Q81" i="12"/>
  <c r="O83" i="12"/>
  <c r="R84" i="12"/>
  <c r="Q86" i="12"/>
  <c r="Q41" i="12"/>
  <c r="O26" i="12"/>
  <c r="R40" i="12"/>
  <c r="P14" i="12"/>
  <c r="S59" i="12"/>
  <c r="R62" i="12"/>
  <c r="P27" i="12"/>
  <c r="S42" i="12"/>
  <c r="Q36" i="12"/>
  <c r="O33" i="12"/>
  <c r="R44" i="12"/>
  <c r="P60" i="12"/>
  <c r="S19" i="12"/>
  <c r="U9" i="9" s="1"/>
  <c r="Q64" i="12"/>
  <c r="O34" i="12"/>
  <c r="R50" i="12"/>
  <c r="P43" i="12"/>
  <c r="S54" i="12"/>
  <c r="Q24" i="12"/>
  <c r="O29" i="12"/>
  <c r="R39" i="12"/>
  <c r="P32" i="12"/>
  <c r="S17" i="12"/>
  <c r="Q20" i="12"/>
  <c r="O69" i="12"/>
  <c r="R70" i="12"/>
  <c r="P72" i="12"/>
  <c r="S73" i="12"/>
  <c r="R75" i="12"/>
  <c r="R77" i="12"/>
  <c r="P49" i="12"/>
  <c r="S67" i="12"/>
  <c r="S79" i="12"/>
  <c r="R81" i="12"/>
  <c r="P83" i="12"/>
  <c r="S84" i="12"/>
  <c r="R86" i="12"/>
  <c r="P88" i="12"/>
  <c r="S55" i="12"/>
  <c r="S41" i="12"/>
  <c r="P48" i="12"/>
  <c r="S36" i="12"/>
  <c r="U29" i="9" s="1"/>
  <c r="P66" i="12"/>
  <c r="R43" i="12"/>
  <c r="O22" i="12"/>
  <c r="Q69" i="12"/>
  <c r="P76" i="12"/>
  <c r="Q80" i="12"/>
  <c r="O87" i="12"/>
  <c r="Q15" i="12"/>
  <c r="O58" i="12"/>
  <c r="R28" i="12"/>
  <c r="P18" i="12"/>
  <c r="S61" i="12"/>
  <c r="U54" i="9" s="1"/>
  <c r="Q25" i="12"/>
  <c r="O45" i="12"/>
  <c r="P52" i="12"/>
  <c r="P26" i="12"/>
  <c r="S62" i="12"/>
  <c r="U55" i="9" s="1"/>
  <c r="P33" i="12"/>
  <c r="R64" i="12"/>
  <c r="O46" i="12"/>
  <c r="Q32" i="12"/>
  <c r="S70" i="12"/>
  <c r="S77" i="12"/>
  <c r="S81" i="12"/>
  <c r="O88" i="12"/>
  <c r="R15" i="12"/>
  <c r="P58" i="12"/>
  <c r="S28" i="12"/>
  <c r="U21" i="9" s="1"/>
  <c r="Q18" i="12"/>
  <c r="O30" i="12"/>
  <c r="R25" i="12"/>
  <c r="P45" i="12"/>
  <c r="O52" i="12"/>
  <c r="Q26" i="12"/>
  <c r="O56" i="12"/>
  <c r="Q33" i="12"/>
  <c r="S64" i="12"/>
  <c r="P46" i="12"/>
  <c r="R32" i="12"/>
  <c r="O71" i="12"/>
  <c r="O31" i="12"/>
  <c r="O82" i="12"/>
  <c r="Q88" i="12"/>
  <c r="S15" i="12"/>
  <c r="Q58" i="12"/>
  <c r="O51" i="12"/>
  <c r="R18" i="12"/>
  <c r="P30" i="12"/>
  <c r="S25" i="12"/>
  <c r="Q45" i="12"/>
  <c r="S40" i="12"/>
  <c r="U33" i="9" s="1"/>
  <c r="Q27" i="12"/>
  <c r="S44" i="12"/>
  <c r="P34" i="12"/>
  <c r="R24" i="12"/>
  <c r="O16" i="12"/>
  <c r="Q72" i="12"/>
  <c r="Q49" i="12"/>
  <c r="Q83" i="12"/>
  <c r="R88" i="12"/>
  <c r="O65" i="12"/>
  <c r="R58" i="12"/>
  <c r="P51" i="12"/>
  <c r="S18" i="12"/>
  <c r="Q30" i="12"/>
  <c r="O37" i="12"/>
  <c r="R45" i="12"/>
  <c r="O21" i="12"/>
  <c r="R27" i="12"/>
  <c r="O35" i="12"/>
  <c r="Q34" i="12"/>
  <c r="S24" i="12"/>
  <c r="P16" i="12"/>
  <c r="R72" i="12"/>
  <c r="R49" i="12"/>
  <c r="R83" i="12"/>
  <c r="S88" i="12"/>
  <c r="P65" i="12"/>
  <c r="S58" i="12"/>
  <c r="Q51" i="12"/>
  <c r="O61" i="12"/>
  <c r="R30" i="12"/>
  <c r="P37" i="12"/>
  <c r="S45" i="12"/>
  <c r="U38" i="9" s="1"/>
  <c r="Q14" i="12"/>
  <c r="O47" i="12"/>
  <c r="Q60" i="12"/>
  <c r="S50" i="12"/>
  <c r="P29" i="12"/>
  <c r="R20" i="12"/>
  <c r="O74" i="12"/>
  <c r="P78" i="12"/>
  <c r="O85" i="12"/>
  <c r="R55" i="12"/>
  <c r="Q65" i="12"/>
  <c r="O28" i="12"/>
  <c r="R51" i="12"/>
  <c r="P61" i="12"/>
  <c r="S30" i="12"/>
  <c r="U23" i="9" s="1"/>
  <c r="Q37" i="12"/>
  <c r="S52" i="12"/>
  <c r="R36" i="12"/>
  <c r="P69" i="12"/>
  <c r="P15" i="12"/>
  <c r="R61" i="12"/>
  <c r="R60" i="12"/>
  <c r="P74" i="12"/>
  <c r="R65" i="12"/>
  <c r="O25" i="12"/>
  <c r="O15" i="12"/>
  <c r="O66" i="12"/>
  <c r="S75" i="12"/>
  <c r="S65" i="12"/>
  <c r="P25" i="12"/>
  <c r="Q61" i="12"/>
  <c r="O53" i="12"/>
  <c r="Q78" i="12"/>
  <c r="P28" i="12"/>
  <c r="R37" i="12"/>
  <c r="S20" i="12"/>
  <c r="R41" i="12"/>
  <c r="Q43" i="12"/>
  <c r="P80" i="12"/>
  <c r="Q28" i="12"/>
  <c r="S37" i="12"/>
  <c r="P47" i="12"/>
  <c r="R14" i="12"/>
  <c r="Q29" i="12"/>
  <c r="P85" i="12"/>
  <c r="S51" i="12"/>
  <c r="R52" i="12"/>
  <c r="O48" i="12"/>
  <c r="S39" i="12"/>
  <c r="S86" i="12"/>
  <c r="O18" i="12"/>
  <c r="Q52" i="12"/>
  <c r="O80" i="12"/>
  <c r="O76" i="12"/>
  <c r="AE88" i="12"/>
  <c r="AB87" i="12"/>
  <c r="AD85" i="12"/>
  <c r="AA84" i="12"/>
  <c r="AC82" i="12"/>
  <c r="AE80" i="12"/>
  <c r="AE78" i="12"/>
  <c r="AE71" i="9" s="1"/>
  <c r="AE76" i="12"/>
  <c r="AE69" i="9" s="1"/>
  <c r="AE74" i="12"/>
  <c r="AE67" i="9" s="1"/>
  <c r="AB73" i="12"/>
  <c r="AD71" i="12"/>
  <c r="AA70" i="12"/>
  <c r="AC68" i="12"/>
  <c r="AE66" i="12"/>
  <c r="AB65" i="12"/>
  <c r="AD23" i="12"/>
  <c r="AA16" i="12"/>
  <c r="AC30" i="12"/>
  <c r="AE22" i="12"/>
  <c r="AB54" i="12"/>
  <c r="AD37" i="12"/>
  <c r="AA55" i="12"/>
  <c r="AC60" i="12"/>
  <c r="AE36" i="12"/>
  <c r="AB21" i="12"/>
  <c r="AD52" i="12"/>
  <c r="AA19" i="12"/>
  <c r="AC33" i="12"/>
  <c r="AE31" i="12"/>
  <c r="AB35" i="12"/>
  <c r="AD41" i="12"/>
  <c r="AA39" i="12"/>
  <c r="AC51" i="12"/>
  <c r="AE45" i="12"/>
  <c r="AB58" i="12"/>
  <c r="AD17" i="12"/>
  <c r="AA47" i="12"/>
  <c r="AC64" i="12"/>
  <c r="AE38" i="12"/>
  <c r="AE31" i="9" s="1"/>
  <c r="AB27" i="12"/>
  <c r="AD57" i="12"/>
  <c r="AA14" i="12"/>
  <c r="AC28" i="12"/>
  <c r="AE62" i="12"/>
  <c r="AB18" i="12"/>
  <c r="AD42" i="12"/>
  <c r="AE61" i="12"/>
  <c r="AE54" i="9" s="1"/>
  <c r="AD88" i="12"/>
  <c r="AA87" i="12"/>
  <c r="AC85" i="12"/>
  <c r="AE83" i="12"/>
  <c r="AB82" i="12"/>
  <c r="AD80" i="12"/>
  <c r="AD78" i="12"/>
  <c r="AD76" i="12"/>
  <c r="AD74" i="12"/>
  <c r="AA73" i="12"/>
  <c r="AC71" i="12"/>
  <c r="AE69" i="12"/>
  <c r="AB68" i="12"/>
  <c r="AD66" i="12"/>
  <c r="AA65" i="12"/>
  <c r="AC23" i="12"/>
  <c r="AE32" i="12"/>
  <c r="AB30" i="12"/>
  <c r="AD22" i="12"/>
  <c r="AA54" i="12"/>
  <c r="AC37" i="12"/>
  <c r="AE44" i="12"/>
  <c r="AB60" i="12"/>
  <c r="AD36" i="12"/>
  <c r="AA21" i="12"/>
  <c r="AC52" i="12"/>
  <c r="AE63" i="12"/>
  <c r="AB33" i="12"/>
  <c r="AD31" i="12"/>
  <c r="AA35" i="12"/>
  <c r="AC41" i="12"/>
  <c r="AE25" i="12"/>
  <c r="AB51" i="12"/>
  <c r="AD45" i="12"/>
  <c r="AA58" i="12"/>
  <c r="AC17" i="12"/>
  <c r="AE24" i="12"/>
  <c r="AB64" i="12"/>
  <c r="AD38" i="12"/>
  <c r="AA27" i="12"/>
  <c r="AC57" i="12"/>
  <c r="AE50" i="12"/>
  <c r="AE43" i="9" s="1"/>
  <c r="AB28" i="12"/>
  <c r="AD62" i="12"/>
  <c r="AA18" i="12"/>
  <c r="AC42" i="12"/>
  <c r="AC88" i="12"/>
  <c r="AE86" i="12"/>
  <c r="AB85" i="12"/>
  <c r="AD83" i="12"/>
  <c r="AA82" i="12"/>
  <c r="AC80" i="12"/>
  <c r="AC78" i="12"/>
  <c r="AC76" i="12"/>
  <c r="AC74" i="12"/>
  <c r="AE72" i="12"/>
  <c r="AE65" i="9" s="1"/>
  <c r="AB71" i="12"/>
  <c r="AD69" i="12"/>
  <c r="AA68" i="12"/>
  <c r="AC66" i="12"/>
  <c r="AE20" i="12"/>
  <c r="AB23" i="12"/>
  <c r="AD32" i="12"/>
  <c r="AA30" i="12"/>
  <c r="AC22" i="12"/>
  <c r="AE15" i="12"/>
  <c r="AE7" i="9" s="1"/>
  <c r="AB37" i="12"/>
  <c r="AD44" i="12"/>
  <c r="AA60" i="12"/>
  <c r="AC36" i="12"/>
  <c r="AE56" i="12"/>
  <c r="AB52" i="12"/>
  <c r="AD63" i="12"/>
  <c r="AA33" i="12"/>
  <c r="AC31" i="12"/>
  <c r="AE34" i="12"/>
  <c r="AB41" i="12"/>
  <c r="AD25" i="12"/>
  <c r="AA51" i="12"/>
  <c r="AC45" i="12"/>
  <c r="AE26" i="12"/>
  <c r="AB17" i="12"/>
  <c r="AD24" i="12"/>
  <c r="AA64" i="12"/>
  <c r="AC38" i="12"/>
  <c r="AE29" i="12"/>
  <c r="AB57" i="12"/>
  <c r="AD50" i="12"/>
  <c r="AA28" i="12"/>
  <c r="AC62" i="12"/>
  <c r="AE59" i="12"/>
  <c r="AB42" i="12"/>
  <c r="AB88" i="12"/>
  <c r="AD86" i="12"/>
  <c r="AA85" i="12"/>
  <c r="AC83" i="12"/>
  <c r="AE81" i="12"/>
  <c r="AB80" i="12"/>
  <c r="AB78" i="12"/>
  <c r="AB76" i="12"/>
  <c r="AB74" i="12"/>
  <c r="AD72" i="12"/>
  <c r="AA71" i="12"/>
  <c r="AC69" i="12"/>
  <c r="AE67" i="12"/>
  <c r="AB66" i="12"/>
  <c r="AD20" i="12"/>
  <c r="AA23" i="12"/>
  <c r="AC32" i="12"/>
  <c r="AE46" i="12"/>
  <c r="AB22" i="12"/>
  <c r="AD15" i="12"/>
  <c r="AA37" i="12"/>
  <c r="AC44" i="12"/>
  <c r="AE48" i="12"/>
  <c r="AB36" i="12"/>
  <c r="AD56" i="12"/>
  <c r="AA52" i="12"/>
  <c r="AC63" i="12"/>
  <c r="AE43" i="12"/>
  <c r="AE36" i="9" s="1"/>
  <c r="AB31" i="12"/>
  <c r="AD34" i="12"/>
  <c r="AA41" i="12"/>
  <c r="AC25" i="12"/>
  <c r="AE53" i="12"/>
  <c r="AB45" i="12"/>
  <c r="AD26" i="12"/>
  <c r="AA17" i="12"/>
  <c r="AC24" i="12"/>
  <c r="AE40" i="12"/>
  <c r="AB38" i="12"/>
  <c r="AD29" i="12"/>
  <c r="AA57" i="12"/>
  <c r="AC50" i="12"/>
  <c r="AE49" i="12"/>
  <c r="AB62" i="12"/>
  <c r="AD59" i="12"/>
  <c r="AA42" i="12"/>
  <c r="AA88" i="12"/>
  <c r="AC86" i="12"/>
  <c r="AE84" i="12"/>
  <c r="AB83" i="12"/>
  <c r="AD81" i="12"/>
  <c r="AE79" i="12"/>
  <c r="AE77" i="12"/>
  <c r="AE75" i="12"/>
  <c r="AE68" i="9" s="1"/>
  <c r="AA74" i="12"/>
  <c r="AC72" i="12"/>
  <c r="AE70" i="12"/>
  <c r="AB69" i="12"/>
  <c r="AD67" i="12"/>
  <c r="AA66" i="12"/>
  <c r="AC20" i="12"/>
  <c r="AE16" i="12"/>
  <c r="AB32" i="12"/>
  <c r="AD46" i="12"/>
  <c r="AA22" i="12"/>
  <c r="AC15" i="12"/>
  <c r="AE55" i="12"/>
  <c r="AE48" i="9" s="1"/>
  <c r="AB44" i="12"/>
  <c r="AD48" i="12"/>
  <c r="AA36" i="12"/>
  <c r="AC56" i="12"/>
  <c r="AE19" i="12"/>
  <c r="AB63" i="12"/>
  <c r="AD43" i="12"/>
  <c r="AA31" i="12"/>
  <c r="AC34" i="12"/>
  <c r="AE39" i="12"/>
  <c r="AB25" i="12"/>
  <c r="AD53" i="12"/>
  <c r="AA45" i="12"/>
  <c r="AC26" i="12"/>
  <c r="AE47" i="12"/>
  <c r="AB24" i="12"/>
  <c r="AD40" i="12"/>
  <c r="AA38" i="12"/>
  <c r="AC29" i="12"/>
  <c r="AE14" i="12"/>
  <c r="AB50" i="12"/>
  <c r="AD49" i="12"/>
  <c r="AA62" i="12"/>
  <c r="AC59" i="12"/>
  <c r="AA61" i="12"/>
  <c r="AE87" i="12"/>
  <c r="AB86" i="12"/>
  <c r="AD84" i="12"/>
  <c r="AA83" i="12"/>
  <c r="AC81" i="12"/>
  <c r="AD79" i="12"/>
  <c r="AD77" i="12"/>
  <c r="AD75" i="12"/>
  <c r="AE73" i="12"/>
  <c r="AB72" i="12"/>
  <c r="AD70" i="12"/>
  <c r="AA69" i="12"/>
  <c r="AC67" i="12"/>
  <c r="AE65" i="12"/>
  <c r="AB20" i="12"/>
  <c r="AD16" i="12"/>
  <c r="AA32" i="12"/>
  <c r="AC46" i="12"/>
  <c r="AE54" i="12"/>
  <c r="AB15" i="12"/>
  <c r="AD55" i="12"/>
  <c r="AA44" i="12"/>
  <c r="AC48" i="12"/>
  <c r="AE21" i="12"/>
  <c r="AE19" i="9" s="1"/>
  <c r="AB56" i="12"/>
  <c r="AD19" i="12"/>
  <c r="AA63" i="12"/>
  <c r="AC43" i="12"/>
  <c r="AE35" i="12"/>
  <c r="AB34" i="12"/>
  <c r="AD39" i="12"/>
  <c r="AA25" i="12"/>
  <c r="AC53" i="12"/>
  <c r="AE58" i="12"/>
  <c r="AE51" i="9" s="1"/>
  <c r="AB26" i="12"/>
  <c r="AD47" i="12"/>
  <c r="AA24" i="12"/>
  <c r="AC40" i="12"/>
  <c r="AE27" i="12"/>
  <c r="AB29" i="12"/>
  <c r="AD14" i="12"/>
  <c r="AA50" i="12"/>
  <c r="AC49" i="12"/>
  <c r="AE18" i="12"/>
  <c r="AB59" i="12"/>
  <c r="AB61" i="12"/>
  <c r="AD87" i="12"/>
  <c r="AA86" i="12"/>
  <c r="AC84" i="12"/>
  <c r="AE82" i="12"/>
  <c r="AB81" i="12"/>
  <c r="AC87" i="12"/>
  <c r="AB77" i="12"/>
  <c r="AB70" i="12"/>
  <c r="AE23" i="12"/>
  <c r="AC54" i="12"/>
  <c r="AA48" i="12"/>
  <c r="AD33" i="12"/>
  <c r="AB39" i="12"/>
  <c r="AE17" i="12"/>
  <c r="AC27" i="12"/>
  <c r="AA49" i="12"/>
  <c r="AE85" i="12"/>
  <c r="AC75" i="12"/>
  <c r="AE68" i="12"/>
  <c r="AC16" i="12"/>
  <c r="AA15" i="12"/>
  <c r="AD21" i="12"/>
  <c r="AB43" i="12"/>
  <c r="AE51" i="12"/>
  <c r="AC47" i="12"/>
  <c r="AA29" i="12"/>
  <c r="AD18" i="12"/>
  <c r="AB84" i="12"/>
  <c r="AB75" i="12"/>
  <c r="AD68" i="12"/>
  <c r="AB16" i="12"/>
  <c r="AE37" i="12"/>
  <c r="AC21" i="12"/>
  <c r="AA43" i="12"/>
  <c r="AD51" i="12"/>
  <c r="AB47" i="12"/>
  <c r="AE57" i="12"/>
  <c r="AC18" i="12"/>
  <c r="AD82" i="12"/>
  <c r="AD73" i="12"/>
  <c r="AB67" i="12"/>
  <c r="AE30" i="12"/>
  <c r="AE23" i="9" s="1"/>
  <c r="AC55" i="12"/>
  <c r="AA56" i="12"/>
  <c r="AD35" i="12"/>
  <c r="AB53" i="12"/>
  <c r="AE64" i="12"/>
  <c r="AC14" i="12"/>
  <c r="AA59" i="12"/>
  <c r="AA81" i="12"/>
  <c r="AC73" i="12"/>
  <c r="AA67" i="12"/>
  <c r="AD30" i="12"/>
  <c r="AB55" i="12"/>
  <c r="AE52" i="12"/>
  <c r="AC35" i="12"/>
  <c r="AA53" i="12"/>
  <c r="AD64" i="12"/>
  <c r="AB14" i="12"/>
  <c r="AE42" i="12"/>
  <c r="AE35" i="9" s="1"/>
  <c r="AC79" i="12"/>
  <c r="AA72" i="12"/>
  <c r="AD65" i="12"/>
  <c r="AB46" i="12"/>
  <c r="AE60" i="12"/>
  <c r="AC19" i="12"/>
  <c r="AA34" i="12"/>
  <c r="AD58" i="12"/>
  <c r="AB40" i="12"/>
  <c r="AE28" i="12"/>
  <c r="AC61" i="12"/>
  <c r="AB79" i="12"/>
  <c r="AC77" i="12"/>
  <c r="AB48" i="12"/>
  <c r="AD27" i="12"/>
  <c r="AE71" i="12"/>
  <c r="AB19" i="12"/>
  <c r="AD28" i="12"/>
  <c r="AC70" i="12"/>
  <c r="AE33" i="12"/>
  <c r="AB49" i="12"/>
  <c r="AC65" i="12"/>
  <c r="AE41" i="12"/>
  <c r="AD61" i="12"/>
  <c r="AA20" i="12"/>
  <c r="AC39" i="12"/>
  <c r="AA46" i="12"/>
  <c r="AC58" i="12"/>
  <c r="AD60" i="12"/>
  <c r="AD54" i="12"/>
  <c r="AA26" i="12"/>
  <c r="AA40" i="12"/>
  <c r="AA79" i="12"/>
  <c r="AA75" i="12"/>
  <c r="L66" i="9"/>
  <c r="Y66" i="9"/>
  <c r="AL66" i="9"/>
  <c r="N66" i="9"/>
  <c r="AA66" i="9"/>
  <c r="O66" i="9"/>
  <c r="AB66" i="9"/>
  <c r="R66" i="9"/>
  <c r="AF66" i="9"/>
  <c r="AH66" i="9"/>
  <c r="AI66" i="9"/>
  <c r="AK66" i="9"/>
  <c r="X66" i="9"/>
  <c r="Q66" i="9"/>
  <c r="V66" i="9"/>
  <c r="O58" i="9"/>
  <c r="AB58" i="9"/>
  <c r="Q58" i="9"/>
  <c r="R58" i="9"/>
  <c r="AF58" i="9"/>
  <c r="V58" i="9"/>
  <c r="AI58" i="9"/>
  <c r="X58" i="9"/>
  <c r="AK58" i="9"/>
  <c r="L58" i="9"/>
  <c r="N58" i="9"/>
  <c r="Y58" i="9"/>
  <c r="AA58" i="9"/>
  <c r="AH58" i="9"/>
  <c r="AL58" i="9"/>
  <c r="R50" i="9"/>
  <c r="AF50" i="9"/>
  <c r="AH50" i="9"/>
  <c r="V50" i="9"/>
  <c r="AI50" i="9"/>
  <c r="L50" i="9"/>
  <c r="Y50" i="9"/>
  <c r="AL50" i="9"/>
  <c r="N50" i="9"/>
  <c r="AA50" i="9"/>
  <c r="O50" i="9"/>
  <c r="Q50" i="9"/>
  <c r="X50" i="9"/>
  <c r="AK50" i="9"/>
  <c r="AB50" i="9"/>
  <c r="O42" i="9"/>
  <c r="AB42" i="9"/>
  <c r="Q42" i="9"/>
  <c r="AH42" i="9"/>
  <c r="V42" i="9"/>
  <c r="AI42" i="9"/>
  <c r="X42" i="9"/>
  <c r="AK42" i="9"/>
  <c r="L42" i="9"/>
  <c r="Y42" i="9"/>
  <c r="AL42" i="9"/>
  <c r="N42" i="9"/>
  <c r="R42" i="9"/>
  <c r="AA42" i="9"/>
  <c r="AF42" i="9"/>
  <c r="Q34" i="9"/>
  <c r="R34" i="9"/>
  <c r="AF34" i="9"/>
  <c r="V34" i="9"/>
  <c r="AI34" i="9"/>
  <c r="X34" i="9"/>
  <c r="AK34" i="9"/>
  <c r="L34" i="9"/>
  <c r="Y34" i="9"/>
  <c r="AL34" i="9"/>
  <c r="N34" i="9"/>
  <c r="AA34" i="9"/>
  <c r="AB34" i="9"/>
  <c r="AH34" i="9"/>
  <c r="O34" i="9"/>
  <c r="AH26" i="9"/>
  <c r="V26" i="9"/>
  <c r="AI26" i="9"/>
  <c r="L26" i="9"/>
  <c r="Y26" i="9"/>
  <c r="AL26" i="9"/>
  <c r="N26" i="9"/>
  <c r="AA26" i="9"/>
  <c r="O26" i="9"/>
  <c r="AB26" i="9"/>
  <c r="Q26" i="9"/>
  <c r="R26" i="9"/>
  <c r="X26" i="9"/>
  <c r="AF26" i="9"/>
  <c r="AK26" i="9"/>
  <c r="V18" i="9"/>
  <c r="AI18" i="9"/>
  <c r="X18" i="9"/>
  <c r="AK18" i="9"/>
  <c r="N18" i="9"/>
  <c r="AA18" i="9"/>
  <c r="O18" i="9"/>
  <c r="AB18" i="9"/>
  <c r="Q18" i="9"/>
  <c r="R18" i="9"/>
  <c r="AF18" i="9"/>
  <c r="AH18" i="9"/>
  <c r="AL18" i="9"/>
  <c r="L18" i="9"/>
  <c r="Y18" i="9"/>
  <c r="V10" i="9"/>
  <c r="AI10" i="9"/>
  <c r="X10" i="9"/>
  <c r="AK10" i="9"/>
  <c r="N10" i="9"/>
  <c r="AA10" i="9"/>
  <c r="O10" i="9"/>
  <c r="AB10" i="9"/>
  <c r="Q10" i="9"/>
  <c r="R10" i="9"/>
  <c r="AF10" i="9"/>
  <c r="L10" i="9"/>
  <c r="Y10" i="9"/>
  <c r="AH10" i="9"/>
  <c r="AL10" i="9"/>
  <c r="R7" i="9"/>
  <c r="AF7" i="9"/>
  <c r="AH7" i="9"/>
  <c r="X7" i="9"/>
  <c r="AK7" i="9"/>
  <c r="L7" i="9"/>
  <c r="Y7" i="9"/>
  <c r="AL7" i="9"/>
  <c r="N7" i="9"/>
  <c r="AA7" i="9"/>
  <c r="O7" i="9"/>
  <c r="AB7" i="9"/>
  <c r="Q7" i="9"/>
  <c r="V7" i="9"/>
  <c r="AI7" i="9"/>
  <c r="O65" i="9"/>
  <c r="AB65" i="9"/>
  <c r="Q65" i="9"/>
  <c r="R65" i="9"/>
  <c r="AF65" i="9"/>
  <c r="V65" i="9"/>
  <c r="AI65" i="9"/>
  <c r="AH65" i="9"/>
  <c r="L65" i="9"/>
  <c r="AL65" i="9"/>
  <c r="AK65" i="9"/>
  <c r="N65" i="9"/>
  <c r="X65" i="9"/>
  <c r="Y65" i="9"/>
  <c r="AA65" i="9"/>
  <c r="AF57" i="9"/>
  <c r="V57" i="9"/>
  <c r="AH57" i="9"/>
  <c r="X57" i="9"/>
  <c r="AI57" i="9"/>
  <c r="N57" i="9"/>
  <c r="AA57" i="9"/>
  <c r="AL57" i="9"/>
  <c r="O57" i="9"/>
  <c r="AB57" i="9"/>
  <c r="L57" i="9"/>
  <c r="Q57" i="9"/>
  <c r="R57" i="9"/>
  <c r="AK57" i="9"/>
  <c r="Y57" i="9"/>
  <c r="V49" i="9"/>
  <c r="AI49" i="9"/>
  <c r="X49" i="9"/>
  <c r="AK49" i="9"/>
  <c r="L49" i="9"/>
  <c r="Y49" i="9"/>
  <c r="AL49" i="9"/>
  <c r="O49" i="9"/>
  <c r="AB49" i="9"/>
  <c r="Q49" i="9"/>
  <c r="AH49" i="9"/>
  <c r="N49" i="9"/>
  <c r="R49" i="9"/>
  <c r="AF49" i="9"/>
  <c r="AA49" i="9"/>
  <c r="R41" i="9"/>
  <c r="AF41" i="9"/>
  <c r="AH41" i="9"/>
  <c r="X41" i="9"/>
  <c r="AK41" i="9"/>
  <c r="L41" i="9"/>
  <c r="Y41" i="9"/>
  <c r="AL41" i="9"/>
  <c r="N41" i="9"/>
  <c r="AA41" i="9"/>
  <c r="O41" i="9"/>
  <c r="AB41" i="9"/>
  <c r="AI41" i="9"/>
  <c r="Q41" i="9"/>
  <c r="V41" i="9"/>
  <c r="AH33" i="9"/>
  <c r="V33" i="9"/>
  <c r="AI33" i="9"/>
  <c r="L33" i="9"/>
  <c r="Y33" i="9"/>
  <c r="AL33" i="9"/>
  <c r="N33" i="9"/>
  <c r="AA33" i="9"/>
  <c r="O33" i="9"/>
  <c r="AB33" i="9"/>
  <c r="Q33" i="9"/>
  <c r="R33" i="9"/>
  <c r="X33" i="9"/>
  <c r="AF33" i="9"/>
  <c r="AK33" i="9"/>
  <c r="X25" i="9"/>
  <c r="AK25" i="9"/>
  <c r="L25" i="9"/>
  <c r="Y25" i="9"/>
  <c r="AL25" i="9"/>
  <c r="O25" i="9"/>
  <c r="AB25" i="9"/>
  <c r="Q25" i="9"/>
  <c r="R25" i="9"/>
  <c r="AF25" i="9"/>
  <c r="AH25" i="9"/>
  <c r="AI25" i="9"/>
  <c r="N25" i="9"/>
  <c r="V25" i="9"/>
  <c r="AA25" i="9"/>
  <c r="L17" i="9"/>
  <c r="Y17" i="9"/>
  <c r="AL17" i="9"/>
  <c r="N17" i="9"/>
  <c r="AA17" i="9"/>
  <c r="Q17" i="9"/>
  <c r="R17" i="9"/>
  <c r="AF17" i="9"/>
  <c r="AH17" i="9"/>
  <c r="V17" i="9"/>
  <c r="AI17" i="9"/>
  <c r="O17" i="9"/>
  <c r="X17" i="9"/>
  <c r="AB17" i="9"/>
  <c r="AK17" i="9"/>
  <c r="L9" i="9"/>
  <c r="Y9" i="9"/>
  <c r="AL9" i="9"/>
  <c r="N9" i="9"/>
  <c r="AA9" i="9"/>
  <c r="Q9" i="9"/>
  <c r="R9" i="9"/>
  <c r="AF9" i="9"/>
  <c r="AH9" i="9"/>
  <c r="V9" i="9"/>
  <c r="AI9" i="9"/>
  <c r="AK9" i="9"/>
  <c r="O9" i="9"/>
  <c r="X9" i="9"/>
  <c r="AB9" i="9"/>
  <c r="R72" i="9"/>
  <c r="L72" i="9"/>
  <c r="Y72" i="9"/>
  <c r="AL72" i="9"/>
  <c r="O72" i="9"/>
  <c r="N72" i="9"/>
  <c r="AA72" i="9"/>
  <c r="AB72" i="9"/>
  <c r="Q72" i="9"/>
  <c r="AF72" i="9"/>
  <c r="AK72" i="9"/>
  <c r="V72" i="9"/>
  <c r="AH72" i="9"/>
  <c r="X72" i="9"/>
  <c r="AI72" i="9"/>
  <c r="R64" i="9"/>
  <c r="AF64" i="9"/>
  <c r="AH64" i="9"/>
  <c r="V64" i="9"/>
  <c r="AI64" i="9"/>
  <c r="L64" i="9"/>
  <c r="Y64" i="9"/>
  <c r="AL64" i="9"/>
  <c r="AK64" i="9"/>
  <c r="N64" i="9"/>
  <c r="O64" i="9"/>
  <c r="Q64" i="9"/>
  <c r="X64" i="9"/>
  <c r="AA64" i="9"/>
  <c r="AB64" i="9"/>
  <c r="X56" i="9"/>
  <c r="AK56" i="9"/>
  <c r="L56" i="9"/>
  <c r="Y56" i="9"/>
  <c r="AL56" i="9"/>
  <c r="N56" i="9"/>
  <c r="AA56" i="9"/>
  <c r="Q56" i="9"/>
  <c r="R56" i="9"/>
  <c r="AF56" i="9"/>
  <c r="AI56" i="9"/>
  <c r="O56" i="9"/>
  <c r="AH56" i="9"/>
  <c r="V56" i="9"/>
  <c r="AB56" i="9"/>
  <c r="L48" i="9"/>
  <c r="Y48" i="9"/>
  <c r="AL48" i="9"/>
  <c r="N48" i="9"/>
  <c r="AA48" i="9"/>
  <c r="O48" i="9"/>
  <c r="AB48" i="9"/>
  <c r="R48" i="9"/>
  <c r="AF48" i="9"/>
  <c r="AH48" i="9"/>
  <c r="AI48" i="9"/>
  <c r="AK48" i="9"/>
  <c r="X48" i="9"/>
  <c r="Q48" i="9"/>
  <c r="V48" i="9"/>
  <c r="V40" i="9"/>
  <c r="AI40" i="9"/>
  <c r="X40" i="9"/>
  <c r="AK40" i="9"/>
  <c r="N40" i="9"/>
  <c r="AA40" i="9"/>
  <c r="O40" i="9"/>
  <c r="AB40" i="9"/>
  <c r="Q40" i="9"/>
  <c r="R40" i="9"/>
  <c r="AF40" i="9"/>
  <c r="L40" i="9"/>
  <c r="Y40" i="9"/>
  <c r="AH40" i="9"/>
  <c r="AL40" i="9"/>
  <c r="L32" i="9"/>
  <c r="Y32" i="9"/>
  <c r="AK32" i="9"/>
  <c r="N32" i="9"/>
  <c r="AA32" i="9"/>
  <c r="AL32" i="9"/>
  <c r="Q32" i="9"/>
  <c r="R32" i="9"/>
  <c r="AF32" i="9"/>
  <c r="AH32" i="9"/>
  <c r="V32" i="9"/>
  <c r="AI32" i="9"/>
  <c r="O32" i="9"/>
  <c r="X32" i="9"/>
  <c r="AB32" i="9"/>
  <c r="N24" i="9"/>
  <c r="AA24" i="9"/>
  <c r="O24" i="9"/>
  <c r="AB24" i="9"/>
  <c r="R24" i="9"/>
  <c r="AF24" i="9"/>
  <c r="AH24" i="9"/>
  <c r="V24" i="9"/>
  <c r="AI24" i="9"/>
  <c r="X24" i="9"/>
  <c r="AK24" i="9"/>
  <c r="L24" i="9"/>
  <c r="Q24" i="9"/>
  <c r="Y24" i="9"/>
  <c r="AL24" i="9"/>
  <c r="O16" i="9"/>
  <c r="AB16" i="9"/>
  <c r="Q16" i="9"/>
  <c r="AH16" i="9"/>
  <c r="V16" i="9"/>
  <c r="AI16" i="9"/>
  <c r="X16" i="9"/>
  <c r="AK16" i="9"/>
  <c r="L16" i="9"/>
  <c r="Y16" i="9"/>
  <c r="AL16" i="9"/>
  <c r="N16" i="9"/>
  <c r="R16" i="9"/>
  <c r="AA16" i="9"/>
  <c r="AF16" i="9"/>
  <c r="O8" i="9"/>
  <c r="AB8" i="9"/>
  <c r="Q8" i="9"/>
  <c r="AH8" i="9"/>
  <c r="V8" i="9"/>
  <c r="AI8" i="9"/>
  <c r="X8" i="9"/>
  <c r="AK8" i="9"/>
  <c r="L8" i="9"/>
  <c r="Y8" i="9"/>
  <c r="AL8" i="9"/>
  <c r="N8" i="9"/>
  <c r="R8" i="9"/>
  <c r="AA8" i="9"/>
  <c r="AF8" i="9"/>
  <c r="V71" i="9"/>
  <c r="AI71" i="9"/>
  <c r="X71" i="9"/>
  <c r="AK71" i="9"/>
  <c r="L71" i="9"/>
  <c r="Y71" i="9"/>
  <c r="AL71" i="9"/>
  <c r="O71" i="9"/>
  <c r="AB71" i="9"/>
  <c r="N71" i="9"/>
  <c r="Q71" i="9"/>
  <c r="R71" i="9"/>
  <c r="AA71" i="9"/>
  <c r="AF71" i="9"/>
  <c r="AH71" i="9"/>
  <c r="V63" i="9"/>
  <c r="AI63" i="9"/>
  <c r="X63" i="9"/>
  <c r="AK63" i="9"/>
  <c r="L63" i="9"/>
  <c r="Y63" i="9"/>
  <c r="AL63" i="9"/>
  <c r="O63" i="9"/>
  <c r="AB63" i="9"/>
  <c r="N63" i="9"/>
  <c r="R63" i="9"/>
  <c r="Q63" i="9"/>
  <c r="AA63" i="9"/>
  <c r="AH63" i="9"/>
  <c r="AF63" i="9"/>
  <c r="N55" i="9"/>
  <c r="AA55" i="9"/>
  <c r="O55" i="9"/>
  <c r="AB55" i="9"/>
  <c r="Q55" i="9"/>
  <c r="AH55" i="9"/>
  <c r="V55" i="9"/>
  <c r="AI55" i="9"/>
  <c r="AF55" i="9"/>
  <c r="AK55" i="9"/>
  <c r="AL55" i="9"/>
  <c r="L55" i="9"/>
  <c r="R55" i="9"/>
  <c r="X55" i="9"/>
  <c r="Y55" i="9"/>
  <c r="O47" i="9"/>
  <c r="AB47" i="9"/>
  <c r="Q47" i="9"/>
  <c r="R47" i="9"/>
  <c r="AF47" i="9"/>
  <c r="V47" i="9"/>
  <c r="AI47" i="9"/>
  <c r="X47" i="9"/>
  <c r="AK47" i="9"/>
  <c r="Y47" i="9"/>
  <c r="AA47" i="9"/>
  <c r="AH47" i="9"/>
  <c r="AL47" i="9"/>
  <c r="L47" i="9"/>
  <c r="N47" i="9"/>
  <c r="L39" i="9"/>
  <c r="Y39" i="9"/>
  <c r="AL39" i="9"/>
  <c r="N39" i="9"/>
  <c r="AA39" i="9"/>
  <c r="Q39" i="9"/>
  <c r="R39" i="9"/>
  <c r="AF39" i="9"/>
  <c r="AH39" i="9"/>
  <c r="V39" i="9"/>
  <c r="AI39" i="9"/>
  <c r="AK39" i="9"/>
  <c r="O39" i="9"/>
  <c r="X39" i="9"/>
  <c r="AB39" i="9"/>
  <c r="O31" i="9"/>
  <c r="AB31" i="9"/>
  <c r="Q31" i="9"/>
  <c r="AH31" i="9"/>
  <c r="V31" i="9"/>
  <c r="AI31" i="9"/>
  <c r="X31" i="9"/>
  <c r="AK31" i="9"/>
  <c r="L31" i="9"/>
  <c r="Y31" i="9"/>
  <c r="AL31" i="9"/>
  <c r="N31" i="9"/>
  <c r="R31" i="9"/>
  <c r="AA31" i="9"/>
  <c r="AF31" i="9"/>
  <c r="Q23" i="9"/>
  <c r="R23" i="9"/>
  <c r="AF23" i="9"/>
  <c r="V23" i="9"/>
  <c r="AI23" i="9"/>
  <c r="X23" i="9"/>
  <c r="AK23" i="9"/>
  <c r="L23" i="9"/>
  <c r="Y23" i="9"/>
  <c r="AL23" i="9"/>
  <c r="N23" i="9"/>
  <c r="AA23" i="9"/>
  <c r="O23" i="9"/>
  <c r="AB23" i="9"/>
  <c r="AH23" i="9"/>
  <c r="R15" i="9"/>
  <c r="AF15" i="9"/>
  <c r="AH15" i="9"/>
  <c r="X15" i="9"/>
  <c r="AK15" i="9"/>
  <c r="L15" i="9"/>
  <c r="Y15" i="9"/>
  <c r="AL15" i="9"/>
  <c r="N15" i="9"/>
  <c r="AA15" i="9"/>
  <c r="O15" i="9"/>
  <c r="AB15" i="9"/>
  <c r="Q15" i="9"/>
  <c r="V15" i="9"/>
  <c r="AI15" i="9"/>
  <c r="L70" i="9"/>
  <c r="Y70" i="9"/>
  <c r="AL70" i="9"/>
  <c r="N70" i="9"/>
  <c r="AA70" i="9"/>
  <c r="O70" i="9"/>
  <c r="AB70" i="9"/>
  <c r="R70" i="9"/>
  <c r="AF70" i="9"/>
  <c r="Q70" i="9"/>
  <c r="V70" i="9"/>
  <c r="X70" i="9"/>
  <c r="AK70" i="9"/>
  <c r="AH70" i="9"/>
  <c r="AI70" i="9"/>
  <c r="L62" i="9"/>
  <c r="Y62" i="9"/>
  <c r="AL62" i="9"/>
  <c r="N62" i="9"/>
  <c r="AA62" i="9"/>
  <c r="O62" i="9"/>
  <c r="AB62" i="9"/>
  <c r="R62" i="9"/>
  <c r="AF62" i="9"/>
  <c r="Q62" i="9"/>
  <c r="V62" i="9"/>
  <c r="X62" i="9"/>
  <c r="AH62" i="9"/>
  <c r="AI62" i="9"/>
  <c r="AK62" i="9"/>
  <c r="Q54" i="9"/>
  <c r="R54" i="9"/>
  <c r="AF54" i="9"/>
  <c r="AH54" i="9"/>
  <c r="X54" i="9"/>
  <c r="AK54" i="9"/>
  <c r="L54" i="9"/>
  <c r="Y54" i="9"/>
  <c r="AL54" i="9"/>
  <c r="AA54" i="9"/>
  <c r="AB54" i="9"/>
  <c r="AI54" i="9"/>
  <c r="N54" i="9"/>
  <c r="V54" i="9"/>
  <c r="O54" i="9"/>
  <c r="R46" i="9"/>
  <c r="AF46" i="9"/>
  <c r="AH46" i="9"/>
  <c r="V46" i="9"/>
  <c r="AI46" i="9"/>
  <c r="L46" i="9"/>
  <c r="Y46" i="9"/>
  <c r="AL46" i="9"/>
  <c r="N46" i="9"/>
  <c r="AA46" i="9"/>
  <c r="Q46" i="9"/>
  <c r="X46" i="9"/>
  <c r="AB46" i="9"/>
  <c r="AK46" i="9"/>
  <c r="O46" i="9"/>
  <c r="O38" i="9"/>
  <c r="AB38" i="9"/>
  <c r="Q38" i="9"/>
  <c r="AH38" i="9"/>
  <c r="V38" i="9"/>
  <c r="AI38" i="9"/>
  <c r="X38" i="9"/>
  <c r="AK38" i="9"/>
  <c r="L38" i="9"/>
  <c r="Y38" i="9"/>
  <c r="AL38" i="9"/>
  <c r="N38" i="9"/>
  <c r="R38" i="9"/>
  <c r="AA38" i="9"/>
  <c r="AF38" i="9"/>
  <c r="AF30" i="9"/>
  <c r="V30" i="9"/>
  <c r="AH30" i="9"/>
  <c r="L30" i="9"/>
  <c r="Y30" i="9"/>
  <c r="AK30" i="9"/>
  <c r="N30" i="9"/>
  <c r="AA30" i="9"/>
  <c r="AL30" i="9"/>
  <c r="O30" i="9"/>
  <c r="AB30" i="9"/>
  <c r="Q30" i="9"/>
  <c r="R30" i="9"/>
  <c r="X30" i="9"/>
  <c r="AI30" i="9"/>
  <c r="U22" i="9"/>
  <c r="AH22" i="9"/>
  <c r="V22" i="9"/>
  <c r="AI22" i="9"/>
  <c r="L22" i="9"/>
  <c r="Y22" i="9"/>
  <c r="AL22" i="9"/>
  <c r="N22" i="9"/>
  <c r="AA22" i="9"/>
  <c r="O22" i="9"/>
  <c r="AB22" i="9"/>
  <c r="Q22" i="9"/>
  <c r="R22" i="9"/>
  <c r="X22" i="9"/>
  <c r="AF22" i="9"/>
  <c r="AK22" i="9"/>
  <c r="V14" i="9"/>
  <c r="AI14" i="9"/>
  <c r="X14" i="9"/>
  <c r="AK14" i="9"/>
  <c r="N14" i="9"/>
  <c r="AA14" i="9"/>
  <c r="O14" i="9"/>
  <c r="AB14" i="9"/>
  <c r="Q14" i="9"/>
  <c r="R14" i="9"/>
  <c r="AF14" i="9"/>
  <c r="L14" i="9"/>
  <c r="Y14" i="9"/>
  <c r="AH14" i="9"/>
  <c r="AL14" i="9"/>
  <c r="O69" i="9"/>
  <c r="AB69" i="9"/>
  <c r="Q69" i="9"/>
  <c r="R69" i="9"/>
  <c r="AF69" i="9"/>
  <c r="V69" i="9"/>
  <c r="AI69" i="9"/>
  <c r="X69" i="9"/>
  <c r="Y69" i="9"/>
  <c r="AA69" i="9"/>
  <c r="AH69" i="9"/>
  <c r="AK69" i="9"/>
  <c r="L69" i="9"/>
  <c r="AL69" i="9"/>
  <c r="N69" i="9"/>
  <c r="R61" i="9"/>
  <c r="V61" i="9"/>
  <c r="AF61" i="9"/>
  <c r="L61" i="9"/>
  <c r="Y61" i="9"/>
  <c r="AI61" i="9"/>
  <c r="X61" i="9"/>
  <c r="AA61" i="9"/>
  <c r="AB61" i="9"/>
  <c r="AH61" i="9"/>
  <c r="N61" i="9"/>
  <c r="AK61" i="9"/>
  <c r="O61" i="9"/>
  <c r="AL61" i="9"/>
  <c r="Q61" i="9"/>
  <c r="AH53" i="9"/>
  <c r="V53" i="9"/>
  <c r="AI53" i="9"/>
  <c r="X53" i="9"/>
  <c r="AK53" i="9"/>
  <c r="N53" i="9"/>
  <c r="AA53" i="9"/>
  <c r="O53" i="9"/>
  <c r="AB53" i="9"/>
  <c r="R53" i="9"/>
  <c r="Y53" i="9"/>
  <c r="AF53" i="9"/>
  <c r="Q53" i="9"/>
  <c r="AL53" i="9"/>
  <c r="L53" i="9"/>
  <c r="V45" i="9"/>
  <c r="AI45" i="9"/>
  <c r="X45" i="9"/>
  <c r="AK45" i="9"/>
  <c r="L45" i="9"/>
  <c r="Y45" i="9"/>
  <c r="AL45" i="9"/>
  <c r="N45" i="9"/>
  <c r="AA45" i="9"/>
  <c r="O45" i="9"/>
  <c r="AB45" i="9"/>
  <c r="Q45" i="9"/>
  <c r="R45" i="9"/>
  <c r="AF45" i="9"/>
  <c r="AH45" i="9"/>
  <c r="R37" i="9"/>
  <c r="AF37" i="9"/>
  <c r="AH37" i="9"/>
  <c r="X37" i="9"/>
  <c r="AK37" i="9"/>
  <c r="L37" i="9"/>
  <c r="Y37" i="9"/>
  <c r="AL37" i="9"/>
  <c r="N37" i="9"/>
  <c r="AA37" i="9"/>
  <c r="O37" i="9"/>
  <c r="AB37" i="9"/>
  <c r="Q37" i="9"/>
  <c r="V37" i="9"/>
  <c r="AI37" i="9"/>
  <c r="X29" i="9"/>
  <c r="AK29" i="9"/>
  <c r="L29" i="9"/>
  <c r="Y29" i="9"/>
  <c r="AL29" i="9"/>
  <c r="O29" i="9"/>
  <c r="AB29" i="9"/>
  <c r="Q29" i="9"/>
  <c r="R29" i="9"/>
  <c r="AF29" i="9"/>
  <c r="AH29" i="9"/>
  <c r="V29" i="9"/>
  <c r="AA29" i="9"/>
  <c r="AI29" i="9"/>
  <c r="N29" i="9"/>
  <c r="X21" i="9"/>
  <c r="AK21" i="9"/>
  <c r="L21" i="9"/>
  <c r="Y21" i="9"/>
  <c r="AL21" i="9"/>
  <c r="O21" i="9"/>
  <c r="AB21" i="9"/>
  <c r="Q21" i="9"/>
  <c r="R21" i="9"/>
  <c r="AF21" i="9"/>
  <c r="AH21" i="9"/>
  <c r="N21" i="9"/>
  <c r="V21" i="9"/>
  <c r="AA21" i="9"/>
  <c r="AI21" i="9"/>
  <c r="L13" i="9"/>
  <c r="Y13" i="9"/>
  <c r="AL13" i="9"/>
  <c r="N13" i="9"/>
  <c r="AA13" i="9"/>
  <c r="Q13" i="9"/>
  <c r="R13" i="9"/>
  <c r="AF13" i="9"/>
  <c r="AH13" i="9"/>
  <c r="V13" i="9"/>
  <c r="AI13" i="9"/>
  <c r="X13" i="9"/>
  <c r="AB13" i="9"/>
  <c r="AK13" i="9"/>
  <c r="O13" i="9"/>
  <c r="R68" i="9"/>
  <c r="AF68" i="9"/>
  <c r="AH68" i="9"/>
  <c r="V68" i="9"/>
  <c r="AI68" i="9"/>
  <c r="L68" i="9"/>
  <c r="Y68" i="9"/>
  <c r="AL68" i="9"/>
  <c r="X68" i="9"/>
  <c r="AB68" i="9"/>
  <c r="AA68" i="9"/>
  <c r="AK68" i="9"/>
  <c r="Q68" i="9"/>
  <c r="N68" i="9"/>
  <c r="O68" i="9"/>
  <c r="V60" i="9"/>
  <c r="AI60" i="9"/>
  <c r="X60" i="9"/>
  <c r="AK60" i="9"/>
  <c r="L60" i="9"/>
  <c r="Y60" i="9"/>
  <c r="AL60" i="9"/>
  <c r="O60" i="9"/>
  <c r="AB60" i="9"/>
  <c r="Q60" i="9"/>
  <c r="AA60" i="9"/>
  <c r="AF60" i="9"/>
  <c r="AH60" i="9"/>
  <c r="R60" i="9"/>
  <c r="N60" i="9"/>
  <c r="X52" i="9"/>
  <c r="AK52" i="9"/>
  <c r="L52" i="9"/>
  <c r="Y52" i="9"/>
  <c r="AL52" i="9"/>
  <c r="N52" i="9"/>
  <c r="AA52" i="9"/>
  <c r="Q52" i="9"/>
  <c r="R52" i="9"/>
  <c r="AF52" i="9"/>
  <c r="O52" i="9"/>
  <c r="V52" i="9"/>
  <c r="AB52" i="9"/>
  <c r="AH52" i="9"/>
  <c r="AI52" i="9"/>
  <c r="V44" i="9"/>
  <c r="N44" i="9"/>
  <c r="O44" i="9"/>
  <c r="Q44" i="9"/>
  <c r="R44" i="9"/>
  <c r="AB44" i="9"/>
  <c r="AL44" i="9"/>
  <c r="AF44" i="9"/>
  <c r="L44" i="9"/>
  <c r="AH44" i="9"/>
  <c r="X44" i="9"/>
  <c r="AI44" i="9"/>
  <c r="Y44" i="9"/>
  <c r="AA44" i="9"/>
  <c r="AK44" i="9"/>
  <c r="V36" i="9"/>
  <c r="AI36" i="9"/>
  <c r="X36" i="9"/>
  <c r="AK36" i="9"/>
  <c r="N36" i="9"/>
  <c r="AA36" i="9"/>
  <c r="O36" i="9"/>
  <c r="AB36" i="9"/>
  <c r="Q36" i="9"/>
  <c r="R36" i="9"/>
  <c r="AF36" i="9"/>
  <c r="Y36" i="9"/>
  <c r="AH36" i="9"/>
  <c r="AL36" i="9"/>
  <c r="L36" i="9"/>
  <c r="N28" i="9"/>
  <c r="AA28" i="9"/>
  <c r="O28" i="9"/>
  <c r="AB28" i="9"/>
  <c r="R28" i="9"/>
  <c r="AF28" i="9"/>
  <c r="AH28" i="9"/>
  <c r="V28" i="9"/>
  <c r="AI28" i="9"/>
  <c r="X28" i="9"/>
  <c r="AK28" i="9"/>
  <c r="L28" i="9"/>
  <c r="Q28" i="9"/>
  <c r="Y28" i="9"/>
  <c r="AL28" i="9"/>
  <c r="O20" i="9"/>
  <c r="AB20" i="9"/>
  <c r="Q20" i="9"/>
  <c r="AH20" i="9"/>
  <c r="V20" i="9"/>
  <c r="AI20" i="9"/>
  <c r="X20" i="9"/>
  <c r="L20" i="9"/>
  <c r="Y20" i="9"/>
  <c r="AK20" i="9"/>
  <c r="AA20" i="9"/>
  <c r="AF20" i="9"/>
  <c r="AL20" i="9"/>
  <c r="N20" i="9"/>
  <c r="R20" i="9"/>
  <c r="O12" i="9"/>
  <c r="AB12" i="9"/>
  <c r="Q12" i="9"/>
  <c r="AH12" i="9"/>
  <c r="V12" i="9"/>
  <c r="AI12" i="9"/>
  <c r="X12" i="9"/>
  <c r="AK12" i="9"/>
  <c r="L12" i="9"/>
  <c r="Y12" i="9"/>
  <c r="AL12" i="9"/>
  <c r="N12" i="9"/>
  <c r="R12" i="9"/>
  <c r="AA12" i="9"/>
  <c r="AF12" i="9"/>
  <c r="V67" i="9"/>
  <c r="AI67" i="9"/>
  <c r="X67" i="9"/>
  <c r="AK67" i="9"/>
  <c r="L67" i="9"/>
  <c r="Y67" i="9"/>
  <c r="AL67" i="9"/>
  <c r="O67" i="9"/>
  <c r="AB67" i="9"/>
  <c r="AA67" i="9"/>
  <c r="AF67" i="9"/>
  <c r="AH67" i="9"/>
  <c r="N67" i="9"/>
  <c r="Q67" i="9"/>
  <c r="R67" i="9"/>
  <c r="L59" i="9"/>
  <c r="Y59" i="9"/>
  <c r="AL59" i="9"/>
  <c r="N59" i="9"/>
  <c r="AA59" i="9"/>
  <c r="O59" i="9"/>
  <c r="AB59" i="9"/>
  <c r="R59" i="9"/>
  <c r="AF59" i="9"/>
  <c r="U59" i="9"/>
  <c r="AH59" i="9"/>
  <c r="Q59" i="9"/>
  <c r="V59" i="9"/>
  <c r="X59" i="9"/>
  <c r="AI59" i="9"/>
  <c r="AK59" i="9"/>
  <c r="O51" i="9"/>
  <c r="AB51" i="9"/>
  <c r="Q51" i="9"/>
  <c r="R51" i="9"/>
  <c r="AF51" i="9"/>
  <c r="V51" i="9"/>
  <c r="AH51" i="9"/>
  <c r="X51" i="9"/>
  <c r="AI51" i="9"/>
  <c r="L51" i="9"/>
  <c r="N51" i="9"/>
  <c r="Y51" i="9"/>
  <c r="AA51" i="9"/>
  <c r="AL51" i="9"/>
  <c r="AK51" i="9"/>
  <c r="L43" i="9"/>
  <c r="Y43" i="9"/>
  <c r="AL43" i="9"/>
  <c r="N43" i="9"/>
  <c r="AA43" i="9"/>
  <c r="Q43" i="9"/>
  <c r="R43" i="9"/>
  <c r="AF43" i="9"/>
  <c r="AH43" i="9"/>
  <c r="V43" i="9"/>
  <c r="AI43" i="9"/>
  <c r="X43" i="9"/>
  <c r="AB43" i="9"/>
  <c r="AK43" i="9"/>
  <c r="O43" i="9"/>
  <c r="N35" i="9"/>
  <c r="AA35" i="9"/>
  <c r="O35" i="9"/>
  <c r="AB35" i="9"/>
  <c r="R35" i="9"/>
  <c r="AF35" i="9"/>
  <c r="AH35" i="9"/>
  <c r="V35" i="9"/>
  <c r="AI35" i="9"/>
  <c r="X35" i="9"/>
  <c r="AK35" i="9"/>
  <c r="L35" i="9"/>
  <c r="Q35" i="9"/>
  <c r="Y35" i="9"/>
  <c r="AL35" i="9"/>
  <c r="Q27" i="9"/>
  <c r="R27" i="9"/>
  <c r="AF27" i="9"/>
  <c r="V27" i="9"/>
  <c r="AI27" i="9"/>
  <c r="X27" i="9"/>
  <c r="AK27" i="9"/>
  <c r="L27" i="9"/>
  <c r="Y27" i="9"/>
  <c r="AL27" i="9"/>
  <c r="N27" i="9"/>
  <c r="AA27" i="9"/>
  <c r="AB27" i="9"/>
  <c r="AH27" i="9"/>
  <c r="O27" i="9"/>
  <c r="R19" i="9"/>
  <c r="AF19" i="9"/>
  <c r="U19" i="9"/>
  <c r="AH19" i="9"/>
  <c r="X19" i="9"/>
  <c r="AK19" i="9"/>
  <c r="L19" i="9"/>
  <c r="Y19" i="9"/>
  <c r="AL19" i="9"/>
  <c r="N19" i="9"/>
  <c r="AA19" i="9"/>
  <c r="O19" i="9"/>
  <c r="AB19" i="9"/>
  <c r="Q19" i="9"/>
  <c r="V19" i="9"/>
  <c r="AI19" i="9"/>
  <c r="R11" i="9"/>
  <c r="AF11" i="9"/>
  <c r="AH11" i="9"/>
  <c r="X11" i="9"/>
  <c r="AK11" i="9"/>
  <c r="L11" i="9"/>
  <c r="Y11" i="9"/>
  <c r="AL11" i="9"/>
  <c r="N11" i="9"/>
  <c r="AA11" i="9"/>
  <c r="O11" i="9"/>
  <c r="AB11" i="9"/>
  <c r="AI11" i="9"/>
  <c r="Q11" i="9"/>
  <c r="V11" i="9"/>
  <c r="S7" i="8"/>
  <c r="AE13" i="9" l="1"/>
  <c r="AE14" i="9"/>
  <c r="AC49" i="9"/>
  <c r="AE49" i="9"/>
  <c r="AG49" i="9" s="1"/>
  <c r="U63" i="9"/>
  <c r="W63" i="9" s="1"/>
  <c r="U17" i="9"/>
  <c r="W17" i="9" s="1"/>
  <c r="AE64" i="9"/>
  <c r="AG64" i="9" s="1"/>
  <c r="AE58" i="9"/>
  <c r="AG58" i="9" s="1"/>
  <c r="AE89" i="9"/>
  <c r="AG89" i="9" s="1"/>
  <c r="AE88" i="9"/>
  <c r="AG88" i="9" s="1"/>
  <c r="U51" i="9"/>
  <c r="W51" i="9" s="1"/>
  <c r="U70" i="9"/>
  <c r="W70" i="9" s="1"/>
  <c r="U72" i="9"/>
  <c r="W72" i="9" s="1"/>
  <c r="AE28" i="9"/>
  <c r="AG28" i="9" s="1"/>
  <c r="AE63" i="9"/>
  <c r="AG63" i="9" s="1"/>
  <c r="AE77" i="9"/>
  <c r="AG77" i="9" s="1"/>
  <c r="AE11" i="9"/>
  <c r="AG11" i="9" s="1"/>
  <c r="U79" i="9"/>
  <c r="W79" i="9" s="1"/>
  <c r="U60" i="9"/>
  <c r="W60" i="9" s="1"/>
  <c r="U62" i="9"/>
  <c r="W62" i="9" s="1"/>
  <c r="U90" i="9"/>
  <c r="W90" i="9" s="1"/>
  <c r="AE27" i="9"/>
  <c r="AG27" i="9" s="1"/>
  <c r="U32" i="9"/>
  <c r="W32" i="9" s="1"/>
  <c r="U81" i="9"/>
  <c r="W81" i="9" s="1"/>
  <c r="U37" i="9"/>
  <c r="W37" i="9" s="1"/>
  <c r="U91" i="9"/>
  <c r="W91" i="9" s="1"/>
  <c r="AE50" i="9"/>
  <c r="AG50" i="9" s="1"/>
  <c r="AE38" i="9"/>
  <c r="AG38" i="9" s="1"/>
  <c r="U84" i="9"/>
  <c r="W84" i="9" s="1"/>
  <c r="AE61" i="9"/>
  <c r="AG61" i="9" s="1"/>
  <c r="AE32" i="9"/>
  <c r="AG32" i="9" s="1"/>
  <c r="AE70" i="9"/>
  <c r="AG70" i="9" s="1"/>
  <c r="AE60" i="9"/>
  <c r="AG60" i="9" s="1"/>
  <c r="AE16" i="9"/>
  <c r="AG16" i="9" s="1"/>
  <c r="U44" i="9"/>
  <c r="W44" i="9" s="1"/>
  <c r="U77" i="9"/>
  <c r="W77" i="9" s="1"/>
  <c r="U66" i="9"/>
  <c r="W66" i="9" s="1"/>
  <c r="U61" i="9"/>
  <c r="W61" i="9" s="1"/>
  <c r="U65" i="9"/>
  <c r="W65" i="9" s="1"/>
  <c r="AE72" i="9"/>
  <c r="AG72" i="9" s="1"/>
  <c r="U58" i="9"/>
  <c r="W58" i="9" s="1"/>
  <c r="U88" i="9"/>
  <c r="W88" i="9" s="1"/>
  <c r="AE78" i="9"/>
  <c r="AG78" i="9" s="1"/>
  <c r="AE84" i="9"/>
  <c r="AG84" i="9" s="1"/>
  <c r="AE91" i="9"/>
  <c r="AG91" i="9" s="1"/>
  <c r="AE90" i="9"/>
  <c r="AG90" i="9" s="1"/>
  <c r="U11" i="9"/>
  <c r="W11" i="9" s="1"/>
  <c r="U68" i="9"/>
  <c r="W68" i="9" s="1"/>
  <c r="U43" i="9"/>
  <c r="W43" i="9" s="1"/>
  <c r="U10" i="9"/>
  <c r="W10" i="9" s="1"/>
  <c r="U18" i="9"/>
  <c r="W18" i="9" s="1"/>
  <c r="U74" i="9"/>
  <c r="W74" i="9" s="1"/>
  <c r="U14" i="9"/>
  <c r="W14" i="9" s="1"/>
  <c r="U34" i="9"/>
  <c r="W34" i="9" s="1"/>
  <c r="AE33" i="9"/>
  <c r="AG33" i="9" s="1"/>
  <c r="AE46" i="9"/>
  <c r="AG46" i="9" s="1"/>
  <c r="AE8" i="9"/>
  <c r="AG8" i="9" s="1"/>
  <c r="U35" i="9"/>
  <c r="W35" i="9" s="1"/>
  <c r="U28" i="9"/>
  <c r="W28" i="9" s="1"/>
  <c r="U15" i="9"/>
  <c r="W15" i="9" s="1"/>
  <c r="U16" i="9"/>
  <c r="W16" i="9" s="1"/>
  <c r="AE29" i="9"/>
  <c r="AG29" i="9" s="1"/>
  <c r="AC29" i="9"/>
  <c r="AE87" i="9"/>
  <c r="AG87" i="9" s="1"/>
  <c r="AE85" i="9"/>
  <c r="AG85" i="9" s="1"/>
  <c r="AE86" i="9"/>
  <c r="AG86" i="9" s="1"/>
  <c r="U83" i="9"/>
  <c r="W83" i="9" s="1"/>
  <c r="U39" i="9"/>
  <c r="W39" i="9" s="1"/>
  <c r="U89" i="9"/>
  <c r="W89" i="9" s="1"/>
  <c r="AE83" i="9"/>
  <c r="AG83" i="9" s="1"/>
  <c r="U87" i="9"/>
  <c r="W87" i="9" s="1"/>
  <c r="U86" i="9"/>
  <c r="W86" i="9" s="1"/>
  <c r="U85" i="9"/>
  <c r="W85" i="9" s="1"/>
  <c r="AE21" i="9"/>
  <c r="AG21" i="9" s="1"/>
  <c r="U25" i="9"/>
  <c r="W25" i="9" s="1"/>
  <c r="P21" i="9"/>
  <c r="AE75" i="9"/>
  <c r="AG75" i="9" s="1"/>
  <c r="U80" i="9"/>
  <c r="W80" i="9" s="1"/>
  <c r="U78" i="9"/>
  <c r="W78" i="9" s="1"/>
  <c r="U67" i="9"/>
  <c r="W67" i="9" s="1"/>
  <c r="AE57" i="9"/>
  <c r="AG57" i="9" s="1"/>
  <c r="U73" i="9"/>
  <c r="W73" i="9" s="1"/>
  <c r="AE62" i="9"/>
  <c r="AG62" i="9" s="1"/>
  <c r="AE76" i="9"/>
  <c r="AG76" i="9" s="1"/>
  <c r="U30" i="9"/>
  <c r="W30" i="9" s="1"/>
  <c r="U45" i="9"/>
  <c r="W45" i="9" s="1"/>
  <c r="U50" i="9"/>
  <c r="W50" i="9" s="1"/>
  <c r="U75" i="9"/>
  <c r="W75" i="9" s="1"/>
  <c r="U64" i="9"/>
  <c r="W64" i="9" s="1"/>
  <c r="U71" i="9"/>
  <c r="W71" i="9" s="1"/>
  <c r="AE81" i="9"/>
  <c r="AG81" i="9" s="1"/>
  <c r="AE66" i="9"/>
  <c r="AG66" i="9" s="1"/>
  <c r="AE80" i="9"/>
  <c r="AG80" i="9" s="1"/>
  <c r="AE74" i="9"/>
  <c r="AG74" i="9" s="1"/>
  <c r="U76" i="9"/>
  <c r="W76" i="9" s="1"/>
  <c r="AE79" i="9"/>
  <c r="AG79" i="9" s="1"/>
  <c r="AE59" i="9"/>
  <c r="AG59" i="9" s="1"/>
  <c r="AE73" i="9"/>
  <c r="AG73" i="9" s="1"/>
  <c r="AE25" i="9"/>
  <c r="AG25" i="9" s="1"/>
  <c r="AE9" i="9"/>
  <c r="AG9" i="9" s="1"/>
  <c r="U52" i="9"/>
  <c r="W52" i="9" s="1"/>
  <c r="U42" i="9"/>
  <c r="W42" i="9" s="1"/>
  <c r="AE52" i="9"/>
  <c r="AG52" i="9" s="1"/>
  <c r="U8" i="9"/>
  <c r="W8" i="9" s="1"/>
  <c r="AE55" i="9"/>
  <c r="AG55" i="9" s="1"/>
  <c r="AE45" i="9"/>
  <c r="AG45" i="9" s="1"/>
  <c r="AE20" i="9"/>
  <c r="AG20" i="9" s="1"/>
  <c r="U36" i="9"/>
  <c r="W36" i="9" s="1"/>
  <c r="AE26" i="9"/>
  <c r="AG26" i="9" s="1"/>
  <c r="AE34" i="9"/>
  <c r="AG34" i="9" s="1"/>
  <c r="AE44" i="9"/>
  <c r="AG44" i="9" s="1"/>
  <c r="AE22" i="9"/>
  <c r="AG22" i="9" s="1"/>
  <c r="AE37" i="9"/>
  <c r="AG37" i="9" s="1"/>
  <c r="U26" i="9"/>
  <c r="W26" i="9" s="1"/>
  <c r="U57" i="9"/>
  <c r="W57" i="9" s="1"/>
  <c r="U12" i="9"/>
  <c r="W12" i="9" s="1"/>
  <c r="AE15" i="9"/>
  <c r="AG15" i="9" s="1"/>
  <c r="AE30" i="9"/>
  <c r="AG30" i="9" s="1"/>
  <c r="AE39" i="9"/>
  <c r="AG39" i="9" s="1"/>
  <c r="AE24" i="9"/>
  <c r="AG24" i="9" s="1"/>
  <c r="AE40" i="9"/>
  <c r="AG40" i="9" s="1"/>
  <c r="U48" i="9"/>
  <c r="W48" i="9" s="1"/>
  <c r="U7" i="9"/>
  <c r="W7" i="9" s="1"/>
  <c r="AE18" i="9"/>
  <c r="AG18" i="9" s="1"/>
  <c r="AE47" i="9"/>
  <c r="AG47" i="9" s="1"/>
  <c r="AE42" i="9"/>
  <c r="AG42" i="9" s="1"/>
  <c r="AE53" i="9"/>
  <c r="AG53" i="9" s="1"/>
  <c r="AE10" i="9"/>
  <c r="AG10" i="9" s="1"/>
  <c r="AE17" i="9"/>
  <c r="AG17" i="9" s="1"/>
  <c r="AE56" i="9"/>
  <c r="AG56" i="9" s="1"/>
  <c r="AE12" i="9"/>
  <c r="AG12" i="9" s="1"/>
  <c r="AE41" i="9"/>
  <c r="AG41" i="9" s="1"/>
  <c r="U47" i="9"/>
  <c r="W47" i="9" s="1"/>
  <c r="U20" i="9"/>
  <c r="W20" i="9" s="1"/>
  <c r="AJ23" i="9"/>
  <c r="AJ22" i="9"/>
  <c r="AG23" i="9"/>
  <c r="AG13" i="9"/>
  <c r="AM70" i="9"/>
  <c r="AM23" i="9"/>
  <c r="AJ72" i="9"/>
  <c r="AJ38" i="9"/>
  <c r="AM60" i="9"/>
  <c r="AM48" i="9"/>
  <c r="AJ56" i="9"/>
  <c r="AJ40" i="9"/>
  <c r="AM54" i="9"/>
  <c r="AM34" i="9"/>
  <c r="AJ45" i="9"/>
  <c r="AG67" i="9"/>
  <c r="AM39" i="9"/>
  <c r="AM67" i="9"/>
  <c r="AM71" i="9"/>
  <c r="AJ71" i="9"/>
  <c r="AJ25" i="9"/>
  <c r="AM11" i="9"/>
  <c r="AG68" i="9"/>
  <c r="AJ69" i="9"/>
  <c r="AM15" i="9"/>
  <c r="AJ53" i="9"/>
  <c r="AG54" i="9"/>
  <c r="AM46" i="9"/>
  <c r="AM56" i="9"/>
  <c r="AM42" i="9"/>
  <c r="AM66" i="9"/>
  <c r="AM20" i="9"/>
  <c r="AM12" i="9"/>
  <c r="AJ30" i="9"/>
  <c r="AC54" i="9"/>
  <c r="AC72" i="9"/>
  <c r="Z65" i="9"/>
  <c r="W40" i="9"/>
  <c r="AC21" i="9"/>
  <c r="AC58" i="9"/>
  <c r="W53" i="9"/>
  <c r="W21" i="9"/>
  <c r="Z20" i="9"/>
  <c r="AC22" i="9"/>
  <c r="W22" i="9"/>
  <c r="Z13" i="9"/>
  <c r="AC14" i="9"/>
  <c r="AC70" i="9"/>
  <c r="AC38" i="9"/>
  <c r="AC55" i="9"/>
  <c r="Z49" i="9"/>
  <c r="AC53" i="9"/>
  <c r="W69" i="9"/>
  <c r="W38" i="9"/>
  <c r="AC40" i="9"/>
  <c r="Z28" i="9"/>
  <c r="P18" i="9"/>
  <c r="P20" i="9"/>
  <c r="P47" i="9"/>
  <c r="S41" i="9"/>
  <c r="S11" i="9"/>
  <c r="C71" i="12"/>
  <c r="F72" i="12"/>
  <c r="D74" i="12"/>
  <c r="G75" i="12"/>
  <c r="E77" i="12"/>
  <c r="C79" i="12"/>
  <c r="F80" i="12"/>
  <c r="D82" i="12"/>
  <c r="G83" i="12"/>
  <c r="E85" i="12"/>
  <c r="C87" i="12"/>
  <c r="F88" i="12"/>
  <c r="D33" i="12"/>
  <c r="G61" i="12"/>
  <c r="E23" i="12"/>
  <c r="C55" i="12"/>
  <c r="F62" i="12"/>
  <c r="D58" i="12"/>
  <c r="G51" i="12"/>
  <c r="E32" i="12"/>
  <c r="C36" i="12"/>
  <c r="F25" i="12"/>
  <c r="D42" i="12"/>
  <c r="G15" i="12"/>
  <c r="E41" i="12"/>
  <c r="C46" i="12"/>
  <c r="F47" i="12"/>
  <c r="D17" i="12"/>
  <c r="G37" i="12"/>
  <c r="E28" i="12"/>
  <c r="C38" i="12"/>
  <c r="F19" i="12"/>
  <c r="D57" i="12"/>
  <c r="G34" i="12"/>
  <c r="E56" i="12"/>
  <c r="C66" i="12"/>
  <c r="F67" i="12"/>
  <c r="D69" i="12"/>
  <c r="G70" i="12"/>
  <c r="E59" i="12"/>
  <c r="C45" i="12"/>
  <c r="F63" i="12"/>
  <c r="D30" i="12"/>
  <c r="G24" i="12"/>
  <c r="E18" i="12"/>
  <c r="C54" i="12"/>
  <c r="F16" i="12"/>
  <c r="E80" i="12"/>
  <c r="C58" i="12"/>
  <c r="F15" i="12"/>
  <c r="G60" i="12"/>
  <c r="C69" i="12"/>
  <c r="D18" i="12"/>
  <c r="D71" i="12"/>
  <c r="G72" i="12"/>
  <c r="E74" i="12"/>
  <c r="C76" i="12"/>
  <c r="F77" i="12"/>
  <c r="D79" i="12"/>
  <c r="G80" i="12"/>
  <c r="E82" i="12"/>
  <c r="C84" i="12"/>
  <c r="F85" i="12"/>
  <c r="D87" i="12"/>
  <c r="G88" i="12"/>
  <c r="E33" i="12"/>
  <c r="C53" i="12"/>
  <c r="F23" i="12"/>
  <c r="D55" i="12"/>
  <c r="G62" i="12"/>
  <c r="E58" i="12"/>
  <c r="C50" i="12"/>
  <c r="F32" i="12"/>
  <c r="D36" i="12"/>
  <c r="G25" i="12"/>
  <c r="E42" i="12"/>
  <c r="C52" i="12"/>
  <c r="F41" i="12"/>
  <c r="D46" i="12"/>
  <c r="G47" i="12"/>
  <c r="E17" i="12"/>
  <c r="C44" i="12"/>
  <c r="F28" i="12"/>
  <c r="D38" i="12"/>
  <c r="G19" i="12"/>
  <c r="E57" i="12"/>
  <c r="C20" i="12"/>
  <c r="F56" i="12"/>
  <c r="D66" i="12"/>
  <c r="G67" i="12"/>
  <c r="E69" i="12"/>
  <c r="C27" i="12"/>
  <c r="F59" i="12"/>
  <c r="D45" i="12"/>
  <c r="G63" i="12"/>
  <c r="E30" i="12"/>
  <c r="C49" i="12"/>
  <c r="F18" i="12"/>
  <c r="D54" i="12"/>
  <c r="G16" i="12"/>
  <c r="G78" i="12"/>
  <c r="G86" i="12"/>
  <c r="C33" i="12"/>
  <c r="F51" i="12"/>
  <c r="E47" i="12"/>
  <c r="C57" i="12"/>
  <c r="D59" i="12"/>
  <c r="E16" i="12"/>
  <c r="E71" i="12"/>
  <c r="C73" i="12"/>
  <c r="F74" i="12"/>
  <c r="D76" i="12"/>
  <c r="G77" i="12"/>
  <c r="E79" i="12"/>
  <c r="C81" i="12"/>
  <c r="F82" i="12"/>
  <c r="D84" i="12"/>
  <c r="G85" i="12"/>
  <c r="E87" i="12"/>
  <c r="C29" i="12"/>
  <c r="F33" i="12"/>
  <c r="D53" i="12"/>
  <c r="G23" i="12"/>
  <c r="E55" i="12"/>
  <c r="C21" i="12"/>
  <c r="F58" i="12"/>
  <c r="D50" i="12"/>
  <c r="G32" i="12"/>
  <c r="E36" i="12"/>
  <c r="C39" i="12"/>
  <c r="F42" i="12"/>
  <c r="D52" i="12"/>
  <c r="G41" i="12"/>
  <c r="E46" i="12"/>
  <c r="C43" i="12"/>
  <c r="F17" i="12"/>
  <c r="D44" i="12"/>
  <c r="G28" i="12"/>
  <c r="E38" i="12"/>
  <c r="C26" i="12"/>
  <c r="F57" i="12"/>
  <c r="D20" i="12"/>
  <c r="G56" i="12"/>
  <c r="E66" i="12"/>
  <c r="C68" i="12"/>
  <c r="F69" i="12"/>
  <c r="D27" i="12"/>
  <c r="G59" i="12"/>
  <c r="E45" i="12"/>
  <c r="C14" i="12"/>
  <c r="F30" i="12"/>
  <c r="D49" i="12"/>
  <c r="G18" i="12"/>
  <c r="E54" i="12"/>
  <c r="C22" i="12"/>
  <c r="C82" i="12"/>
  <c r="D41" i="12"/>
  <c r="D56" i="12"/>
  <c r="C30" i="12"/>
  <c r="F71" i="12"/>
  <c r="D73" i="12"/>
  <c r="G74" i="12"/>
  <c r="E76" i="12"/>
  <c r="C78" i="12"/>
  <c r="F79" i="12"/>
  <c r="D81" i="12"/>
  <c r="G82" i="12"/>
  <c r="E84" i="12"/>
  <c r="C86" i="12"/>
  <c r="F87" i="12"/>
  <c r="D29" i="12"/>
  <c r="G33" i="12"/>
  <c r="E53" i="12"/>
  <c r="C35" i="12"/>
  <c r="F55" i="12"/>
  <c r="D21" i="12"/>
  <c r="G58" i="12"/>
  <c r="E50" i="12"/>
  <c r="C31" i="12"/>
  <c r="F36" i="12"/>
  <c r="D39" i="12"/>
  <c r="G42" i="12"/>
  <c r="E52" i="12"/>
  <c r="C48" i="12"/>
  <c r="F46" i="12"/>
  <c r="D43" i="12"/>
  <c r="G17" i="12"/>
  <c r="E44" i="12"/>
  <c r="C60" i="12"/>
  <c r="F38" i="12"/>
  <c r="D26" i="12"/>
  <c r="G57" i="12"/>
  <c r="E20" i="12"/>
  <c r="C65" i="12"/>
  <c r="F66" i="12"/>
  <c r="D68" i="12"/>
  <c r="G69" i="12"/>
  <c r="E27" i="12"/>
  <c r="C64" i="12"/>
  <c r="F45" i="12"/>
  <c r="D14" i="12"/>
  <c r="G30" i="12"/>
  <c r="E49" i="12"/>
  <c r="C40" i="12"/>
  <c r="F54" i="12"/>
  <c r="D22" i="12"/>
  <c r="D77" i="12"/>
  <c r="D23" i="12"/>
  <c r="C42" i="12"/>
  <c r="D28" i="12"/>
  <c r="E67" i="12"/>
  <c r="F24" i="12"/>
  <c r="G71" i="12"/>
  <c r="E73" i="12"/>
  <c r="C75" i="12"/>
  <c r="F76" i="12"/>
  <c r="D78" i="12"/>
  <c r="G79" i="12"/>
  <c r="E81" i="12"/>
  <c r="C83" i="12"/>
  <c r="F84" i="12"/>
  <c r="D86" i="12"/>
  <c r="G87" i="12"/>
  <c r="E29" i="12"/>
  <c r="C61" i="12"/>
  <c r="F53" i="12"/>
  <c r="D35" i="12"/>
  <c r="G55" i="12"/>
  <c r="E21" i="12"/>
  <c r="C51" i="12"/>
  <c r="F50" i="12"/>
  <c r="D31" i="12"/>
  <c r="G36" i="12"/>
  <c r="E39" i="12"/>
  <c r="C15" i="12"/>
  <c r="F52" i="12"/>
  <c r="D48" i="12"/>
  <c r="G46" i="12"/>
  <c r="E43" i="12"/>
  <c r="C37" i="12"/>
  <c r="F44" i="12"/>
  <c r="D60" i="12"/>
  <c r="G38" i="12"/>
  <c r="E26" i="12"/>
  <c r="C34" i="12"/>
  <c r="F20" i="12"/>
  <c r="D65" i="12"/>
  <c r="G66" i="12"/>
  <c r="E68" i="12"/>
  <c r="C70" i="12"/>
  <c r="F27" i="12"/>
  <c r="D64" i="12"/>
  <c r="G45" i="12"/>
  <c r="E14" i="12"/>
  <c r="C24" i="12"/>
  <c r="F49" i="12"/>
  <c r="D40" i="12"/>
  <c r="G54" i="12"/>
  <c r="E22" i="12"/>
  <c r="F75" i="12"/>
  <c r="D85" i="12"/>
  <c r="G35" i="12"/>
  <c r="G31" i="12"/>
  <c r="C17" i="12"/>
  <c r="G65" i="12"/>
  <c r="E63" i="12"/>
  <c r="C72" i="12"/>
  <c r="F73" i="12"/>
  <c r="D75" i="12"/>
  <c r="G76" i="12"/>
  <c r="E78" i="12"/>
  <c r="C80" i="12"/>
  <c r="F81" i="12"/>
  <c r="D83" i="12"/>
  <c r="G84" i="12"/>
  <c r="E86" i="12"/>
  <c r="C88" i="12"/>
  <c r="F29" i="12"/>
  <c r="D61" i="12"/>
  <c r="G53" i="12"/>
  <c r="E35" i="12"/>
  <c r="C62" i="12"/>
  <c r="F21" i="12"/>
  <c r="D51" i="12"/>
  <c r="G50" i="12"/>
  <c r="E31" i="12"/>
  <c r="C25" i="12"/>
  <c r="F39" i="12"/>
  <c r="D15" i="12"/>
  <c r="G52" i="12"/>
  <c r="E48" i="12"/>
  <c r="C47" i="12"/>
  <c r="F43" i="12"/>
  <c r="D37" i="12"/>
  <c r="G44" i="12"/>
  <c r="E60" i="12"/>
  <c r="C19" i="12"/>
  <c r="F26" i="12"/>
  <c r="D34" i="12"/>
  <c r="G20" i="12"/>
  <c r="E65" i="12"/>
  <c r="C67" i="12"/>
  <c r="F68" i="12"/>
  <c r="D70" i="12"/>
  <c r="G27" i="12"/>
  <c r="E64" i="12"/>
  <c r="C63" i="12"/>
  <c r="F14" i="12"/>
  <c r="D24" i="12"/>
  <c r="G49" i="12"/>
  <c r="E40" i="12"/>
  <c r="C16" i="12"/>
  <c r="F22" i="12"/>
  <c r="C74" i="12"/>
  <c r="E88" i="12"/>
  <c r="E62" i="12"/>
  <c r="E25" i="12"/>
  <c r="F37" i="12"/>
  <c r="F34" i="12"/>
  <c r="G64" i="12"/>
  <c r="D72" i="12"/>
  <c r="G73" i="12"/>
  <c r="E75" i="12"/>
  <c r="C77" i="12"/>
  <c r="F78" i="12"/>
  <c r="D80" i="12"/>
  <c r="G81" i="12"/>
  <c r="E83" i="12"/>
  <c r="C85" i="12"/>
  <c r="F86" i="12"/>
  <c r="D88" i="12"/>
  <c r="G29" i="12"/>
  <c r="E61" i="12"/>
  <c r="C23" i="12"/>
  <c r="F35" i="12"/>
  <c r="D62" i="12"/>
  <c r="G21" i="12"/>
  <c r="E51" i="12"/>
  <c r="C32" i="12"/>
  <c r="F31" i="12"/>
  <c r="D25" i="12"/>
  <c r="G39" i="12"/>
  <c r="E15" i="12"/>
  <c r="C41" i="12"/>
  <c r="F48" i="12"/>
  <c r="D47" i="12"/>
  <c r="G43" i="12"/>
  <c r="E37" i="12"/>
  <c r="C28" i="12"/>
  <c r="F60" i="12"/>
  <c r="D19" i="12"/>
  <c r="G26" i="12"/>
  <c r="E34" i="12"/>
  <c r="C56" i="12"/>
  <c r="F65" i="12"/>
  <c r="D67" i="12"/>
  <c r="G68" i="12"/>
  <c r="E70" i="12"/>
  <c r="C59" i="12"/>
  <c r="F64" i="12"/>
  <c r="D63" i="12"/>
  <c r="G14" i="12"/>
  <c r="E24" i="12"/>
  <c r="C18" i="12"/>
  <c r="F40" i="12"/>
  <c r="D16" i="12"/>
  <c r="G22" i="12"/>
  <c r="E72" i="12"/>
  <c r="F83" i="12"/>
  <c r="F61" i="12"/>
  <c r="D32" i="12"/>
  <c r="G48" i="12"/>
  <c r="E19" i="12"/>
  <c r="F70" i="12"/>
  <c r="G40" i="12"/>
  <c r="Z39" i="9"/>
  <c r="W24" i="9"/>
  <c r="Z32" i="9"/>
  <c r="AG43" i="9"/>
  <c r="AJ17" i="9"/>
  <c r="S21" i="9"/>
  <c r="P55" i="9"/>
  <c r="P8" i="9"/>
  <c r="AC11" i="9"/>
  <c r="AJ27" i="9"/>
  <c r="AC35" i="9"/>
  <c r="AJ20" i="9"/>
  <c r="AJ28" i="9"/>
  <c r="AJ60" i="9"/>
  <c r="Z68" i="9"/>
  <c r="W13" i="9"/>
  <c r="Z30" i="9"/>
  <c r="AJ46" i="9"/>
  <c r="AJ70" i="9"/>
  <c r="AC15" i="9"/>
  <c r="AJ15" i="9"/>
  <c r="AJ16" i="9"/>
  <c r="AJ24" i="9"/>
  <c r="AC56" i="9"/>
  <c r="Z17" i="9"/>
  <c r="AC25" i="9"/>
  <c r="W49" i="9"/>
  <c r="AG65" i="9"/>
  <c r="AC34" i="9"/>
  <c r="AJ13" i="9"/>
  <c r="AM61" i="9"/>
  <c r="AG14" i="9"/>
  <c r="AM30" i="9"/>
  <c r="AC46" i="9"/>
  <c r="W46" i="9"/>
  <c r="W54" i="9"/>
  <c r="AM47" i="9"/>
  <c r="AC63" i="9"/>
  <c r="AM8" i="9"/>
  <c r="AC48" i="9"/>
  <c r="W56" i="9"/>
  <c r="AC57" i="9"/>
  <c r="AC10" i="9"/>
  <c r="AM58" i="9"/>
  <c r="W19" i="9"/>
  <c r="AC12" i="9"/>
  <c r="AM28" i="9"/>
  <c r="AJ14" i="9"/>
  <c r="Z62" i="9"/>
  <c r="AC8" i="9"/>
  <c r="AM19" i="9"/>
  <c r="AG31" i="9"/>
  <c r="AC24" i="9"/>
  <c r="Z26" i="9"/>
  <c r="AM22" i="9"/>
  <c r="AM17" i="9"/>
  <c r="P68" i="9"/>
  <c r="S59" i="9"/>
  <c r="P44" i="9"/>
  <c r="S24" i="9"/>
  <c r="S28" i="9"/>
  <c r="P12" i="9"/>
  <c r="S52" i="9"/>
  <c r="P34" i="9"/>
  <c r="P56" i="9"/>
  <c r="P15" i="9"/>
  <c r="P23" i="9"/>
  <c r="P31" i="9"/>
  <c r="S47" i="9"/>
  <c r="S25" i="9"/>
  <c r="S65" i="9"/>
  <c r="P42" i="9"/>
  <c r="S58" i="9"/>
  <c r="P26" i="9"/>
  <c r="S60" i="9"/>
  <c r="P63" i="9"/>
  <c r="S57" i="9"/>
  <c r="S54" i="9"/>
  <c r="S15" i="9"/>
  <c r="S23" i="9"/>
  <c r="S53" i="9"/>
  <c r="Z19" i="9"/>
  <c r="Z27" i="9"/>
  <c r="AM21" i="9"/>
  <c r="AM37" i="9"/>
  <c r="Z69" i="9"/>
  <c r="AJ54" i="9"/>
  <c r="AJ62" i="9"/>
  <c r="AC23" i="9"/>
  <c r="Z25" i="9"/>
  <c r="Z41" i="9"/>
  <c r="Z7" i="9"/>
  <c r="AC66" i="9"/>
  <c r="AM43" i="9"/>
  <c r="Z51" i="9"/>
  <c r="Z66" i="9"/>
  <c r="AM18" i="9"/>
  <c r="S34" i="9"/>
  <c r="Z35" i="9"/>
  <c r="Z43" i="9"/>
  <c r="Z59" i="9"/>
  <c r="P39" i="9"/>
  <c r="AM14" i="9"/>
  <c r="AC31" i="9"/>
  <c r="AC47" i="9"/>
  <c r="AM40" i="9"/>
  <c r="AJ10" i="9"/>
  <c r="AC42" i="9"/>
  <c r="P58" i="9"/>
  <c r="Z38" i="9"/>
  <c r="AM24" i="9"/>
  <c r="Z64" i="9"/>
  <c r="AJ49" i="9"/>
  <c r="AM10" i="9"/>
  <c r="Z50" i="9"/>
  <c r="Z52" i="9"/>
  <c r="Z60" i="9"/>
  <c r="Z37" i="9"/>
  <c r="Z63" i="9"/>
  <c r="Z16" i="9"/>
  <c r="Z24" i="9"/>
  <c r="Z10" i="9"/>
  <c r="AM36" i="9"/>
  <c r="S49" i="9"/>
  <c r="S66" i="9"/>
  <c r="S19" i="9"/>
  <c r="S44" i="9"/>
  <c r="S38" i="9"/>
  <c r="S27" i="9"/>
  <c r="P43" i="9"/>
  <c r="S36" i="9"/>
  <c r="P13" i="9"/>
  <c r="P30" i="9"/>
  <c r="S46" i="9"/>
  <c r="S70" i="9"/>
  <c r="S9" i="9"/>
  <c r="S33" i="9"/>
  <c r="S18" i="9"/>
  <c r="S26" i="9"/>
  <c r="P50" i="9"/>
  <c r="S55" i="9"/>
  <c r="S16" i="9"/>
  <c r="P59" i="9"/>
  <c r="P36" i="9"/>
  <c r="P62" i="9"/>
  <c r="S39" i="9"/>
  <c r="S64" i="9"/>
  <c r="P17" i="9"/>
  <c r="P33" i="9"/>
  <c r="S50" i="9"/>
  <c r="S48" i="9"/>
  <c r="P72" i="9"/>
  <c r="AM35" i="9"/>
  <c r="Z11" i="9"/>
  <c r="W27" i="9"/>
  <c r="S43" i="9"/>
  <c r="AC51" i="9"/>
  <c r="AJ51" i="9"/>
  <c r="W59" i="9"/>
  <c r="Z67" i="9"/>
  <c r="AJ12" i="9"/>
  <c r="AC28" i="9"/>
  <c r="Z36" i="9"/>
  <c r="Z44" i="9"/>
  <c r="AC52" i="9"/>
  <c r="P60" i="9"/>
  <c r="AC68" i="9"/>
  <c r="AJ68" i="9"/>
  <c r="S13" i="9"/>
  <c r="P29" i="9"/>
  <c r="Z29" i="9"/>
  <c r="AC37" i="9"/>
  <c r="AJ37" i="9"/>
  <c r="P53" i="9"/>
  <c r="S61" i="9"/>
  <c r="AC61" i="9"/>
  <c r="AC69" i="9"/>
  <c r="AG69" i="9"/>
  <c r="P14" i="9"/>
  <c r="P22" i="9"/>
  <c r="P54" i="9"/>
  <c r="Z54" i="9"/>
  <c r="AM62" i="9"/>
  <c r="S62" i="9"/>
  <c r="P70" i="9"/>
  <c r="Z15" i="9"/>
  <c r="W23" i="9"/>
  <c r="Z23" i="9"/>
  <c r="Z31" i="9"/>
  <c r="AJ47" i="9"/>
  <c r="AJ55" i="9"/>
  <c r="AJ63" i="9"/>
  <c r="S71" i="9"/>
  <c r="Z71" i="9"/>
  <c r="AJ8" i="9"/>
  <c r="AJ32" i="9"/>
  <c r="P32" i="9"/>
  <c r="P40" i="9"/>
  <c r="Z56" i="9"/>
  <c r="P64" i="9"/>
  <c r="AJ64" i="9"/>
  <c r="AM72" i="9"/>
  <c r="Z33" i="9"/>
  <c r="AJ57" i="9"/>
  <c r="P65" i="9"/>
  <c r="S10" i="9"/>
  <c r="Z18" i="9"/>
  <c r="AJ34" i="9"/>
  <c r="Z34" i="9"/>
  <c r="Z42" i="9"/>
  <c r="AJ50" i="9"/>
  <c r="AM27" i="9"/>
  <c r="AC43" i="9"/>
  <c r="AM59" i="9"/>
  <c r="AC67" i="9"/>
  <c r="P28" i="9"/>
  <c r="AG36" i="9"/>
  <c r="AJ44" i="9"/>
  <c r="P52" i="9"/>
  <c r="AC13" i="9"/>
  <c r="S29" i="9"/>
  <c r="P37" i="9"/>
  <c r="S45" i="9"/>
  <c r="AM45" i="9"/>
  <c r="AM53" i="9"/>
  <c r="Z61" i="9"/>
  <c r="S69" i="9"/>
  <c r="Z22" i="9"/>
  <c r="AC30" i="9"/>
  <c r="AM38" i="9"/>
  <c r="Z46" i="9"/>
  <c r="AJ39" i="9"/>
  <c r="W55" i="9"/>
  <c r="P71" i="9"/>
  <c r="P16" i="9"/>
  <c r="P24" i="9"/>
  <c r="AM32" i="9"/>
  <c r="Z48" i="9"/>
  <c r="S56" i="9"/>
  <c r="AM64" i="9"/>
  <c r="AM25" i="9"/>
  <c r="AM41" i="9"/>
  <c r="AM65" i="9"/>
  <c r="S7" i="9"/>
  <c r="AM7" i="9"/>
  <c r="AC50" i="9"/>
  <c r="AJ67" i="9"/>
  <c r="AC20" i="9"/>
  <c r="AJ21" i="9"/>
  <c r="Z45" i="9"/>
  <c r="Z53" i="9"/>
  <c r="P69" i="9"/>
  <c r="Z14" i="9"/>
  <c r="Z40" i="9"/>
  <c r="AJ18" i="9"/>
  <c r="AJ43" i="9"/>
  <c r="P51" i="9"/>
  <c r="Z21" i="9"/>
  <c r="S8" i="9"/>
  <c r="AC9" i="9"/>
  <c r="Z57" i="9"/>
  <c r="P11" i="9"/>
  <c r="AG35" i="9"/>
  <c r="P35" i="9"/>
  <c r="S12" i="9"/>
  <c r="AM13" i="9"/>
  <c r="AC19" i="9"/>
  <c r="AJ19" i="9"/>
  <c r="AC27" i="9"/>
  <c r="AJ35" i="9"/>
  <c r="AG51" i="9"/>
  <c r="S67" i="9"/>
  <c r="Z12" i="9"/>
  <c r="AJ36" i="9"/>
  <c r="AM44" i="9"/>
  <c r="AC60" i="9"/>
  <c r="S68" i="9"/>
  <c r="AJ29" i="9"/>
  <c r="AM29" i="9"/>
  <c r="AC45" i="9"/>
  <c r="P61" i="9"/>
  <c r="S14" i="9"/>
  <c r="S22" i="9"/>
  <c r="P46" i="9"/>
  <c r="AM31" i="9"/>
  <c r="AJ31" i="9"/>
  <c r="Z47" i="9"/>
  <c r="AM55" i="9"/>
  <c r="AG71" i="9"/>
  <c r="Z8" i="9"/>
  <c r="S40" i="9"/>
  <c r="AG48" i="9"/>
  <c r="P48" i="9"/>
  <c r="AC64" i="9"/>
  <c r="S72" i="9"/>
  <c r="W9" i="9"/>
  <c r="P9" i="9"/>
  <c r="S17" i="9"/>
  <c r="P25" i="9"/>
  <c r="AM33" i="9"/>
  <c r="AJ33" i="9"/>
  <c r="AC41" i="9"/>
  <c r="AJ41" i="9"/>
  <c r="P49" i="9"/>
  <c r="AM57" i="9"/>
  <c r="P57" i="9"/>
  <c r="AC65" i="9"/>
  <c r="AC7" i="9"/>
  <c r="AJ7" i="9"/>
  <c r="P10" i="9"/>
  <c r="AM26" i="9"/>
  <c r="AJ26" i="9"/>
  <c r="AJ42" i="9"/>
  <c r="AM50" i="9"/>
  <c r="Z58" i="9"/>
  <c r="AJ66" i="9"/>
  <c r="P66" i="9"/>
  <c r="AJ11" i="9"/>
  <c r="P19" i="9"/>
  <c r="P27" i="9"/>
  <c r="S35" i="9"/>
  <c r="S51" i="9"/>
  <c r="AC59" i="9"/>
  <c r="P67" i="9"/>
  <c r="S20" i="9"/>
  <c r="AC36" i="9"/>
  <c r="AC44" i="9"/>
  <c r="AM52" i="9"/>
  <c r="AM68" i="9"/>
  <c r="W29" i="9"/>
  <c r="S37" i="9"/>
  <c r="P45" i="9"/>
  <c r="AJ61" i="9"/>
  <c r="AM69" i="9"/>
  <c r="S30" i="9"/>
  <c r="P38" i="9"/>
  <c r="AC62" i="9"/>
  <c r="W31" i="9"/>
  <c r="S63" i="9"/>
  <c r="AM63" i="9"/>
  <c r="AC71" i="9"/>
  <c r="AM16" i="9"/>
  <c r="S32" i="9"/>
  <c r="AJ48" i="9"/>
  <c r="Z72" i="9"/>
  <c r="AJ9" i="9"/>
  <c r="AM9" i="9"/>
  <c r="AC17" i="9"/>
  <c r="AC33" i="9"/>
  <c r="W33" i="9"/>
  <c r="P41" i="9"/>
  <c r="W41" i="9"/>
  <c r="AM49" i="9"/>
  <c r="AJ65" i="9"/>
  <c r="P7" i="9"/>
  <c r="AC18" i="9"/>
  <c r="AC26" i="9"/>
  <c r="AJ58" i="9"/>
  <c r="AG19" i="9"/>
  <c r="AM51" i="9"/>
  <c r="AJ59" i="9"/>
  <c r="AJ52" i="9"/>
  <c r="Z70" i="9"/>
  <c r="S31" i="9"/>
  <c r="AC39" i="9"/>
  <c r="Z55" i="9"/>
  <c r="AC16" i="9"/>
  <c r="AC32" i="9"/>
  <c r="Z9" i="9"/>
  <c r="AG7" i="9"/>
  <c r="S42" i="9"/>
  <c r="G52" i="14"/>
  <c r="L52" i="14" s="1"/>
  <c r="B57" i="14" s="1"/>
  <c r="G57" i="14" s="1"/>
  <c r="L57" i="14" s="1"/>
  <c r="K66" i="9" l="1"/>
  <c r="M66" i="9" s="1"/>
  <c r="T66" i="9" s="1"/>
  <c r="K72" i="9"/>
  <c r="M72" i="9" s="1"/>
  <c r="T72" i="9" s="1"/>
  <c r="K18" i="9"/>
  <c r="M18" i="9" s="1"/>
  <c r="T18" i="9" s="1"/>
  <c r="K77" i="9"/>
  <c r="M77" i="9" s="1"/>
  <c r="T77" i="9" s="1"/>
  <c r="K74" i="9"/>
  <c r="M74" i="9" s="1"/>
  <c r="T74" i="9" s="1"/>
  <c r="K88" i="9"/>
  <c r="M88" i="9" s="1"/>
  <c r="T88" i="9" s="1"/>
  <c r="K80" i="9"/>
  <c r="M80" i="9" s="1"/>
  <c r="T80" i="9" s="1"/>
  <c r="K90" i="9"/>
  <c r="M90" i="9" s="1"/>
  <c r="T90" i="9" s="1"/>
  <c r="K69" i="9"/>
  <c r="M69" i="9" s="1"/>
  <c r="T69" i="9" s="1"/>
  <c r="K89" i="9"/>
  <c r="M89" i="9" s="1"/>
  <c r="T89" i="9" s="1"/>
  <c r="K61" i="9"/>
  <c r="M61" i="9" s="1"/>
  <c r="T61" i="9" s="1"/>
  <c r="K64" i="9"/>
  <c r="M64" i="9" s="1"/>
  <c r="T64" i="9" s="1"/>
  <c r="K71" i="9"/>
  <c r="M71" i="9" s="1"/>
  <c r="T71" i="9" s="1"/>
  <c r="K91" i="9"/>
  <c r="M91" i="9" s="1"/>
  <c r="T91" i="9" s="1"/>
  <c r="K84" i="9"/>
  <c r="M84" i="9" s="1"/>
  <c r="T84" i="9" s="1"/>
  <c r="K83" i="9"/>
  <c r="M83" i="9" s="1"/>
  <c r="T83" i="9" s="1"/>
  <c r="K87" i="9"/>
  <c r="M87" i="9" s="1"/>
  <c r="T87" i="9" s="1"/>
  <c r="K85" i="9"/>
  <c r="M85" i="9" s="1"/>
  <c r="T85" i="9" s="1"/>
  <c r="K86" i="9"/>
  <c r="M86" i="9" s="1"/>
  <c r="T86" i="9" s="1"/>
  <c r="K58" i="9"/>
  <c r="M58" i="9" s="1"/>
  <c r="T58" i="9" s="1"/>
  <c r="K75" i="9"/>
  <c r="M75" i="9" s="1"/>
  <c r="T75" i="9" s="1"/>
  <c r="K65" i="9"/>
  <c r="M65" i="9" s="1"/>
  <c r="T65" i="9" s="1"/>
  <c r="K63" i="9"/>
  <c r="M63" i="9" s="1"/>
  <c r="T63" i="9" s="1"/>
  <c r="K78" i="9"/>
  <c r="M78" i="9" s="1"/>
  <c r="T78" i="9" s="1"/>
  <c r="K79" i="9"/>
  <c r="M79" i="9" s="1"/>
  <c r="T79" i="9" s="1"/>
  <c r="K62" i="9"/>
  <c r="M62" i="9" s="1"/>
  <c r="T62" i="9" s="1"/>
  <c r="K73" i="9"/>
  <c r="M73" i="9" s="1"/>
  <c r="T73" i="9" s="1"/>
  <c r="K68" i="9"/>
  <c r="M68" i="9" s="1"/>
  <c r="T68" i="9" s="1"/>
  <c r="K67" i="9"/>
  <c r="M67" i="9" s="1"/>
  <c r="T67" i="9" s="1"/>
  <c r="K60" i="9"/>
  <c r="M60" i="9" s="1"/>
  <c r="T60" i="9" s="1"/>
  <c r="K70" i="9"/>
  <c r="M70" i="9" s="1"/>
  <c r="T70" i="9" s="1"/>
  <c r="K81" i="9"/>
  <c r="M81" i="9" s="1"/>
  <c r="T81" i="9" s="1"/>
  <c r="K76" i="9"/>
  <c r="M76" i="9" s="1"/>
  <c r="T76" i="9" s="1"/>
  <c r="K59" i="9"/>
  <c r="M59" i="9" s="1"/>
  <c r="T59" i="9" s="1"/>
  <c r="K30" i="9"/>
  <c r="M30" i="9" s="1"/>
  <c r="T30" i="9" s="1"/>
  <c r="K17" i="9"/>
  <c r="M17" i="9" s="1"/>
  <c r="T17" i="9" s="1"/>
  <c r="K21" i="9"/>
  <c r="M21" i="9" s="1"/>
  <c r="T21" i="9" s="1"/>
  <c r="K41" i="9"/>
  <c r="M41" i="9" s="1"/>
  <c r="T41" i="9" s="1"/>
  <c r="K34" i="9"/>
  <c r="M34" i="9" s="1"/>
  <c r="T34" i="9" s="1"/>
  <c r="K26" i="9"/>
  <c r="M26" i="9" s="1"/>
  <c r="T26" i="9" s="1"/>
  <c r="K49" i="9"/>
  <c r="M49" i="9" s="1"/>
  <c r="T49" i="9" s="1"/>
  <c r="K55" i="9"/>
  <c r="M55" i="9" s="1"/>
  <c r="T55" i="9" s="1"/>
  <c r="K44" i="9"/>
  <c r="M44" i="9" s="1"/>
  <c r="T44" i="9" s="1"/>
  <c r="K22" i="9"/>
  <c r="M22" i="9" s="1"/>
  <c r="T22" i="9" s="1"/>
  <c r="K27" i="9"/>
  <c r="M27" i="9" s="1"/>
  <c r="T27" i="9" s="1"/>
  <c r="K24" i="9"/>
  <c r="M24" i="9" s="1"/>
  <c r="T24" i="9" s="1"/>
  <c r="K37" i="9"/>
  <c r="M37" i="9" s="1"/>
  <c r="T37" i="9" s="1"/>
  <c r="K33" i="9"/>
  <c r="M33" i="9" s="1"/>
  <c r="T33" i="9" s="1"/>
  <c r="K46" i="9"/>
  <c r="M46" i="9" s="1"/>
  <c r="T46" i="9" s="1"/>
  <c r="K48" i="9"/>
  <c r="M48" i="9" s="1"/>
  <c r="T48" i="9" s="1"/>
  <c r="K23" i="9"/>
  <c r="M23" i="9" s="1"/>
  <c r="T23" i="9" s="1"/>
  <c r="K39" i="9"/>
  <c r="M39" i="9" s="1"/>
  <c r="T39" i="9" s="1"/>
  <c r="K20" i="9"/>
  <c r="M20" i="9" s="1"/>
  <c r="T20" i="9" s="1"/>
  <c r="K11" i="9"/>
  <c r="M11" i="9" s="1"/>
  <c r="T11" i="9" s="1"/>
  <c r="K16" i="9"/>
  <c r="M16" i="9" s="1"/>
  <c r="T16" i="9" s="1"/>
  <c r="K9" i="9"/>
  <c r="M9" i="9" s="1"/>
  <c r="T9" i="9" s="1"/>
  <c r="K45" i="9"/>
  <c r="M45" i="9" s="1"/>
  <c r="T45" i="9" s="1"/>
  <c r="K40" i="9"/>
  <c r="M40" i="9" s="1"/>
  <c r="T40" i="9" s="1"/>
  <c r="K47" i="9"/>
  <c r="M47" i="9" s="1"/>
  <c r="T47" i="9" s="1"/>
  <c r="K32" i="9"/>
  <c r="M32" i="9" s="1"/>
  <c r="T32" i="9" s="1"/>
  <c r="K19" i="9"/>
  <c r="M19" i="9" s="1"/>
  <c r="T19" i="9" s="1"/>
  <c r="K35" i="9"/>
  <c r="M35" i="9" s="1"/>
  <c r="T35" i="9" s="1"/>
  <c r="K15" i="9"/>
  <c r="M15" i="9" s="1"/>
  <c r="T15" i="9" s="1"/>
  <c r="K29" i="9"/>
  <c r="M29" i="9" s="1"/>
  <c r="T29" i="9" s="1"/>
  <c r="K7" i="9"/>
  <c r="M7" i="9" s="1"/>
  <c r="T7" i="9" s="1"/>
  <c r="K12" i="9"/>
  <c r="M12" i="9" s="1"/>
  <c r="T12" i="9" s="1"/>
  <c r="K36" i="9"/>
  <c r="M36" i="9" s="1"/>
  <c r="T36" i="9" s="1"/>
  <c r="K28" i="9"/>
  <c r="M28" i="9" s="1"/>
  <c r="T28" i="9" s="1"/>
  <c r="K10" i="9"/>
  <c r="M10" i="9" s="1"/>
  <c r="T10" i="9" s="1"/>
  <c r="K14" i="9"/>
  <c r="M14" i="9" s="1"/>
  <c r="T14" i="9" s="1"/>
  <c r="K25" i="9"/>
  <c r="M25" i="9" s="1"/>
  <c r="T25" i="9" s="1"/>
  <c r="K31" i="9"/>
  <c r="M31" i="9" s="1"/>
  <c r="T31" i="9" s="1"/>
  <c r="K53" i="9"/>
  <c r="M53" i="9" s="1"/>
  <c r="T53" i="9" s="1"/>
  <c r="K52" i="9"/>
  <c r="M52" i="9" s="1"/>
  <c r="T52" i="9" s="1"/>
  <c r="K8" i="9"/>
  <c r="M8" i="9" s="1"/>
  <c r="T8" i="9" s="1"/>
  <c r="K42" i="9"/>
  <c r="M42" i="9" s="1"/>
  <c r="T42" i="9" s="1"/>
  <c r="K51" i="9"/>
  <c r="M51" i="9" s="1"/>
  <c r="T51" i="9" s="1"/>
  <c r="K57" i="9"/>
  <c r="M57" i="9" s="1"/>
  <c r="T57" i="9" s="1"/>
  <c r="K50" i="9"/>
  <c r="M50" i="9" s="1"/>
  <c r="T50" i="9" s="1"/>
  <c r="K38" i="9"/>
  <c r="M38" i="9" s="1"/>
  <c r="T38" i="9" s="1"/>
  <c r="K43" i="9"/>
  <c r="M43" i="9" s="1"/>
  <c r="T43" i="9" s="1"/>
  <c r="K56" i="9"/>
  <c r="M56" i="9" s="1"/>
  <c r="T56" i="9" s="1"/>
  <c r="K54" i="9"/>
  <c r="M54" i="9" s="1"/>
  <c r="T54" i="9" s="1"/>
  <c r="K13" i="9"/>
  <c r="M13" i="9" s="1"/>
  <c r="T13" i="9" s="1"/>
  <c r="CA66" i="8"/>
  <c r="CA67" i="8"/>
  <c r="CA68" i="8"/>
  <c r="CA69" i="8"/>
  <c r="CA70" i="8"/>
  <c r="CA71" i="8"/>
  <c r="CA72" i="8"/>
  <c r="CA73" i="8"/>
  <c r="CA74" i="8"/>
  <c r="CA75" i="8"/>
  <c r="CA7" i="8" l="1"/>
  <c r="BF1" i="9"/>
  <c r="BH1" i="9" s="1"/>
  <c r="BJ1" i="9" s="1"/>
  <c r="BL1" i="9" s="1"/>
  <c r="BN1" i="9" s="1"/>
  <c r="BP1" i="9" s="1"/>
  <c r="BR1" i="9" s="1"/>
  <c r="BT1" i="9" s="1"/>
  <c r="BV1" i="9" s="1"/>
  <c r="BX1" i="9" s="1"/>
  <c r="BZ1" i="9" s="1"/>
  <c r="CB1" i="9" s="1"/>
  <c r="CD1" i="9" s="1"/>
  <c r="CF1" i="9" s="1"/>
  <c r="CH1" i="9" s="1"/>
  <c r="CJ1" i="9" s="1"/>
  <c r="CL1" i="9" l="1"/>
  <c r="CN1" i="9" s="1"/>
  <c r="CP1" i="9" s="1"/>
  <c r="CR1" i="9" l="1"/>
  <c r="CT1" i="9" s="1"/>
  <c r="CV1" i="9" s="1"/>
  <c r="CX1" i="9" s="1"/>
  <c r="CZ1" i="9" s="1"/>
  <c r="DB1" i="9" s="1"/>
  <c r="DD1" i="9" s="1"/>
  <c r="DF1" i="9" s="1"/>
  <c r="DH1" i="9" s="1"/>
  <c r="DJ1" i="9" s="1"/>
  <c r="BJ70" i="8" l="1"/>
  <c r="BJ71" i="8"/>
  <c r="BJ72" i="8"/>
  <c r="BJ73" i="8"/>
  <c r="BJ74" i="8"/>
  <c r="BJ75" i="8"/>
  <c r="BJ76" i="8"/>
  <c r="AB5" i="16" l="1"/>
  <c r="AB6" i="16" s="1"/>
  <c r="C5" i="16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D4" i="16"/>
  <c r="E4" i="16" s="1"/>
  <c r="F4" i="16" s="1"/>
  <c r="AC8" i="16"/>
  <c r="AC24" i="16"/>
  <c r="AC37" i="16"/>
  <c r="AC32" i="16"/>
  <c r="AC17" i="16"/>
  <c r="AC31" i="16"/>
  <c r="AC22" i="16"/>
  <c r="AC16" i="16"/>
  <c r="AC15" i="16"/>
  <c r="AC23" i="16"/>
  <c r="AC25" i="16"/>
  <c r="AC19" i="16"/>
  <c r="AC6" i="16"/>
  <c r="AC33" i="16"/>
  <c r="AC29" i="16"/>
  <c r="AC18" i="16"/>
  <c r="AC14" i="16"/>
  <c r="AC28" i="16"/>
  <c r="AC10" i="16"/>
  <c r="AC4" i="16"/>
  <c r="AC11" i="16"/>
  <c r="AC39" i="16"/>
  <c r="AC5" i="16"/>
  <c r="AC12" i="16"/>
  <c r="AC9" i="16"/>
  <c r="AC34" i="16"/>
  <c r="AC13" i="16"/>
  <c r="AC38" i="16"/>
  <c r="AC7" i="16"/>
  <c r="AC41" i="16"/>
  <c r="AC30" i="16"/>
  <c r="AC21" i="16"/>
  <c r="AC27" i="16"/>
  <c r="AC35" i="16"/>
  <c r="AC36" i="16"/>
  <c r="AC40" i="16"/>
  <c r="AC26" i="16"/>
  <c r="AC20" i="16"/>
  <c r="AQ4" i="16" l="1"/>
  <c r="AB7" i="16"/>
  <c r="C23" i="16"/>
  <c r="D22" i="16"/>
  <c r="E22" i="16" s="1"/>
  <c r="F22" i="16" s="1"/>
  <c r="AQ22" i="16" s="1"/>
  <c r="D6" i="16"/>
  <c r="E6" i="16" s="1"/>
  <c r="F6" i="16" s="1"/>
  <c r="AQ6" i="16" s="1"/>
  <c r="D5" i="16"/>
  <c r="E5" i="16" s="1"/>
  <c r="F5" i="16" s="1"/>
  <c r="AQ5" i="16" s="1"/>
  <c r="F47" i="7"/>
  <c r="F46" i="7"/>
  <c r="F45" i="7"/>
  <c r="F44" i="7"/>
  <c r="F43" i="7"/>
  <c r="F42" i="7"/>
  <c r="F41" i="7"/>
  <c r="F40" i="7"/>
  <c r="F39" i="7"/>
  <c r="C40" i="7"/>
  <c r="C41" i="7"/>
  <c r="C42" i="7"/>
  <c r="C43" i="7"/>
  <c r="C44" i="7"/>
  <c r="C45" i="7"/>
  <c r="C46" i="7"/>
  <c r="C47" i="7"/>
  <c r="C48" i="7"/>
  <c r="C49" i="7"/>
  <c r="C39" i="7"/>
  <c r="AB8" i="16" l="1"/>
  <c r="C24" i="16"/>
  <c r="D23" i="16"/>
  <c r="E23" i="16" s="1"/>
  <c r="F23" i="16" s="1"/>
  <c r="AQ23" i="16" s="1"/>
  <c r="D7" i="16"/>
  <c r="E7" i="16" s="1"/>
  <c r="F7" i="16" s="1"/>
  <c r="AQ7" i="16" s="1"/>
  <c r="M3" i="14"/>
  <c r="H3" i="14"/>
  <c r="C3" i="14"/>
  <c r="B2" i="14"/>
  <c r="F3" i="9"/>
  <c r="E3" i="9"/>
  <c r="D3" i="9"/>
  <c r="C3" i="9"/>
  <c r="AB9" i="16" l="1"/>
  <c r="C25" i="16"/>
  <c r="D24" i="16"/>
  <c r="E24" i="16" s="1"/>
  <c r="F24" i="16" s="1"/>
  <c r="AQ24" i="16" s="1"/>
  <c r="D8" i="16"/>
  <c r="E8" i="16" s="1"/>
  <c r="F8" i="16" s="1"/>
  <c r="AQ8" i="16" s="1"/>
  <c r="B23" i="11"/>
  <c r="B22" i="11"/>
  <c r="AB10" i="16" l="1"/>
  <c r="C26" i="16"/>
  <c r="D25" i="16"/>
  <c r="E25" i="16" s="1"/>
  <c r="F25" i="16" s="1"/>
  <c r="AQ25" i="16" s="1"/>
  <c r="D9" i="16"/>
  <c r="E9" i="16" s="1"/>
  <c r="F9" i="16" s="1"/>
  <c r="AQ9" i="16" s="1"/>
  <c r="BU30" i="12"/>
  <c r="BU31" i="12"/>
  <c r="BU32" i="12"/>
  <c r="BU33" i="12"/>
  <c r="BU34" i="12"/>
  <c r="BU35" i="12"/>
  <c r="BU36" i="12"/>
  <c r="BU37" i="12"/>
  <c r="BU38" i="12"/>
  <c r="BU39" i="12"/>
  <c r="BU40" i="12"/>
  <c r="BU41" i="12"/>
  <c r="BU42" i="12"/>
  <c r="BU43" i="12"/>
  <c r="BU44" i="12"/>
  <c r="BU45" i="12"/>
  <c r="BU46" i="12"/>
  <c r="BU47" i="12"/>
  <c r="BU48" i="12"/>
  <c r="BU49" i="12"/>
  <c r="BU50" i="12"/>
  <c r="BU51" i="12"/>
  <c r="BU52" i="12"/>
  <c r="BU53" i="12"/>
  <c r="BU54" i="12"/>
  <c r="BU55" i="12"/>
  <c r="BU56" i="12"/>
  <c r="BU57" i="12"/>
  <c r="BU58" i="12"/>
  <c r="BU59" i="12"/>
  <c r="BU60" i="12"/>
  <c r="BU61" i="12"/>
  <c r="BU62" i="12"/>
  <c r="BU63" i="12"/>
  <c r="BU64" i="12"/>
  <c r="BU65" i="12"/>
  <c r="BU66" i="12"/>
  <c r="BU67" i="12"/>
  <c r="BU68" i="12"/>
  <c r="BU69" i="12"/>
  <c r="BU70" i="12"/>
  <c r="BU71" i="12"/>
  <c r="BU72" i="12"/>
  <c r="BU73" i="12"/>
  <c r="BU74" i="12"/>
  <c r="BU75" i="12"/>
  <c r="BU76" i="12"/>
  <c r="BU77" i="12"/>
  <c r="BU78" i="12"/>
  <c r="BU79" i="12"/>
  <c r="BU80" i="12"/>
  <c r="BU81" i="12"/>
  <c r="BU82" i="12"/>
  <c r="BU83" i="12"/>
  <c r="BU24" i="12"/>
  <c r="BU25" i="12"/>
  <c r="BU26" i="12"/>
  <c r="BU27" i="12"/>
  <c r="BU28" i="12"/>
  <c r="BU29" i="12"/>
  <c r="BU15" i="12"/>
  <c r="BU16" i="12"/>
  <c r="BU17" i="12"/>
  <c r="BU18" i="12"/>
  <c r="BU19" i="12"/>
  <c r="BU20" i="12"/>
  <c r="BU21" i="12"/>
  <c r="BU22" i="12"/>
  <c r="BU23" i="12"/>
  <c r="BU14" i="12"/>
  <c r="AB11" i="16" l="1"/>
  <c r="C27" i="16"/>
  <c r="D26" i="16"/>
  <c r="E26" i="16" s="1"/>
  <c r="F26" i="16" s="1"/>
  <c r="AQ26" i="16" s="1"/>
  <c r="D10" i="16"/>
  <c r="E10" i="16" s="1"/>
  <c r="F10" i="16" s="1"/>
  <c r="AQ10" i="16" s="1"/>
  <c r="AB12" i="16" l="1"/>
  <c r="C28" i="16"/>
  <c r="D27" i="16"/>
  <c r="E27" i="16" s="1"/>
  <c r="F27" i="16" s="1"/>
  <c r="AQ27" i="16" s="1"/>
  <c r="D11" i="16"/>
  <c r="E11" i="16" s="1"/>
  <c r="F11" i="16" s="1"/>
  <c r="AQ11" i="16" s="1"/>
  <c r="AB13" i="16" l="1"/>
  <c r="C29" i="16"/>
  <c r="D28" i="16"/>
  <c r="E28" i="16" s="1"/>
  <c r="F28" i="16" s="1"/>
  <c r="AQ28" i="16" s="1"/>
  <c r="D12" i="16"/>
  <c r="E12" i="16" s="1"/>
  <c r="F12" i="16" s="1"/>
  <c r="AQ12" i="16" s="1"/>
  <c r="AB14" i="16" l="1"/>
  <c r="C30" i="16"/>
  <c r="D29" i="16"/>
  <c r="E29" i="16" s="1"/>
  <c r="F29" i="16" s="1"/>
  <c r="AQ29" i="16" s="1"/>
  <c r="D13" i="16"/>
  <c r="E13" i="16" s="1"/>
  <c r="F13" i="16" s="1"/>
  <c r="AQ13" i="16" s="1"/>
  <c r="C2" i="9"/>
  <c r="B2" i="11"/>
  <c r="AB15" i="16" l="1"/>
  <c r="C31" i="16"/>
  <c r="D30" i="16"/>
  <c r="E30" i="16" s="1"/>
  <c r="F30" i="16" s="1"/>
  <c r="AQ30" i="16" s="1"/>
  <c r="D14" i="16"/>
  <c r="E14" i="16" s="1"/>
  <c r="F14" i="16" s="1"/>
  <c r="AQ14" i="16" s="1"/>
  <c r="BI76" i="8"/>
  <c r="BL76" i="8" s="1"/>
  <c r="BK76" i="8" s="1"/>
  <c r="BI75" i="8"/>
  <c r="BL75" i="8" s="1"/>
  <c r="BK75" i="8" s="1"/>
  <c r="BI74" i="8"/>
  <c r="BL74" i="8" s="1"/>
  <c r="BK74" i="8" s="1"/>
  <c r="BI73" i="8"/>
  <c r="BL73" i="8" s="1"/>
  <c r="BK73" i="8" s="1"/>
  <c r="BI72" i="8"/>
  <c r="BL72" i="8" s="1"/>
  <c r="BK72" i="8" s="1"/>
  <c r="BI71" i="8"/>
  <c r="BL71" i="8" s="1"/>
  <c r="BK71" i="8" s="1"/>
  <c r="BI70" i="8"/>
  <c r="BL70" i="8" s="1"/>
  <c r="BK70" i="8" s="1"/>
  <c r="BI69" i="8"/>
  <c r="BI68" i="8"/>
  <c r="BI67" i="8"/>
  <c r="BI66" i="8"/>
  <c r="BI65" i="8"/>
  <c r="BI64" i="8"/>
  <c r="BI63" i="8"/>
  <c r="BI62" i="8"/>
  <c r="BI61" i="8"/>
  <c r="BI60" i="8"/>
  <c r="BI59" i="8"/>
  <c r="BI58" i="8"/>
  <c r="BI57" i="8"/>
  <c r="BI56" i="8"/>
  <c r="BI55" i="8"/>
  <c r="BI54" i="8"/>
  <c r="BI53" i="8"/>
  <c r="BI52" i="8"/>
  <c r="BI51" i="8"/>
  <c r="BI50" i="8"/>
  <c r="BI49" i="8"/>
  <c r="BI48" i="8"/>
  <c r="BI47" i="8"/>
  <c r="BI46" i="8"/>
  <c r="BI45" i="8"/>
  <c r="BI44" i="8"/>
  <c r="BI43" i="8"/>
  <c r="BI42" i="8"/>
  <c r="BI41" i="8"/>
  <c r="BI40" i="8"/>
  <c r="BI39" i="8"/>
  <c r="BI38" i="8"/>
  <c r="BI37" i="8"/>
  <c r="BI36" i="8"/>
  <c r="BI35" i="8"/>
  <c r="BI34" i="8"/>
  <c r="BI33" i="8"/>
  <c r="BI32" i="8"/>
  <c r="BI31" i="8"/>
  <c r="BI30" i="8"/>
  <c r="BI29" i="8"/>
  <c r="BI28" i="8"/>
  <c r="BI27" i="8"/>
  <c r="BI26" i="8"/>
  <c r="BI25" i="8"/>
  <c r="BI24" i="8"/>
  <c r="BI16" i="8"/>
  <c r="BI15" i="8"/>
  <c r="BI14" i="8"/>
  <c r="BI13" i="8"/>
  <c r="BI12" i="8"/>
  <c r="BI11" i="8"/>
  <c r="BI10" i="8"/>
  <c r="BI9" i="8"/>
  <c r="BI8" i="8"/>
  <c r="BI7" i="8"/>
  <c r="AP5" i="8"/>
  <c r="AP101" i="8" l="1"/>
  <c r="AP85" i="8"/>
  <c r="AP93" i="8"/>
  <c r="AP104" i="8"/>
  <c r="AP88" i="8"/>
  <c r="AP96" i="8"/>
  <c r="AP107" i="8"/>
  <c r="AP91" i="8"/>
  <c r="BJ91" i="8" s="1"/>
  <c r="BL91" i="8" s="1"/>
  <c r="AP99" i="8"/>
  <c r="AP102" i="8"/>
  <c r="AP86" i="8"/>
  <c r="BJ86" i="8" s="1"/>
  <c r="BL86" i="8" s="1"/>
  <c r="AP94" i="8"/>
  <c r="AP83" i="8"/>
  <c r="AP103" i="8"/>
  <c r="AP87" i="8"/>
  <c r="AP95" i="8"/>
  <c r="AP105" i="8"/>
  <c r="AP97" i="8"/>
  <c r="AP106" i="8"/>
  <c r="AP100" i="8"/>
  <c r="AP84" i="8"/>
  <c r="AP89" i="8"/>
  <c r="AP98" i="8"/>
  <c r="AP90" i="8"/>
  <c r="AP92" i="8"/>
  <c r="AP79" i="8"/>
  <c r="AP80" i="8"/>
  <c r="AP81" i="8"/>
  <c r="AP77" i="8"/>
  <c r="AP78" i="8"/>
  <c r="AP28" i="8"/>
  <c r="AP36" i="8"/>
  <c r="AP44" i="8"/>
  <c r="AP52" i="8"/>
  <c r="AP60" i="8"/>
  <c r="AP31" i="8"/>
  <c r="AP39" i="8"/>
  <c r="AP47" i="8"/>
  <c r="AP55" i="8"/>
  <c r="AP63" i="8"/>
  <c r="AP29" i="8"/>
  <c r="AP37" i="8"/>
  <c r="AP45" i="8"/>
  <c r="AP53" i="8"/>
  <c r="AP61" i="8"/>
  <c r="AP32" i="8"/>
  <c r="AP40" i="8"/>
  <c r="AP48" i="8"/>
  <c r="AP56" i="8"/>
  <c r="AP64" i="8"/>
  <c r="AP27" i="8"/>
  <c r="AP35" i="8"/>
  <c r="AP43" i="8"/>
  <c r="AP51" i="8"/>
  <c r="AP59" i="8"/>
  <c r="AP30" i="8"/>
  <c r="AP38" i="8"/>
  <c r="AP46" i="8"/>
  <c r="AP54" i="8"/>
  <c r="AP62" i="8"/>
  <c r="AP33" i="8"/>
  <c r="AP41" i="8"/>
  <c r="AP49" i="8"/>
  <c r="AP57" i="8"/>
  <c r="AP65" i="8"/>
  <c r="AP42" i="8"/>
  <c r="AP50" i="8"/>
  <c r="AP67" i="8"/>
  <c r="AP75" i="8"/>
  <c r="AP14" i="8"/>
  <c r="AP58" i="8"/>
  <c r="AP66" i="8"/>
  <c r="AP70" i="8"/>
  <c r="AP9" i="8"/>
  <c r="AP17" i="8"/>
  <c r="AP25" i="8"/>
  <c r="AP20" i="8"/>
  <c r="AP73" i="8"/>
  <c r="AP12" i="8"/>
  <c r="AP68" i="8"/>
  <c r="AP76" i="8"/>
  <c r="AP15" i="8"/>
  <c r="AP74" i="8"/>
  <c r="AP13" i="8"/>
  <c r="AP21" i="8"/>
  <c r="AP34" i="8"/>
  <c r="AP10" i="8"/>
  <c r="AP11" i="8"/>
  <c r="AP7" i="8"/>
  <c r="AP22" i="8"/>
  <c r="AP24" i="8"/>
  <c r="AP16" i="8"/>
  <c r="AP18" i="8"/>
  <c r="AP26" i="8"/>
  <c r="AP69" i="8"/>
  <c r="AP72" i="8"/>
  <c r="AP23" i="8"/>
  <c r="AP19" i="8"/>
  <c r="AP71" i="8"/>
  <c r="AP8" i="8"/>
  <c r="AQ5" i="8"/>
  <c r="BJ62" i="8"/>
  <c r="BL62" i="8" s="1"/>
  <c r="AB16" i="16"/>
  <c r="C32" i="16"/>
  <c r="D31" i="16"/>
  <c r="E31" i="16" s="1"/>
  <c r="F31" i="16" s="1"/>
  <c r="AQ31" i="16" s="1"/>
  <c r="D15" i="16"/>
  <c r="E15" i="16" s="1"/>
  <c r="F15" i="16" s="1"/>
  <c r="AQ15" i="16" s="1"/>
  <c r="P4" i="6"/>
  <c r="H16" i="9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K60" i="6"/>
  <c r="K59" i="6" s="1"/>
  <c r="K58" i="6" s="1"/>
  <c r="K57" i="6" s="1"/>
  <c r="K56" i="6" s="1"/>
  <c r="K55" i="6" s="1"/>
  <c r="K54" i="6" s="1"/>
  <c r="K53" i="6" s="1"/>
  <c r="K52" i="6" s="1"/>
  <c r="K51" i="6" s="1"/>
  <c r="K50" i="6" s="1"/>
  <c r="K49" i="6" s="1"/>
  <c r="K48" i="6" s="1"/>
  <c r="K47" i="6" s="1"/>
  <c r="K46" i="6" s="1"/>
  <c r="K45" i="6" s="1"/>
  <c r="K44" i="6" s="1"/>
  <c r="K43" i="6" s="1"/>
  <c r="K42" i="6" s="1"/>
  <c r="K41" i="6" s="1"/>
  <c r="K40" i="6" s="1"/>
  <c r="K39" i="6" s="1"/>
  <c r="K38" i="6" s="1"/>
  <c r="K37" i="6" s="1"/>
  <c r="K36" i="6" s="1"/>
  <c r="K35" i="6" s="1"/>
  <c r="K34" i="6" s="1"/>
  <c r="K33" i="6" s="1"/>
  <c r="K32" i="6" s="1"/>
  <c r="K31" i="6" s="1"/>
  <c r="K30" i="6" s="1"/>
  <c r="K29" i="6" s="1"/>
  <c r="K28" i="6" s="1"/>
  <c r="K27" i="6" s="1"/>
  <c r="K26" i="6" s="1"/>
  <c r="K25" i="6" s="1"/>
  <c r="K24" i="6" s="1"/>
  <c r="K23" i="6" s="1"/>
  <c r="K22" i="6" s="1"/>
  <c r="K21" i="6" s="1"/>
  <c r="K20" i="6" s="1"/>
  <c r="K19" i="6" s="1"/>
  <c r="K18" i="6" s="1"/>
  <c r="K17" i="6" s="1"/>
  <c r="K16" i="6" s="1"/>
  <c r="K15" i="6" s="1"/>
  <c r="K14" i="6" s="1"/>
  <c r="K13" i="6" s="1"/>
  <c r="K12" i="6" s="1"/>
  <c r="K11" i="6" s="1"/>
  <c r="K10" i="6" s="1"/>
  <c r="K9" i="6" s="1"/>
  <c r="I60" i="6"/>
  <c r="J60" i="6" s="1"/>
  <c r="M70" i="6"/>
  <c r="M69" i="6"/>
  <c r="M68" i="6"/>
  <c r="M67" i="6"/>
  <c r="M66" i="6"/>
  <c r="M65" i="6"/>
  <c r="M64" i="6"/>
  <c r="M63" i="6"/>
  <c r="M62" i="6"/>
  <c r="M61" i="6"/>
  <c r="E60" i="6"/>
  <c r="E59" i="6" s="1"/>
  <c r="E58" i="6" s="1"/>
  <c r="E57" i="6" s="1"/>
  <c r="E56" i="6" s="1"/>
  <c r="E55" i="6" s="1"/>
  <c r="E54" i="6" s="1"/>
  <c r="E53" i="6" s="1"/>
  <c r="E52" i="6" s="1"/>
  <c r="E51" i="6" s="1"/>
  <c r="E50" i="6" s="1"/>
  <c r="E49" i="6" s="1"/>
  <c r="E48" i="6" s="1"/>
  <c r="E47" i="6" s="1"/>
  <c r="E46" i="6" s="1"/>
  <c r="E45" i="6" s="1"/>
  <c r="E44" i="6" s="1"/>
  <c r="E43" i="6" s="1"/>
  <c r="E42" i="6" s="1"/>
  <c r="E41" i="6" s="1"/>
  <c r="E40" i="6" s="1"/>
  <c r="E39" i="6" s="1"/>
  <c r="E38" i="6" s="1"/>
  <c r="E37" i="6" s="1"/>
  <c r="E36" i="6" s="1"/>
  <c r="E35" i="6" s="1"/>
  <c r="E34" i="6" s="1"/>
  <c r="E33" i="6" s="1"/>
  <c r="E32" i="6" s="1"/>
  <c r="E31" i="6" s="1"/>
  <c r="E30" i="6" s="1"/>
  <c r="E29" i="6" s="1"/>
  <c r="E28" i="6" s="1"/>
  <c r="E27" i="6" s="1"/>
  <c r="E26" i="6" s="1"/>
  <c r="E25" i="6" s="1"/>
  <c r="E24" i="6" s="1"/>
  <c r="E23" i="6" s="1"/>
  <c r="E22" i="6" s="1"/>
  <c r="E21" i="6" s="1"/>
  <c r="E20" i="6" s="1"/>
  <c r="E19" i="6" s="1"/>
  <c r="E18" i="6" s="1"/>
  <c r="E17" i="6" s="1"/>
  <c r="E16" i="6" s="1"/>
  <c r="E15" i="6" s="1"/>
  <c r="E14" i="6" s="1"/>
  <c r="E13" i="6" s="1"/>
  <c r="E12" i="6" s="1"/>
  <c r="E11" i="6" s="1"/>
  <c r="E10" i="6" s="1"/>
  <c r="E9" i="6" s="1"/>
  <c r="D61" i="6"/>
  <c r="A61" i="6" s="1"/>
  <c r="C60" i="6"/>
  <c r="C59" i="6" s="1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J61" i="6"/>
  <c r="D3899" i="6"/>
  <c r="A3899" i="6" s="1"/>
  <c r="C3900" i="6"/>
  <c r="D3900" i="6" s="1"/>
  <c r="A3900" i="6" s="1"/>
  <c r="E3900" i="6"/>
  <c r="E3901" i="6" s="1"/>
  <c r="E3902" i="6" s="1"/>
  <c r="E3903" i="6" s="1"/>
  <c r="E3904" i="6" s="1"/>
  <c r="E3905" i="6" s="1"/>
  <c r="E3906" i="6" s="1"/>
  <c r="E3907" i="6" s="1"/>
  <c r="E3908" i="6" s="1"/>
  <c r="E3909" i="6" s="1"/>
  <c r="E3910" i="6" s="1"/>
  <c r="E3911" i="6" s="1"/>
  <c r="G3879" i="6"/>
  <c r="G3880" i="6"/>
  <c r="G3881" i="6"/>
  <c r="G3882" i="6"/>
  <c r="G3883" i="6"/>
  <c r="G3884" i="6"/>
  <c r="G3885" i="6"/>
  <c r="G3886" i="6"/>
  <c r="G3888" i="6"/>
  <c r="G3889" i="6"/>
  <c r="G3890" i="6"/>
  <c r="G3891" i="6"/>
  <c r="G3892" i="6"/>
  <c r="G3893" i="6"/>
  <c r="G3894" i="6"/>
  <c r="G3895" i="6"/>
  <c r="G3896" i="6"/>
  <c r="G3897" i="6"/>
  <c r="G3898" i="6"/>
  <c r="G3887" i="6"/>
  <c r="D60" i="6" l="1"/>
  <c r="A60" i="6" s="1"/>
  <c r="AQ106" i="8"/>
  <c r="AQ90" i="8"/>
  <c r="AQ98" i="8"/>
  <c r="AQ101" i="8"/>
  <c r="AQ85" i="8"/>
  <c r="AQ93" i="8"/>
  <c r="AQ104" i="8"/>
  <c r="AQ88" i="8"/>
  <c r="AQ96" i="8"/>
  <c r="AQ83" i="8"/>
  <c r="AQ107" i="8"/>
  <c r="AQ91" i="8"/>
  <c r="AQ99" i="8"/>
  <c r="AQ100" i="8"/>
  <c r="AQ84" i="8"/>
  <c r="AQ92" i="8"/>
  <c r="AQ102" i="8"/>
  <c r="AQ103" i="8"/>
  <c r="AQ105" i="8"/>
  <c r="AQ94" i="8"/>
  <c r="AQ97" i="8"/>
  <c r="AQ86" i="8"/>
  <c r="AQ87" i="8"/>
  <c r="AQ95" i="8"/>
  <c r="AQ89" i="8"/>
  <c r="BJ84" i="8"/>
  <c r="BL84" i="8" s="1"/>
  <c r="BJ83" i="8"/>
  <c r="BL83" i="8" s="1"/>
  <c r="BJ88" i="8"/>
  <c r="BL88" i="8" s="1"/>
  <c r="BJ90" i="8"/>
  <c r="BL90" i="8" s="1"/>
  <c r="AQ80" i="8"/>
  <c r="AQ81" i="8"/>
  <c r="AQ77" i="8"/>
  <c r="AQ78" i="8"/>
  <c r="AQ79" i="8"/>
  <c r="AR5" i="8"/>
  <c r="AR9" i="8" s="1"/>
  <c r="AR74" i="8"/>
  <c r="AR7" i="8"/>
  <c r="AQ33" i="8"/>
  <c r="AQ41" i="8"/>
  <c r="AQ49" i="8"/>
  <c r="AQ57" i="8"/>
  <c r="AQ65" i="8"/>
  <c r="AQ28" i="8"/>
  <c r="AQ36" i="8"/>
  <c r="AQ44" i="8"/>
  <c r="AQ52" i="8"/>
  <c r="AQ60" i="8"/>
  <c r="AQ34" i="8"/>
  <c r="AQ42" i="8"/>
  <c r="AQ50" i="8"/>
  <c r="AQ58" i="8"/>
  <c r="AQ29" i="8"/>
  <c r="AQ37" i="8"/>
  <c r="AQ45" i="8"/>
  <c r="AQ53" i="8"/>
  <c r="AQ61" i="8"/>
  <c r="AQ32" i="8"/>
  <c r="AQ40" i="8"/>
  <c r="AQ48" i="8"/>
  <c r="AQ56" i="8"/>
  <c r="AQ64" i="8"/>
  <c r="AQ27" i="8"/>
  <c r="AQ35" i="8"/>
  <c r="AQ43" i="8"/>
  <c r="AQ51" i="8"/>
  <c r="AQ59" i="8"/>
  <c r="AQ30" i="8"/>
  <c r="AQ38" i="8"/>
  <c r="AQ46" i="8"/>
  <c r="AQ54" i="8"/>
  <c r="AQ62" i="8"/>
  <c r="AQ69" i="8"/>
  <c r="AQ72" i="8"/>
  <c r="AQ11" i="8"/>
  <c r="AQ19" i="8"/>
  <c r="AQ67" i="8"/>
  <c r="AQ75" i="8"/>
  <c r="AQ14" i="8"/>
  <c r="AQ22" i="8"/>
  <c r="AQ31" i="8"/>
  <c r="AQ66" i="8"/>
  <c r="BJ66" i="8" s="1"/>
  <c r="BL66" i="8" s="1"/>
  <c r="AQ70" i="8"/>
  <c r="AQ9" i="8"/>
  <c r="AQ17" i="8"/>
  <c r="AQ39" i="8"/>
  <c r="AQ73" i="8"/>
  <c r="AQ12" i="8"/>
  <c r="AQ20" i="8"/>
  <c r="AQ47" i="8"/>
  <c r="AQ68" i="8"/>
  <c r="AQ55" i="8"/>
  <c r="AQ71" i="8"/>
  <c r="AQ10" i="8"/>
  <c r="AQ18" i="8"/>
  <c r="AQ26" i="8"/>
  <c r="AQ76" i="8"/>
  <c r="AQ8" i="8"/>
  <c r="AQ63" i="8"/>
  <c r="AQ13" i="8"/>
  <c r="AQ7" i="8"/>
  <c r="AQ74" i="8"/>
  <c r="AQ24" i="8"/>
  <c r="AQ23" i="8"/>
  <c r="AQ15" i="8"/>
  <c r="AQ16" i="8"/>
  <c r="AQ21" i="8"/>
  <c r="AQ25" i="8"/>
  <c r="BJ68" i="8"/>
  <c r="BL68" i="8" s="1"/>
  <c r="AB17" i="16"/>
  <c r="C33" i="16"/>
  <c r="D32" i="16"/>
  <c r="E32" i="16" s="1"/>
  <c r="F32" i="16" s="1"/>
  <c r="AQ32" i="16" s="1"/>
  <c r="D16" i="16"/>
  <c r="E16" i="16" s="1"/>
  <c r="F16" i="16" s="1"/>
  <c r="AQ16" i="16" s="1"/>
  <c r="AS5" i="8"/>
  <c r="D59" i="6"/>
  <c r="A59" i="6" s="1"/>
  <c r="C58" i="6"/>
  <c r="C57" i="6" s="1"/>
  <c r="C56" i="6" s="1"/>
  <c r="C55" i="6" s="1"/>
  <c r="I59" i="6"/>
  <c r="C3901" i="6"/>
  <c r="AR24" i="8" l="1"/>
  <c r="AR15" i="8"/>
  <c r="AR70" i="8"/>
  <c r="AR50" i="8"/>
  <c r="AR13" i="8"/>
  <c r="AR12" i="8"/>
  <c r="AR75" i="8"/>
  <c r="AR36" i="8"/>
  <c r="AR49" i="8"/>
  <c r="AR68" i="8"/>
  <c r="AR26" i="8"/>
  <c r="AR30" i="8"/>
  <c r="AR103" i="8"/>
  <c r="AR87" i="8"/>
  <c r="AR95" i="8"/>
  <c r="AR106" i="8"/>
  <c r="AR90" i="8"/>
  <c r="AR98" i="8"/>
  <c r="AR83" i="8"/>
  <c r="AR101" i="8"/>
  <c r="AR85" i="8"/>
  <c r="AR93" i="8"/>
  <c r="AR104" i="8"/>
  <c r="AR88" i="8"/>
  <c r="AR96" i="8"/>
  <c r="AR105" i="8"/>
  <c r="AR89" i="8"/>
  <c r="BJ89" i="8" s="1"/>
  <c r="BL89" i="8" s="1"/>
  <c r="AR97" i="8"/>
  <c r="AR99" i="8"/>
  <c r="AR102" i="8"/>
  <c r="AR107" i="8"/>
  <c r="AR91" i="8"/>
  <c r="AR92" i="8"/>
  <c r="AR100" i="8"/>
  <c r="AR84" i="8"/>
  <c r="AR94" i="8"/>
  <c r="AR86" i="8"/>
  <c r="AS100" i="8"/>
  <c r="AS84" i="8"/>
  <c r="AS92" i="8"/>
  <c r="AS83" i="8"/>
  <c r="AS103" i="8"/>
  <c r="AS87" i="8"/>
  <c r="AS95" i="8"/>
  <c r="AS106" i="8"/>
  <c r="AS90" i="8"/>
  <c r="AS98" i="8"/>
  <c r="AS101" i="8"/>
  <c r="AS85" i="8"/>
  <c r="AS93" i="8"/>
  <c r="AS102" i="8"/>
  <c r="AS86" i="8"/>
  <c r="AS94" i="8"/>
  <c r="AS104" i="8"/>
  <c r="AS97" i="8"/>
  <c r="AS99" i="8"/>
  <c r="AS89" i="8"/>
  <c r="AS105" i="8"/>
  <c r="AS107" i="8"/>
  <c r="AS88" i="8"/>
  <c r="AS91" i="8"/>
  <c r="AS96" i="8"/>
  <c r="AR28" i="8"/>
  <c r="AR19" i="8"/>
  <c r="AR72" i="8"/>
  <c r="AR23" i="8"/>
  <c r="AR16" i="8"/>
  <c r="AR43" i="8"/>
  <c r="AR71" i="8"/>
  <c r="AR21" i="8"/>
  <c r="AR66" i="8"/>
  <c r="AR32" i="8"/>
  <c r="AR20" i="8"/>
  <c r="AR25" i="8"/>
  <c r="AR14" i="8"/>
  <c r="AR61" i="8"/>
  <c r="AR52" i="8"/>
  <c r="AR40" i="8"/>
  <c r="AR57" i="8"/>
  <c r="AR59" i="8"/>
  <c r="AR53" i="8"/>
  <c r="AR51" i="8"/>
  <c r="AR58" i="8"/>
  <c r="AR10" i="8"/>
  <c r="AR76" i="8"/>
  <c r="AR11" i="8"/>
  <c r="AR35" i="8"/>
  <c r="AR42" i="8"/>
  <c r="AR48" i="8"/>
  <c r="AR31" i="8"/>
  <c r="AR38" i="8"/>
  <c r="AS77" i="8"/>
  <c r="AS78" i="8"/>
  <c r="AS79" i="8"/>
  <c r="AS80" i="8"/>
  <c r="AS81" i="8"/>
  <c r="AR81" i="8"/>
  <c r="AR77" i="8"/>
  <c r="AR78" i="8"/>
  <c r="AR79" i="8"/>
  <c r="AR80" i="8"/>
  <c r="AR34" i="8"/>
  <c r="AR41" i="8"/>
  <c r="AR63" i="8"/>
  <c r="AR33" i="8"/>
  <c r="AR67" i="8"/>
  <c r="AR8" i="8"/>
  <c r="AR27" i="8"/>
  <c r="AR45" i="8"/>
  <c r="AR55" i="8"/>
  <c r="AR62" i="8"/>
  <c r="AR65" i="8"/>
  <c r="BJ65" i="8" s="1"/>
  <c r="BL65" i="8" s="1"/>
  <c r="AR60" i="8"/>
  <c r="AR69" i="8"/>
  <c r="AR64" i="8"/>
  <c r="AR37" i="8"/>
  <c r="AR47" i="8"/>
  <c r="AR54" i="8"/>
  <c r="AR18" i="8"/>
  <c r="AR73" i="8"/>
  <c r="AR17" i="8"/>
  <c r="AR22" i="8"/>
  <c r="AR44" i="8"/>
  <c r="AR56" i="8"/>
  <c r="BJ56" i="8" s="1"/>
  <c r="BL56" i="8" s="1"/>
  <c r="AR29" i="8"/>
  <c r="AR39" i="8"/>
  <c r="AR46" i="8"/>
  <c r="AS27" i="8"/>
  <c r="AS35" i="8"/>
  <c r="AS43" i="8"/>
  <c r="AS51" i="8"/>
  <c r="AS59" i="8"/>
  <c r="AS30" i="8"/>
  <c r="AS38" i="8"/>
  <c r="AS46" i="8"/>
  <c r="AS54" i="8"/>
  <c r="AS62" i="8"/>
  <c r="AS28" i="8"/>
  <c r="AS36" i="8"/>
  <c r="AS44" i="8"/>
  <c r="AS52" i="8"/>
  <c r="AS60" i="8"/>
  <c r="AS31" i="8"/>
  <c r="AS39" i="8"/>
  <c r="AS47" i="8"/>
  <c r="AS55" i="8"/>
  <c r="AS63" i="8"/>
  <c r="AS34" i="8"/>
  <c r="AS42" i="8"/>
  <c r="AS50" i="8"/>
  <c r="AS58" i="8"/>
  <c r="AS29" i="8"/>
  <c r="AS37" i="8"/>
  <c r="AS45" i="8"/>
  <c r="AS53" i="8"/>
  <c r="AS61" i="8"/>
  <c r="AS32" i="8"/>
  <c r="AS40" i="8"/>
  <c r="AS48" i="8"/>
  <c r="AS56" i="8"/>
  <c r="AS64" i="8"/>
  <c r="AS74" i="8"/>
  <c r="AS13" i="8"/>
  <c r="AS69" i="8"/>
  <c r="AS8" i="8"/>
  <c r="AS16" i="8"/>
  <c r="AS24" i="8"/>
  <c r="AS33" i="8"/>
  <c r="AS72" i="8"/>
  <c r="AS11" i="8"/>
  <c r="AS19" i="8"/>
  <c r="AS41" i="8"/>
  <c r="AS67" i="8"/>
  <c r="AS75" i="8"/>
  <c r="AS14" i="8"/>
  <c r="AS49" i="8"/>
  <c r="AS66" i="8"/>
  <c r="AS57" i="8"/>
  <c r="AS73" i="8"/>
  <c r="AS12" i="8"/>
  <c r="AS20" i="8"/>
  <c r="AS7" i="8"/>
  <c r="AS76" i="8"/>
  <c r="AS9" i="8"/>
  <c r="AS23" i="8"/>
  <c r="AS68" i="8"/>
  <c r="AS10" i="8"/>
  <c r="AS65" i="8"/>
  <c r="AS25" i="8"/>
  <c r="AS15" i="8"/>
  <c r="AS17" i="8"/>
  <c r="AS22" i="8"/>
  <c r="AS70" i="8"/>
  <c r="AS71" i="8"/>
  <c r="AS21" i="8"/>
  <c r="AS18" i="8"/>
  <c r="AS26" i="8"/>
  <c r="AB18" i="16"/>
  <c r="C34" i="16"/>
  <c r="D33" i="16"/>
  <c r="E33" i="16" s="1"/>
  <c r="F33" i="16" s="1"/>
  <c r="AQ33" i="16" s="1"/>
  <c r="D17" i="16"/>
  <c r="E17" i="16" s="1"/>
  <c r="F17" i="16" s="1"/>
  <c r="AQ17" i="16" s="1"/>
  <c r="AT5" i="8"/>
  <c r="C54" i="6"/>
  <c r="D55" i="6"/>
  <c r="A55" i="6" s="1"/>
  <c r="D57" i="6"/>
  <c r="A57" i="6" s="1"/>
  <c r="D56" i="6"/>
  <c r="A56" i="6" s="1"/>
  <c r="D58" i="6"/>
  <c r="A58" i="6" s="1"/>
  <c r="I58" i="6"/>
  <c r="I57" i="6" s="1"/>
  <c r="J59" i="6"/>
  <c r="C3902" i="6"/>
  <c r="D3901" i="6"/>
  <c r="A3901" i="6" s="1"/>
  <c r="AT105" i="8" l="1"/>
  <c r="AT89" i="8"/>
  <c r="AT97" i="8"/>
  <c r="AT100" i="8"/>
  <c r="AT84" i="8"/>
  <c r="AT92" i="8"/>
  <c r="AT103" i="8"/>
  <c r="AT87" i="8"/>
  <c r="AT95" i="8"/>
  <c r="AT106" i="8"/>
  <c r="AT90" i="8"/>
  <c r="AT98" i="8"/>
  <c r="AT107" i="8"/>
  <c r="AT91" i="8"/>
  <c r="AT99" i="8"/>
  <c r="AT94" i="8"/>
  <c r="AT86" i="8"/>
  <c r="AT93" i="8"/>
  <c r="AT96" i="8"/>
  <c r="AT101" i="8"/>
  <c r="AT104" i="8"/>
  <c r="AT102" i="8"/>
  <c r="AT85" i="8"/>
  <c r="AT83" i="8"/>
  <c r="AT88" i="8"/>
  <c r="BJ39" i="8"/>
  <c r="BL39" i="8" s="1"/>
  <c r="BJ60" i="8"/>
  <c r="BL60" i="8" s="1"/>
  <c r="AT77" i="8"/>
  <c r="AT78" i="8"/>
  <c r="AT79" i="8"/>
  <c r="AT80" i="8"/>
  <c r="AT81" i="8"/>
  <c r="AT32" i="8"/>
  <c r="AT40" i="8"/>
  <c r="AT48" i="8"/>
  <c r="AT56" i="8"/>
  <c r="AT64" i="8"/>
  <c r="AT27" i="8"/>
  <c r="AT35" i="8"/>
  <c r="AT43" i="8"/>
  <c r="AT51" i="8"/>
  <c r="AT59" i="8"/>
  <c r="AT33" i="8"/>
  <c r="AT41" i="8"/>
  <c r="AT49" i="8"/>
  <c r="AT57" i="8"/>
  <c r="AT28" i="8"/>
  <c r="AT36" i="8"/>
  <c r="AT44" i="8"/>
  <c r="AT52" i="8"/>
  <c r="AT60" i="8"/>
  <c r="AT31" i="8"/>
  <c r="AT39" i="8"/>
  <c r="AT47" i="8"/>
  <c r="AT55" i="8"/>
  <c r="AT63" i="8"/>
  <c r="AT34" i="8"/>
  <c r="AT42" i="8"/>
  <c r="AT50" i="8"/>
  <c r="AT58" i="8"/>
  <c r="AT66" i="8"/>
  <c r="AT29" i="8"/>
  <c r="AT37" i="8"/>
  <c r="AT45" i="8"/>
  <c r="AT53" i="8"/>
  <c r="AT61" i="8"/>
  <c r="AT38" i="8"/>
  <c r="AT65" i="8"/>
  <c r="AT68" i="8"/>
  <c r="AT46" i="8"/>
  <c r="AT71" i="8"/>
  <c r="AT10" i="8"/>
  <c r="AT18" i="8"/>
  <c r="AT54" i="8"/>
  <c r="AT74" i="8"/>
  <c r="AT13" i="8"/>
  <c r="AT21" i="8"/>
  <c r="AT62" i="8"/>
  <c r="AT69" i="8"/>
  <c r="AT8" i="8"/>
  <c r="AT16" i="8"/>
  <c r="AT72" i="8"/>
  <c r="AT11" i="8"/>
  <c r="AT19" i="8"/>
  <c r="AT67" i="8"/>
  <c r="AT70" i="8"/>
  <c r="AT9" i="8"/>
  <c r="AT17" i="8"/>
  <c r="AT25" i="8"/>
  <c r="AT30" i="8"/>
  <c r="AT73" i="8"/>
  <c r="AT76" i="8"/>
  <c r="AT24" i="8"/>
  <c r="AT23" i="8"/>
  <c r="AT26" i="8"/>
  <c r="AT7" i="8"/>
  <c r="AT14" i="8"/>
  <c r="AT12" i="8"/>
  <c r="AT75" i="8"/>
  <c r="AT15" i="8"/>
  <c r="AT22" i="8"/>
  <c r="AT20" i="8"/>
  <c r="AB19" i="16"/>
  <c r="C35" i="16"/>
  <c r="D34" i="16"/>
  <c r="E34" i="16" s="1"/>
  <c r="F34" i="16" s="1"/>
  <c r="AQ34" i="16" s="1"/>
  <c r="D18" i="16"/>
  <c r="E18" i="16" s="1"/>
  <c r="F18" i="16" s="1"/>
  <c r="AQ18" i="16" s="1"/>
  <c r="AU5" i="8"/>
  <c r="I56" i="6"/>
  <c r="J57" i="6"/>
  <c r="C53" i="6"/>
  <c r="D54" i="6"/>
  <c r="A54" i="6" s="1"/>
  <c r="J58" i="6"/>
  <c r="C3903" i="6"/>
  <c r="D3902" i="6"/>
  <c r="A3902" i="6" s="1"/>
  <c r="AV76" i="9"/>
  <c r="H76" i="9"/>
  <c r="AZ76" i="9" s="1"/>
  <c r="G76" i="9"/>
  <c r="F76" i="9"/>
  <c r="E76" i="9"/>
  <c r="D76" i="9"/>
  <c r="C76" i="9"/>
  <c r="AV75" i="9"/>
  <c r="H75" i="9"/>
  <c r="AZ75" i="9" s="1"/>
  <c r="G75" i="9"/>
  <c r="F75" i="9"/>
  <c r="E75" i="9"/>
  <c r="D75" i="9"/>
  <c r="C75" i="9"/>
  <c r="AV74" i="9"/>
  <c r="H74" i="9"/>
  <c r="AZ74" i="9" s="1"/>
  <c r="G74" i="9"/>
  <c r="F74" i="9"/>
  <c r="E74" i="9"/>
  <c r="D74" i="9"/>
  <c r="C74" i="9"/>
  <c r="AV73" i="9"/>
  <c r="H73" i="9"/>
  <c r="AZ73" i="9" s="1"/>
  <c r="G73" i="9"/>
  <c r="F73" i="9"/>
  <c r="E73" i="9"/>
  <c r="D73" i="9"/>
  <c r="C73" i="9"/>
  <c r="AV72" i="9"/>
  <c r="H72" i="9"/>
  <c r="AZ72" i="9" s="1"/>
  <c r="G72" i="9"/>
  <c r="F72" i="9"/>
  <c r="E72" i="9"/>
  <c r="D72" i="9"/>
  <c r="C72" i="9"/>
  <c r="AV71" i="9"/>
  <c r="H71" i="9"/>
  <c r="AZ71" i="9" s="1"/>
  <c r="G71" i="9"/>
  <c r="F71" i="9"/>
  <c r="E71" i="9"/>
  <c r="D71" i="9"/>
  <c r="C71" i="9"/>
  <c r="I70" i="9"/>
  <c r="AV70" i="9" s="1"/>
  <c r="H70" i="9"/>
  <c r="AZ70" i="9" s="1"/>
  <c r="G70" i="9"/>
  <c r="F70" i="9"/>
  <c r="E70" i="9"/>
  <c r="D70" i="9"/>
  <c r="C70" i="9"/>
  <c r="I69" i="9"/>
  <c r="AV69" i="9" s="1"/>
  <c r="H69" i="9"/>
  <c r="G69" i="9"/>
  <c r="AS69" i="9" s="1"/>
  <c r="F69" i="9"/>
  <c r="E69" i="9"/>
  <c r="D69" i="9"/>
  <c r="C69" i="9"/>
  <c r="I68" i="9"/>
  <c r="AV68" i="9" s="1"/>
  <c r="H68" i="9"/>
  <c r="G68" i="9"/>
  <c r="AS68" i="9" s="1"/>
  <c r="F68" i="9"/>
  <c r="E68" i="9"/>
  <c r="D68" i="9"/>
  <c r="C68" i="9"/>
  <c r="I67" i="9"/>
  <c r="AV67" i="9" s="1"/>
  <c r="H67" i="9"/>
  <c r="G67" i="9"/>
  <c r="AS67" i="9" s="1"/>
  <c r="F67" i="9"/>
  <c r="E67" i="9"/>
  <c r="D67" i="9"/>
  <c r="C67" i="9"/>
  <c r="I66" i="9"/>
  <c r="AV66" i="9" s="1"/>
  <c r="H66" i="9"/>
  <c r="G66" i="9"/>
  <c r="AS66" i="9" s="1"/>
  <c r="F66" i="9"/>
  <c r="E66" i="9"/>
  <c r="D66" i="9"/>
  <c r="C66" i="9"/>
  <c r="I65" i="9"/>
  <c r="AV65" i="9" s="1"/>
  <c r="H65" i="9"/>
  <c r="G65" i="9"/>
  <c r="AS65" i="9" s="1"/>
  <c r="F65" i="9"/>
  <c r="E65" i="9"/>
  <c r="D65" i="9"/>
  <c r="C65" i="9"/>
  <c r="I64" i="9"/>
  <c r="AV64" i="9" s="1"/>
  <c r="H64" i="9"/>
  <c r="G64" i="9"/>
  <c r="AS64" i="9" s="1"/>
  <c r="F64" i="9"/>
  <c r="E64" i="9"/>
  <c r="D64" i="9"/>
  <c r="C64" i="9"/>
  <c r="I63" i="9"/>
  <c r="AV63" i="9" s="1"/>
  <c r="H63" i="9"/>
  <c r="G63" i="9"/>
  <c r="AS63" i="9" s="1"/>
  <c r="F63" i="9"/>
  <c r="E63" i="9"/>
  <c r="D63" i="9"/>
  <c r="C63" i="9"/>
  <c r="I62" i="9"/>
  <c r="AV62" i="9" s="1"/>
  <c r="H62" i="9"/>
  <c r="G62" i="9"/>
  <c r="AS62" i="9" s="1"/>
  <c r="F62" i="9"/>
  <c r="E62" i="9"/>
  <c r="D62" i="9"/>
  <c r="C62" i="9"/>
  <c r="I61" i="9"/>
  <c r="AV61" i="9" s="1"/>
  <c r="H61" i="9"/>
  <c r="G61" i="9"/>
  <c r="AS61" i="9" s="1"/>
  <c r="F61" i="9"/>
  <c r="E61" i="9"/>
  <c r="D61" i="9"/>
  <c r="C61" i="9"/>
  <c r="I60" i="9"/>
  <c r="AV60" i="9" s="1"/>
  <c r="H60" i="9"/>
  <c r="G60" i="9"/>
  <c r="AS60" i="9" s="1"/>
  <c r="F60" i="9"/>
  <c r="E60" i="9"/>
  <c r="D60" i="9"/>
  <c r="C60" i="9"/>
  <c r="I59" i="9"/>
  <c r="AV59" i="9" s="1"/>
  <c r="H59" i="9"/>
  <c r="G59" i="9"/>
  <c r="AS59" i="9" s="1"/>
  <c r="F59" i="9"/>
  <c r="E59" i="9"/>
  <c r="D59" i="9"/>
  <c r="C59" i="9"/>
  <c r="I58" i="9"/>
  <c r="AV58" i="9" s="1"/>
  <c r="H58" i="9"/>
  <c r="G58" i="9"/>
  <c r="AS58" i="9" s="1"/>
  <c r="F58" i="9"/>
  <c r="E58" i="9"/>
  <c r="D58" i="9"/>
  <c r="C58" i="9"/>
  <c r="I57" i="9"/>
  <c r="AV57" i="9" s="1"/>
  <c r="H57" i="9"/>
  <c r="G57" i="9"/>
  <c r="AS57" i="9" s="1"/>
  <c r="F57" i="9"/>
  <c r="E57" i="9"/>
  <c r="D57" i="9"/>
  <c r="C57" i="9"/>
  <c r="I56" i="9"/>
  <c r="AV56" i="9" s="1"/>
  <c r="H56" i="9"/>
  <c r="G56" i="9"/>
  <c r="AS56" i="9" s="1"/>
  <c r="F56" i="9"/>
  <c r="E56" i="9"/>
  <c r="D56" i="9"/>
  <c r="C56" i="9"/>
  <c r="I55" i="9"/>
  <c r="AV55" i="9" s="1"/>
  <c r="H55" i="9"/>
  <c r="G55" i="9"/>
  <c r="AS55" i="9" s="1"/>
  <c r="F55" i="9"/>
  <c r="E55" i="9"/>
  <c r="D55" i="9"/>
  <c r="C55" i="9"/>
  <c r="I54" i="9"/>
  <c r="AV54" i="9" s="1"/>
  <c r="H54" i="9"/>
  <c r="G54" i="9"/>
  <c r="AS54" i="9" s="1"/>
  <c r="F54" i="9"/>
  <c r="E54" i="9"/>
  <c r="D54" i="9"/>
  <c r="C54" i="9"/>
  <c r="I53" i="9"/>
  <c r="AV53" i="9" s="1"/>
  <c r="H53" i="9"/>
  <c r="G53" i="9"/>
  <c r="AS53" i="9" s="1"/>
  <c r="F53" i="9"/>
  <c r="E53" i="9"/>
  <c r="D53" i="9"/>
  <c r="C53" i="9"/>
  <c r="I52" i="9"/>
  <c r="AV52" i="9" s="1"/>
  <c r="H52" i="9"/>
  <c r="G52" i="9"/>
  <c r="AS52" i="9" s="1"/>
  <c r="F52" i="9"/>
  <c r="E52" i="9"/>
  <c r="D52" i="9"/>
  <c r="C52" i="9"/>
  <c r="I51" i="9"/>
  <c r="AV51" i="9" s="1"/>
  <c r="H51" i="9"/>
  <c r="G51" i="9"/>
  <c r="AS51" i="9" s="1"/>
  <c r="F51" i="9"/>
  <c r="E51" i="9"/>
  <c r="D51" i="9"/>
  <c r="C51" i="9"/>
  <c r="I50" i="9"/>
  <c r="AV50" i="9" s="1"/>
  <c r="H50" i="9"/>
  <c r="G50" i="9"/>
  <c r="AS50" i="9" s="1"/>
  <c r="F50" i="9"/>
  <c r="E50" i="9"/>
  <c r="D50" i="9"/>
  <c r="C50" i="9"/>
  <c r="I49" i="9"/>
  <c r="AV49" i="9" s="1"/>
  <c r="H49" i="9"/>
  <c r="G49" i="9"/>
  <c r="AS49" i="9" s="1"/>
  <c r="F49" i="9"/>
  <c r="E49" i="9"/>
  <c r="D49" i="9"/>
  <c r="C49" i="9"/>
  <c r="I48" i="9"/>
  <c r="AV48" i="9" s="1"/>
  <c r="H48" i="9"/>
  <c r="G48" i="9"/>
  <c r="AS48" i="9" s="1"/>
  <c r="F48" i="9"/>
  <c r="E48" i="9"/>
  <c r="D48" i="9"/>
  <c r="C48" i="9"/>
  <c r="I47" i="9"/>
  <c r="AV47" i="9" s="1"/>
  <c r="H47" i="9"/>
  <c r="G47" i="9"/>
  <c r="AS47" i="9" s="1"/>
  <c r="F47" i="9"/>
  <c r="E47" i="9"/>
  <c r="D47" i="9"/>
  <c r="C47" i="9"/>
  <c r="I46" i="9"/>
  <c r="AV46" i="9" s="1"/>
  <c r="H46" i="9"/>
  <c r="G46" i="9"/>
  <c r="AS46" i="9" s="1"/>
  <c r="F46" i="9"/>
  <c r="E46" i="9"/>
  <c r="D46" i="9"/>
  <c r="C46" i="9"/>
  <c r="I45" i="9"/>
  <c r="AV45" i="9" s="1"/>
  <c r="H45" i="9"/>
  <c r="G45" i="9"/>
  <c r="AS45" i="9" s="1"/>
  <c r="F45" i="9"/>
  <c r="E45" i="9"/>
  <c r="D45" i="9"/>
  <c r="C45" i="9"/>
  <c r="I44" i="9"/>
  <c r="AV44" i="9" s="1"/>
  <c r="H44" i="9"/>
  <c r="G44" i="9"/>
  <c r="AS44" i="9" s="1"/>
  <c r="F44" i="9"/>
  <c r="E44" i="9"/>
  <c r="D44" i="9"/>
  <c r="C44" i="9"/>
  <c r="I43" i="9"/>
  <c r="AV43" i="9" s="1"/>
  <c r="H43" i="9"/>
  <c r="G43" i="9"/>
  <c r="AS43" i="9" s="1"/>
  <c r="F43" i="9"/>
  <c r="E43" i="9"/>
  <c r="D43" i="9"/>
  <c r="C43" i="9"/>
  <c r="I42" i="9"/>
  <c r="AV42" i="9" s="1"/>
  <c r="H42" i="9"/>
  <c r="G42" i="9"/>
  <c r="AS42" i="9" s="1"/>
  <c r="F42" i="9"/>
  <c r="E42" i="9"/>
  <c r="D42" i="9"/>
  <c r="C42" i="9"/>
  <c r="I41" i="9"/>
  <c r="AV41" i="9" s="1"/>
  <c r="H41" i="9"/>
  <c r="G41" i="9"/>
  <c r="AS41" i="9" s="1"/>
  <c r="F41" i="9"/>
  <c r="E41" i="9"/>
  <c r="D41" i="9"/>
  <c r="C41" i="9"/>
  <c r="I40" i="9"/>
  <c r="AV40" i="9" s="1"/>
  <c r="H40" i="9"/>
  <c r="G40" i="9"/>
  <c r="AS40" i="9" s="1"/>
  <c r="F40" i="9"/>
  <c r="E40" i="9"/>
  <c r="D40" i="9"/>
  <c r="C40" i="9"/>
  <c r="I39" i="9"/>
  <c r="AV39" i="9" s="1"/>
  <c r="H39" i="9"/>
  <c r="G39" i="9"/>
  <c r="AS39" i="9" s="1"/>
  <c r="F39" i="9"/>
  <c r="E39" i="9"/>
  <c r="D39" i="9"/>
  <c r="C39" i="9"/>
  <c r="I38" i="9"/>
  <c r="AV38" i="9" s="1"/>
  <c r="H38" i="9"/>
  <c r="G38" i="9"/>
  <c r="AS38" i="9" s="1"/>
  <c r="F38" i="9"/>
  <c r="E38" i="9"/>
  <c r="D38" i="9"/>
  <c r="C38" i="9"/>
  <c r="I37" i="9"/>
  <c r="AV37" i="9" s="1"/>
  <c r="H37" i="9"/>
  <c r="G37" i="9"/>
  <c r="AS37" i="9" s="1"/>
  <c r="F37" i="9"/>
  <c r="E37" i="9"/>
  <c r="D37" i="9"/>
  <c r="C37" i="9"/>
  <c r="I36" i="9"/>
  <c r="AV36" i="9" s="1"/>
  <c r="H36" i="9"/>
  <c r="G36" i="9"/>
  <c r="AS36" i="9" s="1"/>
  <c r="F36" i="9"/>
  <c r="E36" i="9"/>
  <c r="D36" i="9"/>
  <c r="C36" i="9"/>
  <c r="I8" i="9"/>
  <c r="AV8" i="9" s="1"/>
  <c r="I9" i="9"/>
  <c r="AV9" i="9" s="1"/>
  <c r="I10" i="9"/>
  <c r="AV10" i="9" s="1"/>
  <c r="I11" i="9"/>
  <c r="AV11" i="9" s="1"/>
  <c r="I12" i="9"/>
  <c r="AV12" i="9" s="1"/>
  <c r="I13" i="9"/>
  <c r="AV13" i="9" s="1"/>
  <c r="I14" i="9"/>
  <c r="AV14" i="9" s="1"/>
  <c r="I15" i="9"/>
  <c r="AV15" i="9" s="1"/>
  <c r="I16" i="9"/>
  <c r="AV16" i="9" s="1"/>
  <c r="I17" i="9"/>
  <c r="AV17" i="9" s="1"/>
  <c r="I18" i="9"/>
  <c r="AV18" i="9" s="1"/>
  <c r="I19" i="9"/>
  <c r="AV19" i="9" s="1"/>
  <c r="I20" i="9"/>
  <c r="AV20" i="9" s="1"/>
  <c r="I21" i="9"/>
  <c r="AV21" i="9" s="1"/>
  <c r="I22" i="9"/>
  <c r="AV22" i="9" s="1"/>
  <c r="I23" i="9"/>
  <c r="AV23" i="9" s="1"/>
  <c r="I24" i="9"/>
  <c r="AV24" i="9" s="1"/>
  <c r="I25" i="9"/>
  <c r="AV25" i="9" s="1"/>
  <c r="I26" i="9"/>
  <c r="AV26" i="9" s="1"/>
  <c r="I27" i="9"/>
  <c r="AV27" i="9" s="1"/>
  <c r="I28" i="9"/>
  <c r="AV28" i="9" s="1"/>
  <c r="I29" i="9"/>
  <c r="AV29" i="9" s="1"/>
  <c r="I30" i="9"/>
  <c r="AV30" i="9" s="1"/>
  <c r="I31" i="9"/>
  <c r="AV31" i="9" s="1"/>
  <c r="I32" i="9"/>
  <c r="AV32" i="9" s="1"/>
  <c r="I33" i="9"/>
  <c r="AV33" i="9" s="1"/>
  <c r="I34" i="9"/>
  <c r="AV34" i="9" s="1"/>
  <c r="I35" i="9"/>
  <c r="AV35" i="9" s="1"/>
  <c r="H7" i="9"/>
  <c r="H8" i="9"/>
  <c r="H9" i="9"/>
  <c r="H10" i="9"/>
  <c r="H11" i="9"/>
  <c r="H12" i="9"/>
  <c r="H13" i="9"/>
  <c r="H14" i="9"/>
  <c r="H15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D7" i="9"/>
  <c r="E7" i="9"/>
  <c r="F7" i="9"/>
  <c r="G7" i="9"/>
  <c r="AS7" i="9" s="1"/>
  <c r="D8" i="9"/>
  <c r="E8" i="9"/>
  <c r="F8" i="9"/>
  <c r="G8" i="9"/>
  <c r="AS8" i="9" s="1"/>
  <c r="D9" i="9"/>
  <c r="E9" i="9"/>
  <c r="F9" i="9"/>
  <c r="G9" i="9"/>
  <c r="AS9" i="9" s="1"/>
  <c r="D10" i="9"/>
  <c r="E10" i="9"/>
  <c r="F10" i="9"/>
  <c r="G10" i="9"/>
  <c r="AS10" i="9" s="1"/>
  <c r="D11" i="9"/>
  <c r="E11" i="9"/>
  <c r="F11" i="9"/>
  <c r="G11" i="9"/>
  <c r="AS11" i="9" s="1"/>
  <c r="D12" i="9"/>
  <c r="E12" i="9"/>
  <c r="F12" i="9"/>
  <c r="G12" i="9"/>
  <c r="AS12" i="9" s="1"/>
  <c r="D13" i="9"/>
  <c r="E13" i="9"/>
  <c r="F13" i="9"/>
  <c r="G13" i="9"/>
  <c r="AS13" i="9" s="1"/>
  <c r="D14" i="9"/>
  <c r="E14" i="9"/>
  <c r="F14" i="9"/>
  <c r="G14" i="9"/>
  <c r="AS14" i="9" s="1"/>
  <c r="D15" i="9"/>
  <c r="E15" i="9"/>
  <c r="F15" i="9"/>
  <c r="G15" i="9"/>
  <c r="AS15" i="9" s="1"/>
  <c r="D16" i="9"/>
  <c r="E16" i="9"/>
  <c r="F16" i="9"/>
  <c r="G16" i="9"/>
  <c r="AS16" i="9" s="1"/>
  <c r="D17" i="9"/>
  <c r="E17" i="9"/>
  <c r="F17" i="9"/>
  <c r="G17" i="9"/>
  <c r="AS17" i="9" s="1"/>
  <c r="D18" i="9"/>
  <c r="E18" i="9"/>
  <c r="F18" i="9"/>
  <c r="G18" i="9"/>
  <c r="AS18" i="9" s="1"/>
  <c r="D19" i="9"/>
  <c r="E19" i="9"/>
  <c r="F19" i="9"/>
  <c r="G19" i="9"/>
  <c r="AS19" i="9" s="1"/>
  <c r="D20" i="9"/>
  <c r="E20" i="9"/>
  <c r="F20" i="9"/>
  <c r="G20" i="9"/>
  <c r="AS20" i="9" s="1"/>
  <c r="D21" i="9"/>
  <c r="E21" i="9"/>
  <c r="F21" i="9"/>
  <c r="G21" i="9"/>
  <c r="AS21" i="9" s="1"/>
  <c r="D22" i="9"/>
  <c r="E22" i="9"/>
  <c r="F22" i="9"/>
  <c r="G22" i="9"/>
  <c r="AS22" i="9" s="1"/>
  <c r="D23" i="9"/>
  <c r="E23" i="9"/>
  <c r="F23" i="9"/>
  <c r="G23" i="9"/>
  <c r="AS23" i="9" s="1"/>
  <c r="D24" i="9"/>
  <c r="E24" i="9"/>
  <c r="F24" i="9"/>
  <c r="G24" i="9"/>
  <c r="AS24" i="9" s="1"/>
  <c r="D25" i="9"/>
  <c r="E25" i="9"/>
  <c r="F25" i="9"/>
  <c r="G25" i="9"/>
  <c r="AS25" i="9" s="1"/>
  <c r="D26" i="9"/>
  <c r="E26" i="9"/>
  <c r="F26" i="9"/>
  <c r="G26" i="9"/>
  <c r="AS26" i="9" s="1"/>
  <c r="D27" i="9"/>
  <c r="E27" i="9"/>
  <c r="F27" i="9"/>
  <c r="G27" i="9"/>
  <c r="AS27" i="9" s="1"/>
  <c r="D28" i="9"/>
  <c r="E28" i="9"/>
  <c r="F28" i="9"/>
  <c r="G28" i="9"/>
  <c r="AS28" i="9" s="1"/>
  <c r="D29" i="9"/>
  <c r="E29" i="9"/>
  <c r="F29" i="9"/>
  <c r="G29" i="9"/>
  <c r="AS29" i="9" s="1"/>
  <c r="D30" i="9"/>
  <c r="E30" i="9"/>
  <c r="F30" i="9"/>
  <c r="G30" i="9"/>
  <c r="AS30" i="9" s="1"/>
  <c r="D31" i="9"/>
  <c r="E31" i="9"/>
  <c r="F31" i="9"/>
  <c r="G31" i="9"/>
  <c r="AS31" i="9" s="1"/>
  <c r="D32" i="9"/>
  <c r="E32" i="9"/>
  <c r="F32" i="9"/>
  <c r="G32" i="9"/>
  <c r="AS32" i="9" s="1"/>
  <c r="D33" i="9"/>
  <c r="E33" i="9"/>
  <c r="F33" i="9"/>
  <c r="G33" i="9"/>
  <c r="AS33" i="9" s="1"/>
  <c r="D34" i="9"/>
  <c r="E34" i="9"/>
  <c r="F34" i="9"/>
  <c r="G34" i="9"/>
  <c r="AS34" i="9" s="1"/>
  <c r="D35" i="9"/>
  <c r="E35" i="9"/>
  <c r="F35" i="9"/>
  <c r="G35" i="9"/>
  <c r="AS35" i="9" s="1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8" i="9"/>
  <c r="C9" i="9"/>
  <c r="C10" i="9"/>
  <c r="C11" i="9"/>
  <c r="C12" i="9"/>
  <c r="C7" i="9"/>
  <c r="AU102" i="8" l="1"/>
  <c r="AU86" i="8"/>
  <c r="AU94" i="8"/>
  <c r="AU105" i="8"/>
  <c r="AU89" i="8"/>
  <c r="AU97" i="8"/>
  <c r="AU100" i="8"/>
  <c r="AU84" i="8"/>
  <c r="AU92" i="8"/>
  <c r="AU103" i="8"/>
  <c r="AU87" i="8"/>
  <c r="AU95" i="8"/>
  <c r="AU104" i="8"/>
  <c r="AU88" i="8"/>
  <c r="AU96" i="8"/>
  <c r="AU83" i="8"/>
  <c r="AU98" i="8"/>
  <c r="AU99" i="8"/>
  <c r="AU90" i="8"/>
  <c r="AU101" i="8"/>
  <c r="AU106" i="8"/>
  <c r="AU91" i="8"/>
  <c r="AU107" i="8"/>
  <c r="AU85" i="8"/>
  <c r="AU93" i="8"/>
  <c r="AU77" i="8"/>
  <c r="AU78" i="8"/>
  <c r="AU79" i="8"/>
  <c r="AU80" i="8"/>
  <c r="AU81" i="8"/>
  <c r="AU29" i="8"/>
  <c r="AU37" i="8"/>
  <c r="AU45" i="8"/>
  <c r="AU53" i="8"/>
  <c r="AU61" i="8"/>
  <c r="AU32" i="8"/>
  <c r="AU40" i="8"/>
  <c r="AU48" i="8"/>
  <c r="AU56" i="8"/>
  <c r="AU30" i="8"/>
  <c r="AU38" i="8"/>
  <c r="AU46" i="8"/>
  <c r="AU54" i="8"/>
  <c r="AU62" i="8"/>
  <c r="AU33" i="8"/>
  <c r="AU41" i="8"/>
  <c r="AU49" i="8"/>
  <c r="AU57" i="8"/>
  <c r="AU28" i="8"/>
  <c r="AU36" i="8"/>
  <c r="AU44" i="8"/>
  <c r="AU52" i="8"/>
  <c r="AU60" i="8"/>
  <c r="AU31" i="8"/>
  <c r="AU39" i="8"/>
  <c r="AU47" i="8"/>
  <c r="AU55" i="8"/>
  <c r="AU63" i="8"/>
  <c r="AU34" i="8"/>
  <c r="AU42" i="8"/>
  <c r="AU50" i="8"/>
  <c r="AU58" i="8"/>
  <c r="AU66" i="8"/>
  <c r="AU65" i="8"/>
  <c r="AU68" i="8"/>
  <c r="AU76" i="8"/>
  <c r="AU15" i="8"/>
  <c r="AU71" i="8"/>
  <c r="AU10" i="8"/>
  <c r="AU18" i="8"/>
  <c r="AU26" i="8"/>
  <c r="AU27" i="8"/>
  <c r="AU74" i="8"/>
  <c r="AU13" i="8"/>
  <c r="AU21" i="8"/>
  <c r="AU35" i="8"/>
  <c r="AU69" i="8"/>
  <c r="AU8" i="8"/>
  <c r="AU16" i="8"/>
  <c r="AU43" i="8"/>
  <c r="AU51" i="8"/>
  <c r="AU64" i="8"/>
  <c r="AU67" i="8"/>
  <c r="AU75" i="8"/>
  <c r="AU14" i="8"/>
  <c r="AU22" i="8"/>
  <c r="AU70" i="8"/>
  <c r="AU59" i="8"/>
  <c r="AU25" i="8"/>
  <c r="AU73" i="8"/>
  <c r="AU9" i="8"/>
  <c r="AU7" i="8"/>
  <c r="AU24" i="8"/>
  <c r="AU11" i="8"/>
  <c r="AU23" i="8"/>
  <c r="AU19" i="8"/>
  <c r="AU12" i="8"/>
  <c r="AU17" i="8"/>
  <c r="AU72" i="8"/>
  <c r="AU20" i="8"/>
  <c r="BB76" i="9"/>
  <c r="AS76" i="9"/>
  <c r="BB75" i="9"/>
  <c r="AS75" i="9"/>
  <c r="BB74" i="9"/>
  <c r="AS74" i="9"/>
  <c r="BB73" i="9"/>
  <c r="AS73" i="9"/>
  <c r="AZ16" i="9"/>
  <c r="BB72" i="9"/>
  <c r="AS72" i="9"/>
  <c r="BB71" i="9"/>
  <c r="AS71" i="9"/>
  <c r="BB70" i="9"/>
  <c r="AS70" i="9"/>
  <c r="M6" i="14"/>
  <c r="M9" i="14"/>
  <c r="C9" i="14"/>
  <c r="H6" i="14"/>
  <c r="H9" i="14"/>
  <c r="C6" i="14"/>
  <c r="AZ40" i="9"/>
  <c r="AZ43" i="9"/>
  <c r="AZ67" i="9"/>
  <c r="AZ66" i="9"/>
  <c r="AZ41" i="9"/>
  <c r="AZ49" i="9"/>
  <c r="AZ57" i="9"/>
  <c r="AZ48" i="9"/>
  <c r="AZ69" i="9"/>
  <c r="AZ68" i="9"/>
  <c r="AZ51" i="9"/>
  <c r="AZ59" i="9"/>
  <c r="AZ65" i="9"/>
  <c r="AZ56" i="9"/>
  <c r="AZ64" i="9"/>
  <c r="AZ39" i="9"/>
  <c r="AZ47" i="9"/>
  <c r="AZ55" i="9"/>
  <c r="AZ63" i="9"/>
  <c r="AZ38" i="9"/>
  <c r="AZ46" i="9"/>
  <c r="AZ54" i="9"/>
  <c r="AZ62" i="9"/>
  <c r="AZ37" i="9"/>
  <c r="AZ45" i="9"/>
  <c r="AZ61" i="9"/>
  <c r="AZ36" i="9"/>
  <c r="AZ44" i="9"/>
  <c r="AZ52" i="9"/>
  <c r="AZ60" i="9"/>
  <c r="AZ35" i="9"/>
  <c r="AZ42" i="9"/>
  <c r="AZ50" i="9"/>
  <c r="AZ58" i="9"/>
  <c r="AZ53" i="9"/>
  <c r="AZ34" i="9"/>
  <c r="AZ32" i="9"/>
  <c r="AZ33" i="9"/>
  <c r="AZ30" i="9"/>
  <c r="AZ31" i="9"/>
  <c r="AZ22" i="9"/>
  <c r="AB20" i="16"/>
  <c r="C36" i="16"/>
  <c r="D35" i="16"/>
  <c r="E35" i="16" s="1"/>
  <c r="F35" i="16" s="1"/>
  <c r="AQ35" i="16" s="1"/>
  <c r="D19" i="16"/>
  <c r="E19" i="16" s="1"/>
  <c r="F19" i="16" s="1"/>
  <c r="AQ19" i="16" s="1"/>
  <c r="AZ29" i="9"/>
  <c r="AZ25" i="9"/>
  <c r="AZ21" i="9"/>
  <c r="AZ17" i="9"/>
  <c r="AZ12" i="9"/>
  <c r="AZ8" i="9"/>
  <c r="AZ28" i="9"/>
  <c r="AZ24" i="9"/>
  <c r="AZ20" i="9"/>
  <c r="AZ15" i="9"/>
  <c r="AZ11" i="9"/>
  <c r="AZ7" i="9"/>
  <c r="AZ27" i="9"/>
  <c r="AZ23" i="9"/>
  <c r="AZ19" i="9"/>
  <c r="AZ14" i="9"/>
  <c r="AZ10" i="9"/>
  <c r="AZ26" i="9"/>
  <c r="AZ18" i="9"/>
  <c r="AZ13" i="9"/>
  <c r="AZ9" i="9"/>
  <c r="AV5" i="8"/>
  <c r="C52" i="6"/>
  <c r="D53" i="6"/>
  <c r="A53" i="6" s="1"/>
  <c r="I55" i="6"/>
  <c r="J56" i="6"/>
  <c r="C3904" i="6"/>
  <c r="D3903" i="6"/>
  <c r="A3903" i="6" s="1"/>
  <c r="B13" i="13"/>
  <c r="Q2" i="12"/>
  <c r="C9" i="13"/>
  <c r="K32" i="13"/>
  <c r="L32" i="13"/>
  <c r="M32" i="13"/>
  <c r="N32" i="13"/>
  <c r="O32" i="13"/>
  <c r="P32" i="13"/>
  <c r="Q32" i="13"/>
  <c r="J32" i="13"/>
  <c r="K21" i="13"/>
  <c r="L21" i="13"/>
  <c r="M21" i="13"/>
  <c r="N21" i="13"/>
  <c r="O21" i="13"/>
  <c r="P21" i="13"/>
  <c r="Q21" i="13"/>
  <c r="J21" i="13"/>
  <c r="AV107" i="8" l="1"/>
  <c r="AV91" i="8"/>
  <c r="AV99" i="8"/>
  <c r="AV102" i="8"/>
  <c r="AV86" i="8"/>
  <c r="AV94" i="8"/>
  <c r="AV105" i="8"/>
  <c r="AV89" i="8"/>
  <c r="AV97" i="8"/>
  <c r="AV100" i="8"/>
  <c r="AV84" i="8"/>
  <c r="AV92" i="8"/>
  <c r="AV101" i="8"/>
  <c r="AV85" i="8"/>
  <c r="AV93" i="8"/>
  <c r="AV96" i="8"/>
  <c r="AV103" i="8"/>
  <c r="AV98" i="8"/>
  <c r="AV104" i="8"/>
  <c r="AV83" i="8"/>
  <c r="AV88" i="8"/>
  <c r="AV106" i="8"/>
  <c r="AV87" i="8"/>
  <c r="AV95" i="8"/>
  <c r="AV90" i="8"/>
  <c r="AV77" i="8"/>
  <c r="AV78" i="8"/>
  <c r="AV79" i="8"/>
  <c r="AV80" i="8"/>
  <c r="AV81" i="8"/>
  <c r="AV34" i="8"/>
  <c r="AV42" i="8"/>
  <c r="AV50" i="8"/>
  <c r="AV58" i="8"/>
  <c r="AV29" i="8"/>
  <c r="AV37" i="8"/>
  <c r="AV45" i="8"/>
  <c r="AV53" i="8"/>
  <c r="AV61" i="8"/>
  <c r="AV27" i="8"/>
  <c r="AV35" i="8"/>
  <c r="AV43" i="8"/>
  <c r="AV51" i="8"/>
  <c r="AV59" i="8"/>
  <c r="AV30" i="8"/>
  <c r="AV38" i="8"/>
  <c r="AV46" i="8"/>
  <c r="AV54" i="8"/>
  <c r="AV62" i="8"/>
  <c r="AV33" i="8"/>
  <c r="AV41" i="8"/>
  <c r="AV49" i="8"/>
  <c r="AV57" i="8"/>
  <c r="AV28" i="8"/>
  <c r="AV36" i="8"/>
  <c r="AV44" i="8"/>
  <c r="AV52" i="8"/>
  <c r="AV60" i="8"/>
  <c r="AV31" i="8"/>
  <c r="AV39" i="8"/>
  <c r="AV47" i="8"/>
  <c r="AV55" i="8"/>
  <c r="AV63" i="8"/>
  <c r="AV40" i="8"/>
  <c r="AV48" i="8"/>
  <c r="AV73" i="8"/>
  <c r="AV12" i="8"/>
  <c r="AV20" i="8"/>
  <c r="AV56" i="8"/>
  <c r="AV65" i="8"/>
  <c r="AV68" i="8"/>
  <c r="AV76" i="8"/>
  <c r="AV15" i="8"/>
  <c r="AV23" i="8"/>
  <c r="AV18" i="8"/>
  <c r="AV71" i="8"/>
  <c r="AV10" i="8"/>
  <c r="AV74" i="8"/>
  <c r="AV13" i="8"/>
  <c r="AV66" i="8"/>
  <c r="AV72" i="8"/>
  <c r="AV11" i="8"/>
  <c r="AV19" i="8"/>
  <c r="AV22" i="8"/>
  <c r="AV26" i="8"/>
  <c r="AV70" i="8"/>
  <c r="AV75" i="8"/>
  <c r="AV8" i="8"/>
  <c r="AV21" i="8"/>
  <c r="AV25" i="8"/>
  <c r="AV7" i="8"/>
  <c r="AV9" i="8"/>
  <c r="AV32" i="8"/>
  <c r="AV14" i="8"/>
  <c r="AV24" i="8"/>
  <c r="AV17" i="8"/>
  <c r="AV64" i="8"/>
  <c r="AV16" i="8"/>
  <c r="AV67" i="8"/>
  <c r="AV69" i="8"/>
  <c r="AB21" i="16"/>
  <c r="C37" i="16"/>
  <c r="D36" i="16"/>
  <c r="E36" i="16" s="1"/>
  <c r="F36" i="16" s="1"/>
  <c r="AQ36" i="16" s="1"/>
  <c r="D20" i="16"/>
  <c r="E20" i="16" s="1"/>
  <c r="F20" i="16" s="1"/>
  <c r="AQ20" i="16" s="1"/>
  <c r="D21" i="16"/>
  <c r="E21" i="16" s="1"/>
  <c r="F21" i="16" s="1"/>
  <c r="AQ21" i="16" s="1"/>
  <c r="AW5" i="8"/>
  <c r="I54" i="6"/>
  <c r="J55" i="6"/>
  <c r="C51" i="6"/>
  <c r="D52" i="6"/>
  <c r="A52" i="6" s="1"/>
  <c r="C3905" i="6"/>
  <c r="D3904" i="6"/>
  <c r="A3904" i="6" s="1"/>
  <c r="B20" i="11"/>
  <c r="B21" i="11"/>
  <c r="AY12" i="12"/>
  <c r="AX12" i="12" s="1"/>
  <c r="AW104" i="8" l="1"/>
  <c r="AW88" i="8"/>
  <c r="AW96" i="8"/>
  <c r="AW107" i="8"/>
  <c r="AW91" i="8"/>
  <c r="AW99" i="8"/>
  <c r="AW102" i="8"/>
  <c r="AW86" i="8"/>
  <c r="AW94" i="8"/>
  <c r="AW105" i="8"/>
  <c r="AW89" i="8"/>
  <c r="AW97" i="8"/>
  <c r="AW100" i="8"/>
  <c r="AW106" i="8"/>
  <c r="AW90" i="8"/>
  <c r="AW98" i="8"/>
  <c r="AW93" i="8"/>
  <c r="AW95" i="8"/>
  <c r="AW83" i="8"/>
  <c r="AW87" i="8"/>
  <c r="AW92" i="8"/>
  <c r="AW103" i="8"/>
  <c r="AW101" i="8"/>
  <c r="AW85" i="8"/>
  <c r="AW84" i="8"/>
  <c r="AW78" i="8"/>
  <c r="AW79" i="8"/>
  <c r="AW80" i="8"/>
  <c r="AW81" i="8"/>
  <c r="AW77" i="8"/>
  <c r="AW31" i="8"/>
  <c r="AW39" i="8"/>
  <c r="AW47" i="8"/>
  <c r="AW55" i="8"/>
  <c r="AW63" i="8"/>
  <c r="AW34" i="8"/>
  <c r="AW42" i="8"/>
  <c r="AW50" i="8"/>
  <c r="AW58" i="8"/>
  <c r="AW32" i="8"/>
  <c r="AW40" i="8"/>
  <c r="AW48" i="8"/>
  <c r="AW56" i="8"/>
  <c r="AW27" i="8"/>
  <c r="AW35" i="8"/>
  <c r="AW43" i="8"/>
  <c r="AW51" i="8"/>
  <c r="AW59" i="8"/>
  <c r="AW30" i="8"/>
  <c r="AW38" i="8"/>
  <c r="AW46" i="8"/>
  <c r="AW54" i="8"/>
  <c r="AW62" i="8"/>
  <c r="AW33" i="8"/>
  <c r="AW41" i="8"/>
  <c r="AW49" i="8"/>
  <c r="AW57" i="8"/>
  <c r="AW65" i="8"/>
  <c r="AW28" i="8"/>
  <c r="AW36" i="8"/>
  <c r="AW44" i="8"/>
  <c r="AW52" i="8"/>
  <c r="AW60" i="8"/>
  <c r="AW64" i="8"/>
  <c r="AW67" i="8"/>
  <c r="AW70" i="8"/>
  <c r="AW9" i="8"/>
  <c r="AW17" i="8"/>
  <c r="AW73" i="8"/>
  <c r="AW12" i="8"/>
  <c r="AW20" i="8"/>
  <c r="AW7" i="8"/>
  <c r="AW29" i="8"/>
  <c r="AW68" i="8"/>
  <c r="AW76" i="8"/>
  <c r="AW15" i="8"/>
  <c r="AW37" i="8"/>
  <c r="AW71" i="8"/>
  <c r="AW10" i="8"/>
  <c r="AW18" i="8"/>
  <c r="AW45" i="8"/>
  <c r="AW53" i="8"/>
  <c r="AW69" i="8"/>
  <c r="AW8" i="8"/>
  <c r="AW16" i="8"/>
  <c r="AW24" i="8"/>
  <c r="AW22" i="8"/>
  <c r="AW72" i="8"/>
  <c r="AW74" i="8"/>
  <c r="AW75" i="8"/>
  <c r="AW25" i="8"/>
  <c r="AW21" i="8"/>
  <c r="AW26" i="8"/>
  <c r="AW66" i="8"/>
  <c r="AW11" i="8"/>
  <c r="AW19" i="8"/>
  <c r="AW61" i="8"/>
  <c r="AW13" i="8"/>
  <c r="AW14" i="8"/>
  <c r="AW23" i="8"/>
  <c r="AB22" i="16"/>
  <c r="C38" i="16"/>
  <c r="D37" i="16"/>
  <c r="E37" i="16" s="1"/>
  <c r="F37" i="16" s="1"/>
  <c r="AQ37" i="16" s="1"/>
  <c r="AX5" i="8"/>
  <c r="C50" i="6"/>
  <c r="D51" i="6"/>
  <c r="A51" i="6" s="1"/>
  <c r="I53" i="6"/>
  <c r="J54" i="6"/>
  <c r="D3905" i="6"/>
  <c r="A3905" i="6" s="1"/>
  <c r="C3906" i="6"/>
  <c r="AQ12" i="12"/>
  <c r="X3" i="11" s="1"/>
  <c r="S9" i="6"/>
  <c r="T9" i="6" s="1"/>
  <c r="AX101" i="8" l="1"/>
  <c r="AX85" i="8"/>
  <c r="AX93" i="8"/>
  <c r="AX104" i="8"/>
  <c r="AX88" i="8"/>
  <c r="AX96" i="8"/>
  <c r="AX107" i="8"/>
  <c r="AX91" i="8"/>
  <c r="AX99" i="8"/>
  <c r="AX102" i="8"/>
  <c r="AX86" i="8"/>
  <c r="AX94" i="8"/>
  <c r="AX83" i="8"/>
  <c r="AX103" i="8"/>
  <c r="AX87" i="8"/>
  <c r="AX95" i="8"/>
  <c r="AX92" i="8"/>
  <c r="AX89" i="8"/>
  <c r="AX97" i="8"/>
  <c r="AX90" i="8"/>
  <c r="AX98" i="8"/>
  <c r="AX84" i="8"/>
  <c r="AX105" i="8"/>
  <c r="AX100" i="8"/>
  <c r="AX106" i="8"/>
  <c r="AX79" i="8"/>
  <c r="AX80" i="8"/>
  <c r="AX81" i="8"/>
  <c r="AX77" i="8"/>
  <c r="AX78" i="8"/>
  <c r="AX28" i="8"/>
  <c r="AX36" i="8"/>
  <c r="AX44" i="8"/>
  <c r="AX52" i="8"/>
  <c r="AX60" i="8"/>
  <c r="AX31" i="8"/>
  <c r="AX39" i="8"/>
  <c r="AX47" i="8"/>
  <c r="AX55" i="8"/>
  <c r="AX29" i="8"/>
  <c r="AX37" i="8"/>
  <c r="AX45" i="8"/>
  <c r="AX53" i="8"/>
  <c r="AX61" i="8"/>
  <c r="AX32" i="8"/>
  <c r="AX40" i="8"/>
  <c r="AX48" i="8"/>
  <c r="AX56" i="8"/>
  <c r="AX64" i="8"/>
  <c r="AX27" i="8"/>
  <c r="AX35" i="8"/>
  <c r="AX43" i="8"/>
  <c r="AX51" i="8"/>
  <c r="AX59" i="8"/>
  <c r="AX30" i="8"/>
  <c r="AX38" i="8"/>
  <c r="AX46" i="8"/>
  <c r="AX54" i="8"/>
  <c r="AX62" i="8"/>
  <c r="AX33" i="8"/>
  <c r="AX41" i="8"/>
  <c r="AX49" i="8"/>
  <c r="AX57" i="8"/>
  <c r="AX65" i="8"/>
  <c r="AX34" i="8"/>
  <c r="AX63" i="8"/>
  <c r="AX66" i="8"/>
  <c r="AX42" i="8"/>
  <c r="AX67" i="8"/>
  <c r="AX75" i="8"/>
  <c r="AX14" i="8"/>
  <c r="AX50" i="8"/>
  <c r="AX70" i="8"/>
  <c r="AX9" i="8"/>
  <c r="AX17" i="8"/>
  <c r="AX25" i="8"/>
  <c r="AX58" i="8"/>
  <c r="AX73" i="8"/>
  <c r="AX12" i="8"/>
  <c r="AX20" i="8"/>
  <c r="AX68" i="8"/>
  <c r="AX76" i="8"/>
  <c r="AX15" i="8"/>
  <c r="AX74" i="8"/>
  <c r="AX13" i="8"/>
  <c r="AX21" i="8"/>
  <c r="AX22" i="8"/>
  <c r="AX18" i="8"/>
  <c r="AX69" i="8"/>
  <c r="AX71" i="8"/>
  <c r="AX72" i="8"/>
  <c r="AX26" i="8"/>
  <c r="AX8" i="8"/>
  <c r="AX10" i="8"/>
  <c r="AX7" i="8"/>
  <c r="AX19" i="8"/>
  <c r="AX11" i="8"/>
  <c r="AX24" i="8"/>
  <c r="AX16" i="8"/>
  <c r="AX23" i="8"/>
  <c r="AB23" i="16"/>
  <c r="C39" i="16"/>
  <c r="D38" i="16"/>
  <c r="E38" i="16" s="1"/>
  <c r="F38" i="16" s="1"/>
  <c r="AQ38" i="16" s="1"/>
  <c r="B11" i="11"/>
  <c r="B13" i="11"/>
  <c r="AY5" i="8"/>
  <c r="I52" i="6"/>
  <c r="J53" i="6"/>
  <c r="C49" i="6"/>
  <c r="D50" i="6"/>
  <c r="A50" i="6" s="1"/>
  <c r="D3906" i="6"/>
  <c r="A3906" i="6" s="1"/>
  <c r="C3907" i="6"/>
  <c r="W9" i="6"/>
  <c r="U9" i="6"/>
  <c r="V9" i="6"/>
  <c r="AT76" i="9"/>
  <c r="AU76" i="9" s="1"/>
  <c r="AT75" i="9"/>
  <c r="AU75" i="9" s="1"/>
  <c r="AT74" i="9"/>
  <c r="AU74" i="9" s="1"/>
  <c r="AT73" i="9"/>
  <c r="AU73" i="9" s="1"/>
  <c r="AT72" i="9"/>
  <c r="AU72" i="9" s="1"/>
  <c r="AT71" i="9"/>
  <c r="AU71" i="9" s="1"/>
  <c r="AT70" i="9"/>
  <c r="AU70" i="9" s="1"/>
  <c r="AT69" i="9"/>
  <c r="AU69" i="9" s="1"/>
  <c r="AT68" i="9"/>
  <c r="AU68" i="9" s="1"/>
  <c r="AT67" i="9"/>
  <c r="AU67" i="9" s="1"/>
  <c r="AT66" i="9"/>
  <c r="AU66" i="9" s="1"/>
  <c r="AT65" i="9"/>
  <c r="AT64" i="9"/>
  <c r="AT63" i="9"/>
  <c r="AT62" i="9"/>
  <c r="AT61" i="9"/>
  <c r="AT60" i="9"/>
  <c r="AT59" i="9"/>
  <c r="AT58" i="9"/>
  <c r="AT57" i="9"/>
  <c r="AT56" i="9"/>
  <c r="AT55" i="9"/>
  <c r="AT54" i="9"/>
  <c r="AT53" i="9"/>
  <c r="AT52" i="9"/>
  <c r="AT51" i="9"/>
  <c r="AT50" i="9"/>
  <c r="AT49" i="9"/>
  <c r="AT48" i="9"/>
  <c r="AU48" i="9" s="1"/>
  <c r="AT47" i="9"/>
  <c r="AU47" i="9" s="1"/>
  <c r="AT46" i="9"/>
  <c r="AU46" i="9" s="1"/>
  <c r="AT45" i="9"/>
  <c r="AU45" i="9" s="1"/>
  <c r="AT44" i="9"/>
  <c r="AT43" i="9"/>
  <c r="AT42" i="9"/>
  <c r="AT41" i="9"/>
  <c r="AT40" i="9"/>
  <c r="AT39" i="9"/>
  <c r="AT38" i="9"/>
  <c r="AT37" i="9"/>
  <c r="AT36" i="9"/>
  <c r="AT35" i="9"/>
  <c r="AT34" i="9"/>
  <c r="AT8" i="9"/>
  <c r="AT9" i="9"/>
  <c r="AT10" i="9"/>
  <c r="AT11" i="9"/>
  <c r="AT12" i="9"/>
  <c r="AT13" i="9"/>
  <c r="AT14" i="9"/>
  <c r="AT15" i="9"/>
  <c r="AT16" i="9"/>
  <c r="AT17" i="9"/>
  <c r="AT18" i="9"/>
  <c r="AT19" i="9"/>
  <c r="AT20" i="9"/>
  <c r="AT21" i="9"/>
  <c r="AT22" i="9"/>
  <c r="AT23" i="9"/>
  <c r="AT24" i="9"/>
  <c r="AT25" i="9"/>
  <c r="AT26" i="9"/>
  <c r="AT27" i="9"/>
  <c r="AT28" i="9"/>
  <c r="AT29" i="9"/>
  <c r="AT30" i="9"/>
  <c r="AT31" i="9"/>
  <c r="AT32" i="9"/>
  <c r="AT33" i="9"/>
  <c r="AT7" i="9"/>
  <c r="AW8" i="9"/>
  <c r="AW9" i="9"/>
  <c r="AY9" i="9" s="1"/>
  <c r="AW10" i="9"/>
  <c r="AW11" i="9"/>
  <c r="AY11" i="9" s="1"/>
  <c r="AW12" i="9"/>
  <c r="AW13" i="9"/>
  <c r="AW14" i="9"/>
  <c r="AW15" i="9"/>
  <c r="AW16" i="9"/>
  <c r="AW17" i="9"/>
  <c r="AW18" i="9"/>
  <c r="AW19" i="9"/>
  <c r="AW20" i="9"/>
  <c r="AW21" i="9"/>
  <c r="AW22" i="9"/>
  <c r="AW23" i="9"/>
  <c r="AY23" i="9" s="1"/>
  <c r="AW24" i="9"/>
  <c r="AW25" i="9"/>
  <c r="AW26" i="9"/>
  <c r="AY26" i="9" s="1"/>
  <c r="AW27" i="9"/>
  <c r="AY27" i="9" s="1"/>
  <c r="AW28" i="9"/>
  <c r="AW29" i="9"/>
  <c r="AW30" i="9"/>
  <c r="AW31" i="9"/>
  <c r="AW32" i="9"/>
  <c r="AW33" i="9"/>
  <c r="AW34" i="9"/>
  <c r="AW35" i="9"/>
  <c r="AW36" i="9"/>
  <c r="AW37" i="9"/>
  <c r="AW38" i="9"/>
  <c r="AW39" i="9"/>
  <c r="AX39" i="9" s="1"/>
  <c r="AW40" i="9"/>
  <c r="AW41" i="9"/>
  <c r="AW42" i="9"/>
  <c r="AW43" i="9"/>
  <c r="AW44" i="9"/>
  <c r="AY44" i="9" s="1"/>
  <c r="AW45" i="9"/>
  <c r="AW46" i="9"/>
  <c r="AY46" i="9" s="1"/>
  <c r="AW47" i="9"/>
  <c r="AW48" i="9"/>
  <c r="AY48" i="9" s="1"/>
  <c r="AW49" i="9"/>
  <c r="AX49" i="9" s="1"/>
  <c r="AW50" i="9"/>
  <c r="AY50" i="9" s="1"/>
  <c r="AW51" i="9"/>
  <c r="AW52" i="9"/>
  <c r="AY52" i="9" s="1"/>
  <c r="AW53" i="9"/>
  <c r="AW54" i="9"/>
  <c r="AW55" i="9"/>
  <c r="AX55" i="9" s="1"/>
  <c r="AW56" i="9"/>
  <c r="AW57" i="9"/>
  <c r="AX57" i="9" s="1"/>
  <c r="AW58" i="9"/>
  <c r="AY58" i="9" s="1"/>
  <c r="AW59" i="9"/>
  <c r="AX59" i="9" s="1"/>
  <c r="AW60" i="9"/>
  <c r="AY60" i="9" s="1"/>
  <c r="AW61" i="9"/>
  <c r="AX61" i="9" s="1"/>
  <c r="AW62" i="9"/>
  <c r="AY62" i="9" s="1"/>
  <c r="AW63" i="9"/>
  <c r="AX63" i="9" s="1"/>
  <c r="AW64" i="9"/>
  <c r="AY64" i="9" s="1"/>
  <c r="AW65" i="9"/>
  <c r="AX65" i="9" s="1"/>
  <c r="AW66" i="9"/>
  <c r="AY66" i="9" s="1"/>
  <c r="AW67" i="9"/>
  <c r="AX67" i="9" s="1"/>
  <c r="AW68" i="9"/>
  <c r="AW69" i="9"/>
  <c r="AX69" i="9" s="1"/>
  <c r="AW70" i="9"/>
  <c r="AX70" i="9" s="1"/>
  <c r="AW71" i="9"/>
  <c r="AX71" i="9" s="1"/>
  <c r="AW72" i="9"/>
  <c r="AX72" i="9" s="1"/>
  <c r="AW73" i="9"/>
  <c r="AY73" i="9" s="1"/>
  <c r="AW74" i="9"/>
  <c r="AX74" i="9" s="1"/>
  <c r="AW75" i="9"/>
  <c r="AX75" i="9" s="1"/>
  <c r="AW76" i="9"/>
  <c r="AX76" i="9" s="1"/>
  <c r="AW7" i="9"/>
  <c r="AY7" i="9" s="1"/>
  <c r="Q4" i="8"/>
  <c r="P4" i="8"/>
  <c r="O4" i="8"/>
  <c r="X4" i="8" l="1"/>
  <c r="C4" i="13"/>
  <c r="AD4" i="19"/>
  <c r="AE4" i="8"/>
  <c r="AN4" i="19"/>
  <c r="AL4" i="8"/>
  <c r="AY106" i="8"/>
  <c r="AY90" i="8"/>
  <c r="AY98" i="8"/>
  <c r="AY101" i="8"/>
  <c r="AY85" i="8"/>
  <c r="AY93" i="8"/>
  <c r="AY104" i="8"/>
  <c r="AY88" i="8"/>
  <c r="AY96" i="8"/>
  <c r="AY83" i="8"/>
  <c r="AY107" i="8"/>
  <c r="AY91" i="8"/>
  <c r="AY99" i="8"/>
  <c r="AY100" i="8"/>
  <c r="AY84" i="8"/>
  <c r="AY92" i="8"/>
  <c r="AY89" i="8"/>
  <c r="AY94" i="8"/>
  <c r="AY95" i="8"/>
  <c r="AY87" i="8"/>
  <c r="AY97" i="8"/>
  <c r="AY102" i="8"/>
  <c r="AY103" i="8"/>
  <c r="AY105" i="8"/>
  <c r="AY86" i="8"/>
  <c r="AY80" i="8"/>
  <c r="AY81" i="8"/>
  <c r="AY77" i="8"/>
  <c r="AY78" i="8"/>
  <c r="AY79" i="8"/>
  <c r="T4" i="19"/>
  <c r="AY33" i="8"/>
  <c r="AY41" i="8"/>
  <c r="AY49" i="8"/>
  <c r="AY57" i="8"/>
  <c r="AY65" i="8"/>
  <c r="AY28" i="8"/>
  <c r="AY36" i="8"/>
  <c r="AY44" i="8"/>
  <c r="AY52" i="8"/>
  <c r="AY60" i="8"/>
  <c r="AY34" i="8"/>
  <c r="AY42" i="8"/>
  <c r="AY50" i="8"/>
  <c r="AY58" i="8"/>
  <c r="AY29" i="8"/>
  <c r="AY37" i="8"/>
  <c r="AY45" i="8"/>
  <c r="AY53" i="8"/>
  <c r="AY61" i="8"/>
  <c r="AY32" i="8"/>
  <c r="AY40" i="8"/>
  <c r="AY48" i="8"/>
  <c r="AY56" i="8"/>
  <c r="AY64" i="8"/>
  <c r="AY27" i="8"/>
  <c r="AY35" i="8"/>
  <c r="AY43" i="8"/>
  <c r="AY51" i="8"/>
  <c r="AY59" i="8"/>
  <c r="AY30" i="8"/>
  <c r="AY38" i="8"/>
  <c r="AY46" i="8"/>
  <c r="AY54" i="8"/>
  <c r="AY62" i="8"/>
  <c r="AY69" i="8"/>
  <c r="AY63" i="8"/>
  <c r="AY66" i="8"/>
  <c r="AY72" i="8"/>
  <c r="AY11" i="8"/>
  <c r="AY19" i="8"/>
  <c r="AY67" i="8"/>
  <c r="AY75" i="8"/>
  <c r="AY14" i="8"/>
  <c r="AY22" i="8"/>
  <c r="AY70" i="8"/>
  <c r="AY9" i="8"/>
  <c r="AY17" i="8"/>
  <c r="AY31" i="8"/>
  <c r="AY73" i="8"/>
  <c r="AY12" i="8"/>
  <c r="AY20" i="8"/>
  <c r="AY39" i="8"/>
  <c r="AY68" i="8"/>
  <c r="AY47" i="8"/>
  <c r="AY71" i="8"/>
  <c r="AY10" i="8"/>
  <c r="AY18" i="8"/>
  <c r="AY26" i="8"/>
  <c r="AY74" i="8"/>
  <c r="AY76" i="8"/>
  <c r="AY8" i="8"/>
  <c r="AY21" i="8"/>
  <c r="AY25" i="8"/>
  <c r="AY7" i="8"/>
  <c r="AY13" i="8"/>
  <c r="AY15" i="8"/>
  <c r="AY55" i="8"/>
  <c r="AY24" i="8"/>
  <c r="AY16" i="8"/>
  <c r="AY23" i="8"/>
  <c r="X6" i="11"/>
  <c r="X13" i="11" s="1"/>
  <c r="AB24" i="16"/>
  <c r="C40" i="16"/>
  <c r="D39" i="16"/>
  <c r="E39" i="16" s="1"/>
  <c r="F39" i="16" s="1"/>
  <c r="AQ39" i="16" s="1"/>
  <c r="B15" i="11"/>
  <c r="D4" i="13"/>
  <c r="D5" i="13" s="1"/>
  <c r="X7" i="11"/>
  <c r="X14" i="11" s="1"/>
  <c r="E4" i="13"/>
  <c r="X8" i="11"/>
  <c r="X15" i="11" s="1"/>
  <c r="AZ5" i="8"/>
  <c r="AY21" i="9"/>
  <c r="AY20" i="9"/>
  <c r="AY16" i="9"/>
  <c r="AY19" i="9"/>
  <c r="D49" i="6"/>
  <c r="A49" i="6" s="1"/>
  <c r="C48" i="6"/>
  <c r="I51" i="6"/>
  <c r="J52" i="6"/>
  <c r="D3907" i="6"/>
  <c r="A3907" i="6" s="1"/>
  <c r="C3908" i="6"/>
  <c r="T4" i="9"/>
  <c r="AY75" i="9"/>
  <c r="AY67" i="9"/>
  <c r="AY74" i="9"/>
  <c r="AX73" i="9"/>
  <c r="AY76" i="9"/>
  <c r="AY13" i="9"/>
  <c r="AY51" i="9"/>
  <c r="AY71" i="9"/>
  <c r="AY70" i="9"/>
  <c r="AY63" i="9"/>
  <c r="AY47" i="9"/>
  <c r="AY72" i="9"/>
  <c r="AY59" i="9"/>
  <c r="AY43" i="9"/>
  <c r="AY31" i="9"/>
  <c r="Q12" i="12"/>
  <c r="P12" i="12" s="1"/>
  <c r="E12" i="12"/>
  <c r="D12" i="12" s="1"/>
  <c r="AC12" i="12"/>
  <c r="AB12" i="12" s="1"/>
  <c r="AX37" i="9"/>
  <c r="AY38" i="9"/>
  <c r="AX30" i="9"/>
  <c r="AY69" i="9"/>
  <c r="AX68" i="9"/>
  <c r="AY68" i="9"/>
  <c r="AY65" i="9"/>
  <c r="AY61" i="9"/>
  <c r="AY53" i="9"/>
  <c r="AY45" i="9"/>
  <c r="AY41" i="9"/>
  <c r="AY40" i="9"/>
  <c r="AY36" i="9"/>
  <c r="AY29" i="9"/>
  <c r="AY28" i="9"/>
  <c r="AD4" i="9"/>
  <c r="AN4" i="9"/>
  <c r="AX66" i="9"/>
  <c r="AX64" i="9"/>
  <c r="AX62" i="9"/>
  <c r="AX60" i="9"/>
  <c r="AX58" i="9"/>
  <c r="AX56" i="9"/>
  <c r="AX54" i="9"/>
  <c r="AX42" i="9"/>
  <c r="AY12" i="9"/>
  <c r="AY8" i="9"/>
  <c r="C6" i="13" l="1"/>
  <c r="C5" i="13"/>
  <c r="E5" i="13"/>
  <c r="E6" i="13"/>
  <c r="D6" i="13"/>
  <c r="C12" i="13" s="1"/>
  <c r="D12" i="13" s="1"/>
  <c r="AZ103" i="8"/>
  <c r="AZ87" i="8"/>
  <c r="AZ95" i="8"/>
  <c r="AZ106" i="8"/>
  <c r="AZ90" i="8"/>
  <c r="AZ98" i="8"/>
  <c r="AZ83" i="8"/>
  <c r="AZ101" i="8"/>
  <c r="AZ85" i="8"/>
  <c r="AZ93" i="8"/>
  <c r="AZ104" i="8"/>
  <c r="AZ88" i="8"/>
  <c r="AZ96" i="8"/>
  <c r="AZ105" i="8"/>
  <c r="AZ89" i="8"/>
  <c r="AZ97" i="8"/>
  <c r="AZ91" i="8"/>
  <c r="AZ84" i="8"/>
  <c r="AZ92" i="8"/>
  <c r="AZ107" i="8"/>
  <c r="AZ94" i="8"/>
  <c r="AZ100" i="8"/>
  <c r="AZ86" i="8"/>
  <c r="AZ99" i="8"/>
  <c r="AZ102" i="8"/>
  <c r="AD94" i="9"/>
  <c r="AD93" i="9"/>
  <c r="AD99" i="9"/>
  <c r="AD106" i="9"/>
  <c r="AD100" i="9"/>
  <c r="AD98" i="9"/>
  <c r="AD107" i="9"/>
  <c r="AD105" i="9"/>
  <c r="AD102" i="9"/>
  <c r="AD92" i="9"/>
  <c r="AD101" i="9"/>
  <c r="AD95" i="9"/>
  <c r="AD96" i="9"/>
  <c r="AD97" i="9"/>
  <c r="AD104" i="9"/>
  <c r="AD103" i="9"/>
  <c r="AD88" i="9"/>
  <c r="AD90" i="9"/>
  <c r="AD91" i="9"/>
  <c r="AD84" i="9"/>
  <c r="AD86" i="9"/>
  <c r="AU86" i="9" s="1"/>
  <c r="AD85" i="9"/>
  <c r="AD87" i="9"/>
  <c r="AU87" i="9" s="1"/>
  <c r="AD89" i="9"/>
  <c r="AD80" i="9"/>
  <c r="AD76" i="9"/>
  <c r="AD74" i="9"/>
  <c r="AD79" i="9"/>
  <c r="AD73" i="9"/>
  <c r="AD78" i="9"/>
  <c r="AD75" i="9"/>
  <c r="AD77" i="9"/>
  <c r="AD81" i="9"/>
  <c r="AD53" i="9"/>
  <c r="AD49" i="9"/>
  <c r="AD15" i="9"/>
  <c r="AD70" i="9"/>
  <c r="AD11" i="9"/>
  <c r="AD19" i="9"/>
  <c r="AD33" i="9"/>
  <c r="AD7" i="9"/>
  <c r="AD29" i="9"/>
  <c r="AD65" i="9"/>
  <c r="AD28" i="9"/>
  <c r="AD39" i="9"/>
  <c r="AD10" i="9"/>
  <c r="AD30" i="9"/>
  <c r="AD55" i="9"/>
  <c r="AD40" i="9"/>
  <c r="AD54" i="9"/>
  <c r="AD72" i="9"/>
  <c r="AD62" i="9"/>
  <c r="AD23" i="9"/>
  <c r="AD37" i="9"/>
  <c r="AD52" i="9"/>
  <c r="AD60" i="9"/>
  <c r="AD68" i="9"/>
  <c r="AD59" i="9"/>
  <c r="AD12" i="9"/>
  <c r="AD56" i="9"/>
  <c r="AD14" i="9"/>
  <c r="AD48" i="9"/>
  <c r="AD64" i="9"/>
  <c r="AD35" i="9"/>
  <c r="AD44" i="9"/>
  <c r="AD45" i="9"/>
  <c r="AD50" i="9"/>
  <c r="AD43" i="9"/>
  <c r="AD17" i="9"/>
  <c r="AD25" i="9"/>
  <c r="AD63" i="9"/>
  <c r="AD24" i="9"/>
  <c r="AD31" i="9"/>
  <c r="AD61" i="9"/>
  <c r="AD8" i="9"/>
  <c r="AD41" i="9"/>
  <c r="AD58" i="9"/>
  <c r="AD22" i="9"/>
  <c r="AD46" i="9"/>
  <c r="AD66" i="9"/>
  <c r="AD51" i="9"/>
  <c r="AD69" i="9"/>
  <c r="AD27" i="9"/>
  <c r="AD47" i="9"/>
  <c r="AD18" i="9"/>
  <c r="AD34" i="9"/>
  <c r="AD38" i="9"/>
  <c r="AD20" i="9"/>
  <c r="AD71" i="9"/>
  <c r="AD26" i="9"/>
  <c r="AD57" i="9"/>
  <c r="AD32" i="9"/>
  <c r="AD36" i="9"/>
  <c r="AD9" i="9"/>
  <c r="AD21" i="9"/>
  <c r="AD16" i="9"/>
  <c r="AD42" i="9"/>
  <c r="AD13" i="9"/>
  <c r="AU13" i="9" s="1"/>
  <c r="AD67" i="9"/>
  <c r="AN97" i="9"/>
  <c r="AN95" i="9"/>
  <c r="AN106" i="9"/>
  <c r="AN102" i="9"/>
  <c r="AN85" i="9"/>
  <c r="AN90" i="9"/>
  <c r="AN98" i="9"/>
  <c r="AN88" i="9"/>
  <c r="AN96" i="9"/>
  <c r="AN86" i="9"/>
  <c r="AN93" i="9"/>
  <c r="AN89" i="9"/>
  <c r="AN94" i="9"/>
  <c r="AN91" i="9"/>
  <c r="AN100" i="9"/>
  <c r="AN105" i="9"/>
  <c r="AN103" i="9"/>
  <c r="AN99" i="9"/>
  <c r="AN87" i="9"/>
  <c r="AN84" i="9"/>
  <c r="AN101" i="9"/>
  <c r="AN104" i="9"/>
  <c r="AN92" i="9"/>
  <c r="AN107" i="9"/>
  <c r="AN78" i="9"/>
  <c r="AN73" i="9"/>
  <c r="AN79" i="9"/>
  <c r="AN77" i="9"/>
  <c r="AN75" i="9"/>
  <c r="AN23" i="9"/>
  <c r="AN81" i="9"/>
  <c r="AN76" i="9"/>
  <c r="AN80" i="9"/>
  <c r="AN74" i="9"/>
  <c r="AN34" i="9"/>
  <c r="AN56" i="9"/>
  <c r="AN46" i="9"/>
  <c r="AN18" i="9"/>
  <c r="AN24" i="9"/>
  <c r="AN44" i="9"/>
  <c r="AN63" i="9"/>
  <c r="AN9" i="9"/>
  <c r="AN30" i="9"/>
  <c r="AN60" i="9"/>
  <c r="AN37" i="9"/>
  <c r="AN70" i="9"/>
  <c r="AN32" i="9"/>
  <c r="AN21" i="9"/>
  <c r="AN25" i="9"/>
  <c r="AN8" i="9"/>
  <c r="AN7" i="9"/>
  <c r="AN69" i="9"/>
  <c r="AN51" i="9"/>
  <c r="AN67" i="9"/>
  <c r="AN42" i="9"/>
  <c r="AN71" i="9"/>
  <c r="AN13" i="9"/>
  <c r="AN14" i="9"/>
  <c r="AN64" i="9"/>
  <c r="AN16" i="9"/>
  <c r="AN27" i="9"/>
  <c r="AN65" i="9"/>
  <c r="AN43" i="9"/>
  <c r="AN59" i="9"/>
  <c r="AN40" i="9"/>
  <c r="AN10" i="9"/>
  <c r="AN52" i="9"/>
  <c r="AN72" i="9"/>
  <c r="AN48" i="9"/>
  <c r="AN68" i="9"/>
  <c r="AN41" i="9"/>
  <c r="AN26" i="9"/>
  <c r="AN38" i="9"/>
  <c r="AN33" i="9"/>
  <c r="AN29" i="9"/>
  <c r="AN11" i="9"/>
  <c r="AN22" i="9"/>
  <c r="AN12" i="9"/>
  <c r="AN62" i="9"/>
  <c r="AN45" i="9"/>
  <c r="AN54" i="9"/>
  <c r="AN58" i="9"/>
  <c r="AN66" i="9"/>
  <c r="AN35" i="9"/>
  <c r="AN15" i="9"/>
  <c r="AN20" i="9"/>
  <c r="AN17" i="9"/>
  <c r="AN53" i="9"/>
  <c r="AN47" i="9"/>
  <c r="AN19" i="9"/>
  <c r="AN57" i="9"/>
  <c r="AN39" i="9"/>
  <c r="AN36" i="9"/>
  <c r="AN49" i="9"/>
  <c r="AN55" i="9"/>
  <c r="AN28" i="9"/>
  <c r="AN50" i="9"/>
  <c r="AN61" i="9"/>
  <c r="AN31" i="9"/>
  <c r="AX84" i="12"/>
  <c r="BK84" i="12" s="1"/>
  <c r="BF84" i="12"/>
  <c r="BC85" i="12"/>
  <c r="AZ86" i="12"/>
  <c r="BM86" i="12" s="1"/>
  <c r="BT86" i="12" s="1"/>
  <c r="AW87" i="12"/>
  <c r="BJ87" i="12" s="1"/>
  <c r="BQ87" i="12" s="1"/>
  <c r="BE87" i="12"/>
  <c r="BB88" i="12"/>
  <c r="AY84" i="12"/>
  <c r="BL84" i="12" s="1"/>
  <c r="AV85" i="12"/>
  <c r="BI85" i="12" s="1"/>
  <c r="BD85" i="12"/>
  <c r="BA86" i="12"/>
  <c r="BO86" i="12" s="1"/>
  <c r="AX87" i="12"/>
  <c r="BK87" i="12" s="1"/>
  <c r="BF87" i="12"/>
  <c r="BC88" i="12"/>
  <c r="AZ84" i="12"/>
  <c r="BM84" i="12" s="1"/>
  <c r="BT84" i="12" s="1"/>
  <c r="AW85" i="12"/>
  <c r="BJ85" i="12" s="1"/>
  <c r="BQ85" i="12" s="1"/>
  <c r="BE85" i="12"/>
  <c r="BB86" i="12"/>
  <c r="AY87" i="12"/>
  <c r="BL87" i="12" s="1"/>
  <c r="AV88" i="12"/>
  <c r="BI88" i="12" s="1"/>
  <c r="BD88" i="12"/>
  <c r="BA84" i="12"/>
  <c r="BO84" i="12" s="1"/>
  <c r="AX85" i="12"/>
  <c r="BK85" i="12" s="1"/>
  <c r="BF85" i="12"/>
  <c r="BC86" i="12"/>
  <c r="AZ87" i="12"/>
  <c r="BM87" i="12" s="1"/>
  <c r="BT87" i="12" s="1"/>
  <c r="AW88" i="12"/>
  <c r="BJ88" i="12" s="1"/>
  <c r="BQ88" i="12" s="1"/>
  <c r="BE88" i="12"/>
  <c r="BB84" i="12"/>
  <c r="AY85" i="12"/>
  <c r="BL85" i="12" s="1"/>
  <c r="AV86" i="12"/>
  <c r="BI86" i="12" s="1"/>
  <c r="BD86" i="12"/>
  <c r="BA87" i="12"/>
  <c r="BO87" i="12" s="1"/>
  <c r="AX88" i="12"/>
  <c r="BK88" i="12" s="1"/>
  <c r="BF88" i="12"/>
  <c r="BC84" i="12"/>
  <c r="AZ85" i="12"/>
  <c r="BM85" i="12" s="1"/>
  <c r="BT85" i="12" s="1"/>
  <c r="AW86" i="12"/>
  <c r="BJ86" i="12" s="1"/>
  <c r="BQ86" i="12" s="1"/>
  <c r="BE86" i="12"/>
  <c r="BB87" i="12"/>
  <c r="AY88" i="12"/>
  <c r="BL88" i="12" s="1"/>
  <c r="AV84" i="12"/>
  <c r="BI84" i="12" s="1"/>
  <c r="BD84" i="12"/>
  <c r="BA85" i="12"/>
  <c r="BO85" i="12" s="1"/>
  <c r="AX86" i="12"/>
  <c r="BK86" i="12" s="1"/>
  <c r="BF86" i="12"/>
  <c r="BC87" i="12"/>
  <c r="AZ88" i="12"/>
  <c r="BM88" i="12" s="1"/>
  <c r="BT88" i="12" s="1"/>
  <c r="AW84" i="12"/>
  <c r="BJ84" i="12" s="1"/>
  <c r="BQ84" i="12" s="1"/>
  <c r="BE84" i="12"/>
  <c r="BB85" i="12"/>
  <c r="AY86" i="12"/>
  <c r="BL86" i="12" s="1"/>
  <c r="AV87" i="12"/>
  <c r="BI87" i="12" s="1"/>
  <c r="BD87" i="12"/>
  <c r="BA88" i="12"/>
  <c r="BO88" i="12" s="1"/>
  <c r="AZ81" i="8"/>
  <c r="AZ77" i="8"/>
  <c r="AZ78" i="8"/>
  <c r="AZ79" i="8"/>
  <c r="AZ80" i="8"/>
  <c r="AD83" i="9"/>
  <c r="AN83" i="9"/>
  <c r="AZ30" i="8"/>
  <c r="AZ38" i="8"/>
  <c r="AZ46" i="8"/>
  <c r="AZ54" i="8"/>
  <c r="AZ62" i="8"/>
  <c r="AZ33" i="8"/>
  <c r="AZ41" i="8"/>
  <c r="AZ49" i="8"/>
  <c r="AZ57" i="8"/>
  <c r="AZ31" i="8"/>
  <c r="AZ39" i="8"/>
  <c r="AZ47" i="8"/>
  <c r="AZ55" i="8"/>
  <c r="AZ34" i="8"/>
  <c r="AZ42" i="8"/>
  <c r="AZ50" i="8"/>
  <c r="AZ58" i="8"/>
  <c r="AZ29" i="8"/>
  <c r="AZ37" i="8"/>
  <c r="AZ45" i="8"/>
  <c r="AZ53" i="8"/>
  <c r="AZ61" i="8"/>
  <c r="AZ32" i="8"/>
  <c r="AZ40" i="8"/>
  <c r="AZ48" i="8"/>
  <c r="AZ56" i="8"/>
  <c r="AZ64" i="8"/>
  <c r="AZ27" i="8"/>
  <c r="AZ35" i="8"/>
  <c r="AZ43" i="8"/>
  <c r="AZ51" i="8"/>
  <c r="AZ59" i="8"/>
  <c r="AZ28" i="8"/>
  <c r="AZ36" i="8"/>
  <c r="AZ69" i="8"/>
  <c r="AZ8" i="8"/>
  <c r="AZ16" i="8"/>
  <c r="AZ44" i="8"/>
  <c r="AZ63" i="8"/>
  <c r="AZ66" i="8"/>
  <c r="AZ72" i="8"/>
  <c r="AZ11" i="8"/>
  <c r="AZ19" i="8"/>
  <c r="AZ52" i="8"/>
  <c r="AZ65" i="8"/>
  <c r="AZ67" i="8"/>
  <c r="AZ75" i="8"/>
  <c r="AZ14" i="8"/>
  <c r="AZ22" i="8"/>
  <c r="AZ60" i="8"/>
  <c r="AZ70" i="8"/>
  <c r="AZ9" i="8"/>
  <c r="AZ17" i="8"/>
  <c r="AZ68" i="8"/>
  <c r="AZ76" i="8"/>
  <c r="AZ15" i="8"/>
  <c r="AZ23" i="8"/>
  <c r="AZ7" i="8"/>
  <c r="AZ18" i="8"/>
  <c r="AZ20" i="8"/>
  <c r="AZ71" i="8"/>
  <c r="AZ26" i="8"/>
  <c r="AZ73" i="8"/>
  <c r="AZ74" i="8"/>
  <c r="AZ12" i="8"/>
  <c r="AZ10" i="8"/>
  <c r="AZ21" i="8"/>
  <c r="AZ25" i="8"/>
  <c r="AZ13" i="8"/>
  <c r="AZ24" i="8"/>
  <c r="AB25" i="16"/>
  <c r="C41" i="16"/>
  <c r="D40" i="16"/>
  <c r="E40" i="16" s="1"/>
  <c r="F40" i="16" s="1"/>
  <c r="AQ40" i="16" s="1"/>
  <c r="BA5" i="8"/>
  <c r="I50" i="6"/>
  <c r="J51" i="6"/>
  <c r="D48" i="6"/>
  <c r="A48" i="6" s="1"/>
  <c r="C47" i="6"/>
  <c r="C11" i="13"/>
  <c r="D11" i="13" s="1"/>
  <c r="C3909" i="6"/>
  <c r="D3908" i="6"/>
  <c r="A3908" i="6" s="1"/>
  <c r="BC40" i="12"/>
  <c r="BE40" i="12"/>
  <c r="BB41" i="12"/>
  <c r="BD41" i="12"/>
  <c r="BF41" i="12"/>
  <c r="BC42" i="12"/>
  <c r="BE42" i="12"/>
  <c r="BB43" i="12"/>
  <c r="BD43" i="12"/>
  <c r="BF43" i="12"/>
  <c r="BC44" i="12"/>
  <c r="BE44" i="12"/>
  <c r="BB45" i="12"/>
  <c r="BD45" i="12"/>
  <c r="BF45" i="12"/>
  <c r="BC46" i="12"/>
  <c r="BE46" i="12"/>
  <c r="BB47" i="12"/>
  <c r="BD47" i="12"/>
  <c r="BF47" i="12"/>
  <c r="BC48" i="12"/>
  <c r="BE48" i="12"/>
  <c r="BB49" i="12"/>
  <c r="BD49" i="12"/>
  <c r="BF49" i="12"/>
  <c r="BC50" i="12"/>
  <c r="BE50" i="12"/>
  <c r="BB51" i="12"/>
  <c r="BD51" i="12"/>
  <c r="BF51" i="12"/>
  <c r="BC52" i="12"/>
  <c r="BE52" i="12"/>
  <c r="BB53" i="12"/>
  <c r="BD53" i="12"/>
  <c r="BF53" i="12"/>
  <c r="BC54" i="12"/>
  <c r="BE54" i="12"/>
  <c r="BB55" i="12"/>
  <c r="BD55" i="12"/>
  <c r="BF55" i="12"/>
  <c r="BC56" i="12"/>
  <c r="BE56" i="12"/>
  <c r="BB57" i="12"/>
  <c r="BD57" i="12"/>
  <c r="BF57" i="12"/>
  <c r="BC58" i="12"/>
  <c r="BE58" i="12"/>
  <c r="BB59" i="12"/>
  <c r="BD59" i="12"/>
  <c r="BF59" i="12"/>
  <c r="BC60" i="12"/>
  <c r="BE60" i="12"/>
  <c r="BB61" i="12"/>
  <c r="BD61" i="12"/>
  <c r="BF61" i="12"/>
  <c r="BC62" i="12"/>
  <c r="BE62" i="12"/>
  <c r="BB63" i="12"/>
  <c r="BD63" i="12"/>
  <c r="BF63" i="12"/>
  <c r="BC64" i="12"/>
  <c r="BE64" i="12"/>
  <c r="BB65" i="12"/>
  <c r="BD65" i="12"/>
  <c r="BF65" i="12"/>
  <c r="BC66" i="12"/>
  <c r="BE66" i="12"/>
  <c r="BB67" i="12"/>
  <c r="BD67" i="12"/>
  <c r="BF67" i="12"/>
  <c r="BC68" i="12"/>
  <c r="BE68" i="12"/>
  <c r="BB69" i="12"/>
  <c r="BD69" i="12"/>
  <c r="BF69" i="12"/>
  <c r="BC70" i="12"/>
  <c r="BE70" i="12"/>
  <c r="BB71" i="12"/>
  <c r="BD71" i="12"/>
  <c r="BF71" i="12"/>
  <c r="BC72" i="12"/>
  <c r="BE72" i="12"/>
  <c r="BB73" i="12"/>
  <c r="BD73" i="12"/>
  <c r="BF73" i="12"/>
  <c r="BB40" i="12"/>
  <c r="BF40" i="12"/>
  <c r="BE41" i="12"/>
  <c r="BD42" i="12"/>
  <c r="BC43" i="12"/>
  <c r="BB44" i="12"/>
  <c r="BF44" i="12"/>
  <c r="BE45" i="12"/>
  <c r="BD46" i="12"/>
  <c r="BC47" i="12"/>
  <c r="BB48" i="12"/>
  <c r="BF48" i="12"/>
  <c r="BE49" i="12"/>
  <c r="BD50" i="12"/>
  <c r="BC51" i="12"/>
  <c r="BB52" i="12"/>
  <c r="BF52" i="12"/>
  <c r="BE53" i="12"/>
  <c r="BD54" i="12"/>
  <c r="BC55" i="12"/>
  <c r="BB56" i="12"/>
  <c r="BF56" i="12"/>
  <c r="BE57" i="12"/>
  <c r="BD58" i="12"/>
  <c r="BC59" i="12"/>
  <c r="BB60" i="12"/>
  <c r="BF60" i="12"/>
  <c r="BE61" i="12"/>
  <c r="BD62" i="12"/>
  <c r="BC63" i="12"/>
  <c r="BB64" i="12"/>
  <c r="BF64" i="12"/>
  <c r="BE65" i="12"/>
  <c r="BD66" i="12"/>
  <c r="BC67" i="12"/>
  <c r="BB68" i="12"/>
  <c r="BF68" i="12"/>
  <c r="BE69" i="12"/>
  <c r="BD70" i="12"/>
  <c r="BC71" i="12"/>
  <c r="BB72" i="12"/>
  <c r="BF72" i="12"/>
  <c r="BE73" i="12"/>
  <c r="BC74" i="12"/>
  <c r="BE74" i="12"/>
  <c r="BB75" i="12"/>
  <c r="BD75" i="12"/>
  <c r="BF75" i="12"/>
  <c r="BC76" i="12"/>
  <c r="BE76" i="12"/>
  <c r="BB77" i="12"/>
  <c r="BD77" i="12"/>
  <c r="BF77" i="12"/>
  <c r="BC78" i="12"/>
  <c r="BE78" i="12"/>
  <c r="BB79" i="12"/>
  <c r="BD79" i="12"/>
  <c r="BF79" i="12"/>
  <c r="BC80" i="12"/>
  <c r="BE80" i="12"/>
  <c r="BB81" i="12"/>
  <c r="BD81" i="12"/>
  <c r="BF81" i="12"/>
  <c r="BC82" i="12"/>
  <c r="BE82" i="12"/>
  <c r="BB83" i="12"/>
  <c r="BD83" i="12"/>
  <c r="BF83" i="12"/>
  <c r="BC79" i="12"/>
  <c r="BB80" i="12"/>
  <c r="BD80" i="12"/>
  <c r="BF80" i="12"/>
  <c r="BE81" i="12"/>
  <c r="BD82" i="12"/>
  <c r="BF82" i="12"/>
  <c r="BC83" i="12"/>
  <c r="BE83" i="12"/>
  <c r="BD40" i="12"/>
  <c r="BC41" i="12"/>
  <c r="BB42" i="12"/>
  <c r="BF42" i="12"/>
  <c r="BE43" i="12"/>
  <c r="BD44" i="12"/>
  <c r="BC45" i="12"/>
  <c r="BB46" i="12"/>
  <c r="BF46" i="12"/>
  <c r="BE47" i="12"/>
  <c r="BD48" i="12"/>
  <c r="BC49" i="12"/>
  <c r="BB50" i="12"/>
  <c r="BF50" i="12"/>
  <c r="BE51" i="12"/>
  <c r="BD52" i="12"/>
  <c r="BC53" i="12"/>
  <c r="BB54" i="12"/>
  <c r="BF54" i="12"/>
  <c r="BE55" i="12"/>
  <c r="BD56" i="12"/>
  <c r="BC57" i="12"/>
  <c r="BB58" i="12"/>
  <c r="BF58" i="12"/>
  <c r="BE59" i="12"/>
  <c r="BD60" i="12"/>
  <c r="BC61" i="12"/>
  <c r="BB62" i="12"/>
  <c r="BF62" i="12"/>
  <c r="BE63" i="12"/>
  <c r="BD64" i="12"/>
  <c r="BC65" i="12"/>
  <c r="BB66" i="12"/>
  <c r="BF66" i="12"/>
  <c r="BE67" i="12"/>
  <c r="BD68" i="12"/>
  <c r="BC69" i="12"/>
  <c r="BB70" i="12"/>
  <c r="BF70" i="12"/>
  <c r="BE71" i="12"/>
  <c r="BD72" i="12"/>
  <c r="BC73" i="12"/>
  <c r="BB74" i="12"/>
  <c r="BD74" i="12"/>
  <c r="BF74" i="12"/>
  <c r="BC75" i="12"/>
  <c r="BE75" i="12"/>
  <c r="BB76" i="12"/>
  <c r="BD76" i="12"/>
  <c r="BF76" i="12"/>
  <c r="BC77" i="12"/>
  <c r="BE77" i="12"/>
  <c r="BB78" i="12"/>
  <c r="BD78" i="12"/>
  <c r="BF78" i="12"/>
  <c r="BE79" i="12"/>
  <c r="BC81" i="12"/>
  <c r="BB82" i="12"/>
  <c r="BF15" i="12"/>
  <c r="BF14" i="12"/>
  <c r="BF39" i="12"/>
  <c r="BD39" i="12"/>
  <c r="BB39" i="12"/>
  <c r="BF38" i="12"/>
  <c r="BD38" i="12"/>
  <c r="BB38" i="12"/>
  <c r="BF37" i="12"/>
  <c r="BD37" i="12"/>
  <c r="BB37" i="12"/>
  <c r="BF36" i="12"/>
  <c r="BD36" i="12"/>
  <c r="BB36" i="12"/>
  <c r="BF35" i="12"/>
  <c r="BD35" i="12"/>
  <c r="BB35" i="12"/>
  <c r="BF34" i="12"/>
  <c r="BD34" i="12"/>
  <c r="BB34" i="12"/>
  <c r="BF33" i="12"/>
  <c r="BD33" i="12"/>
  <c r="BB33" i="12"/>
  <c r="BF32" i="12"/>
  <c r="BD32" i="12"/>
  <c r="BB32" i="12"/>
  <c r="BF31" i="12"/>
  <c r="BD31" i="12"/>
  <c r="BB31" i="12"/>
  <c r="BF30" i="12"/>
  <c r="BD30" i="12"/>
  <c r="BB30" i="12"/>
  <c r="BF29" i="12"/>
  <c r="BD29" i="12"/>
  <c r="BB29" i="12"/>
  <c r="BF28" i="12"/>
  <c r="BD28" i="12"/>
  <c r="BB28" i="12"/>
  <c r="BF27" i="12"/>
  <c r="BD27" i="12"/>
  <c r="BB27" i="12"/>
  <c r="BF26" i="12"/>
  <c r="BD26" i="12"/>
  <c r="BB26" i="12"/>
  <c r="BF25" i="12"/>
  <c r="BD25" i="12"/>
  <c r="BB25" i="12"/>
  <c r="BF24" i="12"/>
  <c r="BD24" i="12"/>
  <c r="BB24" i="12"/>
  <c r="BF23" i="12"/>
  <c r="BD23" i="12"/>
  <c r="BB23" i="12"/>
  <c r="BE39" i="12"/>
  <c r="BC39" i="12"/>
  <c r="BE38" i="12"/>
  <c r="BC38" i="12"/>
  <c r="BE37" i="12"/>
  <c r="BC37" i="12"/>
  <c r="BE36" i="12"/>
  <c r="BC36" i="12"/>
  <c r="BE35" i="12"/>
  <c r="BC35" i="12"/>
  <c r="BE34" i="12"/>
  <c r="BC33" i="12"/>
  <c r="BE32" i="12"/>
  <c r="BE30" i="12"/>
  <c r="BE28" i="12"/>
  <c r="BE26" i="12"/>
  <c r="BE24" i="12"/>
  <c r="BF22" i="12"/>
  <c r="BD22" i="12"/>
  <c r="BB22" i="12"/>
  <c r="BF21" i="12"/>
  <c r="BD21" i="12"/>
  <c r="BB21" i="12"/>
  <c r="BF20" i="12"/>
  <c r="BD20" i="12"/>
  <c r="BB20" i="12"/>
  <c r="BF19" i="12"/>
  <c r="BD19" i="12"/>
  <c r="BB19" i="12"/>
  <c r="BF18" i="12"/>
  <c r="BD18" i="12"/>
  <c r="BB18" i="12"/>
  <c r="BF17" i="12"/>
  <c r="BD17" i="12"/>
  <c r="BB17" i="12"/>
  <c r="BF16" i="12"/>
  <c r="BD16" i="12"/>
  <c r="BB16" i="12"/>
  <c r="BD15" i="12"/>
  <c r="BB15" i="12"/>
  <c r="BD14" i="12"/>
  <c r="BB14" i="12"/>
  <c r="BC34" i="12"/>
  <c r="BE33" i="12"/>
  <c r="BE31" i="12"/>
  <c r="BE29" i="12"/>
  <c r="BE27" i="12"/>
  <c r="BE25" i="12"/>
  <c r="BE23" i="12"/>
  <c r="BE22" i="12"/>
  <c r="BE21" i="12"/>
  <c r="BE20" i="12"/>
  <c r="BE19" i="12"/>
  <c r="BE18" i="12"/>
  <c r="BE17" i="12"/>
  <c r="BE16" i="12"/>
  <c r="BE15" i="12"/>
  <c r="BE14" i="12"/>
  <c r="C7" i="13" l="1"/>
  <c r="D7" i="13"/>
  <c r="E7" i="13"/>
  <c r="BA100" i="8"/>
  <c r="BA84" i="8"/>
  <c r="BA92" i="8"/>
  <c r="BA83" i="8"/>
  <c r="BA103" i="8"/>
  <c r="BA87" i="8"/>
  <c r="BA95" i="8"/>
  <c r="BA106" i="8"/>
  <c r="BA90" i="8"/>
  <c r="BA98" i="8"/>
  <c r="BA101" i="8"/>
  <c r="BA85" i="8"/>
  <c r="BA93" i="8"/>
  <c r="BA102" i="8"/>
  <c r="BA86" i="8"/>
  <c r="BA94" i="8"/>
  <c r="BA89" i="8"/>
  <c r="BA91" i="8"/>
  <c r="BA96" i="8"/>
  <c r="BA107" i="8"/>
  <c r="BA105" i="8"/>
  <c r="BA104" i="8"/>
  <c r="BA97" i="8"/>
  <c r="BA88" i="8"/>
  <c r="BA99" i="8"/>
  <c r="AQ104" i="9"/>
  <c r="AQ81" i="9"/>
  <c r="AQ80" i="9"/>
  <c r="AQ105" i="9"/>
  <c r="AQ101" i="9"/>
  <c r="AQ100" i="9"/>
  <c r="AQ78" i="9"/>
  <c r="AQ79" i="9"/>
  <c r="AQ102" i="9"/>
  <c r="AQ106" i="9"/>
  <c r="AQ107" i="9"/>
  <c r="AQ77" i="9"/>
  <c r="AQ103" i="9"/>
  <c r="BN88" i="12"/>
  <c r="BS88" i="12"/>
  <c r="BS84" i="12"/>
  <c r="BN84" i="12"/>
  <c r="BS85" i="12"/>
  <c r="BN85" i="12"/>
  <c r="BN86" i="12"/>
  <c r="BS86" i="12"/>
  <c r="BS87" i="12"/>
  <c r="BN87" i="12"/>
  <c r="AQ99" i="9"/>
  <c r="AQ87" i="9"/>
  <c r="BA77" i="8"/>
  <c r="BA78" i="8"/>
  <c r="BA79" i="8"/>
  <c r="BA80" i="8"/>
  <c r="BA81" i="8"/>
  <c r="AQ88" i="9"/>
  <c r="AP88" i="9" s="1"/>
  <c r="AQ89" i="9"/>
  <c r="AP89" i="9" s="1"/>
  <c r="AQ92" i="9"/>
  <c r="AQ95" i="9"/>
  <c r="AQ91" i="9"/>
  <c r="AP91" i="9" s="1"/>
  <c r="AQ97" i="9"/>
  <c r="AQ83" i="9"/>
  <c r="AQ84" i="9"/>
  <c r="BA27" i="8"/>
  <c r="BA35" i="8"/>
  <c r="BA43" i="8"/>
  <c r="BA51" i="8"/>
  <c r="BA59" i="8"/>
  <c r="BA30" i="8"/>
  <c r="BA38" i="8"/>
  <c r="BA46" i="8"/>
  <c r="BA54" i="8"/>
  <c r="BA62" i="8"/>
  <c r="BA28" i="8"/>
  <c r="BA36" i="8"/>
  <c r="BA44" i="8"/>
  <c r="BA52" i="8"/>
  <c r="BA60" i="8"/>
  <c r="BA31" i="8"/>
  <c r="BA39" i="8"/>
  <c r="BA47" i="8"/>
  <c r="BA55" i="8"/>
  <c r="BA63" i="8"/>
  <c r="BA34" i="8"/>
  <c r="BA42" i="8"/>
  <c r="BA50" i="8"/>
  <c r="BA58" i="8"/>
  <c r="BA29" i="8"/>
  <c r="BA37" i="8"/>
  <c r="BA45" i="8"/>
  <c r="BA53" i="8"/>
  <c r="BA61" i="8"/>
  <c r="BA32" i="8"/>
  <c r="BA40" i="8"/>
  <c r="BA48" i="8"/>
  <c r="BA56" i="8"/>
  <c r="BA64" i="8"/>
  <c r="BA74" i="8"/>
  <c r="BA13" i="8"/>
  <c r="BA69" i="8"/>
  <c r="BA8" i="8"/>
  <c r="BA16" i="8"/>
  <c r="BA24" i="8"/>
  <c r="BA19" i="8"/>
  <c r="BA66" i="8"/>
  <c r="BA72" i="8"/>
  <c r="BA11" i="8"/>
  <c r="BA33" i="8"/>
  <c r="BA65" i="8"/>
  <c r="BA67" i="8"/>
  <c r="BA75" i="8"/>
  <c r="BA14" i="8"/>
  <c r="BA41" i="8"/>
  <c r="BA49" i="8"/>
  <c r="BA73" i="8"/>
  <c r="BA12" i="8"/>
  <c r="BA20" i="8"/>
  <c r="BA7" i="8"/>
  <c r="BA18" i="8"/>
  <c r="BA23" i="8"/>
  <c r="BA70" i="8"/>
  <c r="BA22" i="8"/>
  <c r="BA17" i="8"/>
  <c r="BA57" i="8"/>
  <c r="BA71" i="8"/>
  <c r="BA68" i="8"/>
  <c r="BA76" i="8"/>
  <c r="BA9" i="8"/>
  <c r="BA26" i="8"/>
  <c r="BA10" i="8"/>
  <c r="BA15" i="8"/>
  <c r="BA21" i="8"/>
  <c r="BA25" i="8"/>
  <c r="AQ90" i="9"/>
  <c r="AP90" i="9" s="1"/>
  <c r="AQ86" i="9"/>
  <c r="AQ94" i="9"/>
  <c r="AQ85" i="9"/>
  <c r="AQ93" i="9"/>
  <c r="AQ98" i="9"/>
  <c r="AQ96" i="9"/>
  <c r="D41" i="16"/>
  <c r="E41" i="16" s="1"/>
  <c r="F41" i="16" s="1"/>
  <c r="AQ41" i="16" s="1"/>
  <c r="H4" i="16"/>
  <c r="AB26" i="16"/>
  <c r="BB5" i="8"/>
  <c r="D13" i="13"/>
  <c r="C46" i="6"/>
  <c r="D47" i="6"/>
  <c r="A47" i="6" s="1"/>
  <c r="I49" i="6"/>
  <c r="J50" i="6"/>
  <c r="D3909" i="6"/>
  <c r="A3909" i="6" s="1"/>
  <c r="C3910" i="6"/>
  <c r="J2640" i="6"/>
  <c r="J2639" i="6"/>
  <c r="J2638" i="6"/>
  <c r="J2637" i="6"/>
  <c r="J2636" i="6"/>
  <c r="J2635" i="6"/>
  <c r="J2634" i="6"/>
  <c r="J2633" i="6"/>
  <c r="J2632" i="6"/>
  <c r="J2631" i="6"/>
  <c r="J2630" i="6"/>
  <c r="J2629" i="6"/>
  <c r="J2628" i="6"/>
  <c r="J2627" i="6"/>
  <c r="J2626" i="6"/>
  <c r="J2625" i="6"/>
  <c r="J2624" i="6"/>
  <c r="J2623" i="6"/>
  <c r="J2622" i="6"/>
  <c r="J2621" i="6"/>
  <c r="J2620" i="6"/>
  <c r="J2619" i="6"/>
  <c r="J2618" i="6"/>
  <c r="J2617" i="6"/>
  <c r="J2616" i="6"/>
  <c r="J2615" i="6"/>
  <c r="J2614" i="6"/>
  <c r="J2613" i="6"/>
  <c r="J2612" i="6"/>
  <c r="J2611" i="6"/>
  <c r="J2610" i="6"/>
  <c r="J2609" i="6"/>
  <c r="J2608" i="6"/>
  <c r="J2607" i="6"/>
  <c r="J2606" i="6"/>
  <c r="J2605" i="6"/>
  <c r="J2604" i="6"/>
  <c r="J2603" i="6"/>
  <c r="J2602" i="6"/>
  <c r="J2601" i="6"/>
  <c r="J2600" i="6"/>
  <c r="J2599" i="6"/>
  <c r="J2598" i="6"/>
  <c r="J2597" i="6"/>
  <c r="J2596" i="6"/>
  <c r="J2595" i="6"/>
  <c r="J2594" i="6"/>
  <c r="J2593" i="6"/>
  <c r="J2592" i="6"/>
  <c r="J2591" i="6"/>
  <c r="J2590" i="6"/>
  <c r="J2589" i="6"/>
  <c r="J2588" i="6"/>
  <c r="J2587" i="6"/>
  <c r="J2586" i="6"/>
  <c r="J2585" i="6"/>
  <c r="J2584" i="6"/>
  <c r="J2583" i="6"/>
  <c r="J2582" i="6"/>
  <c r="J2581" i="6"/>
  <c r="J2580" i="6"/>
  <c r="J2579" i="6"/>
  <c r="J2578" i="6"/>
  <c r="J2577" i="6"/>
  <c r="J2576" i="6"/>
  <c r="J2575" i="6"/>
  <c r="J2574" i="6"/>
  <c r="J2573" i="6"/>
  <c r="J2572" i="6"/>
  <c r="J2571" i="6"/>
  <c r="J2570" i="6"/>
  <c r="J2569" i="6"/>
  <c r="J2568" i="6"/>
  <c r="J2567" i="6"/>
  <c r="J2566" i="6"/>
  <c r="J2565" i="6"/>
  <c r="J2564" i="6"/>
  <c r="J2563" i="6"/>
  <c r="J2562" i="6"/>
  <c r="J2561" i="6"/>
  <c r="J2560" i="6"/>
  <c r="J2559" i="6"/>
  <c r="J2558" i="6"/>
  <c r="J2557" i="6"/>
  <c r="J2556" i="6"/>
  <c r="J2555" i="6"/>
  <c r="J2554" i="6"/>
  <c r="J2553" i="6"/>
  <c r="J2552" i="6"/>
  <c r="J2551" i="6"/>
  <c r="J2550" i="6"/>
  <c r="J2549" i="6"/>
  <c r="J2548" i="6"/>
  <c r="J2547" i="6"/>
  <c r="J2546" i="6"/>
  <c r="J2545" i="6"/>
  <c r="J2544" i="6"/>
  <c r="J2543" i="6"/>
  <c r="J2542" i="6"/>
  <c r="J2541" i="6"/>
  <c r="J2540" i="6"/>
  <c r="J2539" i="6"/>
  <c r="J2538" i="6"/>
  <c r="J2537" i="6"/>
  <c r="J2536" i="6"/>
  <c r="J2535" i="6"/>
  <c r="J2534" i="6"/>
  <c r="J2533" i="6"/>
  <c r="J2532" i="6"/>
  <c r="J2531" i="6"/>
  <c r="J2530" i="6"/>
  <c r="J2529" i="6"/>
  <c r="J2528" i="6"/>
  <c r="J2527" i="6"/>
  <c r="J2526" i="6"/>
  <c r="J2525" i="6"/>
  <c r="J2524" i="6"/>
  <c r="J2523" i="6"/>
  <c r="J2522" i="6"/>
  <c r="J2521" i="6"/>
  <c r="J2520" i="6"/>
  <c r="J2519" i="6"/>
  <c r="J2518" i="6"/>
  <c r="J2517" i="6"/>
  <c r="J2516" i="6"/>
  <c r="J2515" i="6"/>
  <c r="J2514" i="6"/>
  <c r="J2513" i="6"/>
  <c r="J2512" i="6"/>
  <c r="J2511" i="6"/>
  <c r="J2510" i="6"/>
  <c r="J2509" i="6"/>
  <c r="J2508" i="6"/>
  <c r="J2507" i="6"/>
  <c r="J2506" i="6"/>
  <c r="J2505" i="6"/>
  <c r="J2504" i="6"/>
  <c r="J2503" i="6"/>
  <c r="J2502" i="6"/>
  <c r="J2501" i="6"/>
  <c r="J2500" i="6"/>
  <c r="J2499" i="6"/>
  <c r="J2498" i="6"/>
  <c r="J2497" i="6"/>
  <c r="J2496" i="6"/>
  <c r="J2495" i="6"/>
  <c r="J2494" i="6"/>
  <c r="J2493" i="6"/>
  <c r="J2492" i="6"/>
  <c r="J2491" i="6"/>
  <c r="J2490" i="6"/>
  <c r="J2489" i="6"/>
  <c r="J2488" i="6"/>
  <c r="J2487" i="6"/>
  <c r="J2486" i="6"/>
  <c r="J2485" i="6"/>
  <c r="J2484" i="6"/>
  <c r="J2483" i="6"/>
  <c r="J2482" i="6"/>
  <c r="J2481" i="6"/>
  <c r="J2480" i="6"/>
  <c r="J2479" i="6"/>
  <c r="J2478" i="6"/>
  <c r="J2477" i="6"/>
  <c r="J2476" i="6"/>
  <c r="J2475" i="6"/>
  <c r="J2474" i="6"/>
  <c r="J2473" i="6"/>
  <c r="J2472" i="6"/>
  <c r="J2471" i="6"/>
  <c r="J2470" i="6"/>
  <c r="J2469" i="6"/>
  <c r="J2468" i="6"/>
  <c r="J2467" i="6"/>
  <c r="J2466" i="6"/>
  <c r="J2465" i="6"/>
  <c r="J2464" i="6"/>
  <c r="J2463" i="6"/>
  <c r="J2462" i="6"/>
  <c r="J2461" i="6"/>
  <c r="J2460" i="6"/>
  <c r="J2459" i="6"/>
  <c r="J2458" i="6"/>
  <c r="J2457" i="6"/>
  <c r="J2456" i="6"/>
  <c r="J2455" i="6"/>
  <c r="J2454" i="6"/>
  <c r="J2453" i="6"/>
  <c r="J2452" i="6"/>
  <c r="J2451" i="6"/>
  <c r="J2450" i="6"/>
  <c r="J2449" i="6"/>
  <c r="J2448" i="6"/>
  <c r="J2447" i="6"/>
  <c r="J2446" i="6"/>
  <c r="J2445" i="6"/>
  <c r="J2444" i="6"/>
  <c r="J2443" i="6"/>
  <c r="J2442" i="6"/>
  <c r="J2441" i="6"/>
  <c r="J2440" i="6"/>
  <c r="J2439" i="6"/>
  <c r="J2438" i="6"/>
  <c r="J2437" i="6"/>
  <c r="J2436" i="6"/>
  <c r="J2435" i="6"/>
  <c r="J2434" i="6"/>
  <c r="J2433" i="6"/>
  <c r="J2432" i="6"/>
  <c r="J2431" i="6"/>
  <c r="J2430" i="6"/>
  <c r="J2429" i="6"/>
  <c r="J2428" i="6"/>
  <c r="J2427" i="6"/>
  <c r="J2426" i="6"/>
  <c r="J2425" i="6"/>
  <c r="J2424" i="6"/>
  <c r="J2423" i="6"/>
  <c r="J2422" i="6"/>
  <c r="J2421" i="6"/>
  <c r="J2420" i="6"/>
  <c r="J2419" i="6"/>
  <c r="J2418" i="6"/>
  <c r="J2417" i="6"/>
  <c r="J2416" i="6"/>
  <c r="J2415" i="6"/>
  <c r="J2414" i="6"/>
  <c r="J2413" i="6"/>
  <c r="J2412" i="6"/>
  <c r="J2411" i="6"/>
  <c r="J2410" i="6"/>
  <c r="J2409" i="6"/>
  <c r="J2408" i="6"/>
  <c r="J2407" i="6"/>
  <c r="J2406" i="6"/>
  <c r="J2405" i="6"/>
  <c r="J2404" i="6"/>
  <c r="J2403" i="6"/>
  <c r="J2402" i="6"/>
  <c r="J2401" i="6"/>
  <c r="J2400" i="6"/>
  <c r="J2399" i="6"/>
  <c r="J2398" i="6"/>
  <c r="J2397" i="6"/>
  <c r="J2396" i="6"/>
  <c r="J2395" i="6"/>
  <c r="J2394" i="6"/>
  <c r="J2393" i="6"/>
  <c r="J2392" i="6"/>
  <c r="J2391" i="6"/>
  <c r="J2390" i="6"/>
  <c r="J2389" i="6"/>
  <c r="J2388" i="6"/>
  <c r="J2387" i="6"/>
  <c r="J2386" i="6"/>
  <c r="J2385" i="6"/>
  <c r="J2384" i="6"/>
  <c r="J2383" i="6"/>
  <c r="J2382" i="6"/>
  <c r="J2381" i="6"/>
  <c r="J2380" i="6"/>
  <c r="J2379" i="6"/>
  <c r="J2378" i="6"/>
  <c r="J2377" i="6"/>
  <c r="J2376" i="6"/>
  <c r="J2375" i="6"/>
  <c r="J2374" i="6"/>
  <c r="J2373" i="6"/>
  <c r="J2372" i="6"/>
  <c r="J2371" i="6"/>
  <c r="J2370" i="6"/>
  <c r="J2369" i="6"/>
  <c r="J2368" i="6"/>
  <c r="J2367" i="6"/>
  <c r="J2366" i="6"/>
  <c r="J2365" i="6"/>
  <c r="J2364" i="6"/>
  <c r="J2363" i="6"/>
  <c r="J2362" i="6"/>
  <c r="J2361" i="6"/>
  <c r="J2360" i="6"/>
  <c r="J2359" i="6"/>
  <c r="J2358" i="6"/>
  <c r="J2357" i="6"/>
  <c r="J2356" i="6"/>
  <c r="J2355" i="6"/>
  <c r="J2354" i="6"/>
  <c r="J2353" i="6"/>
  <c r="J2352" i="6"/>
  <c r="J2351" i="6"/>
  <c r="J2350" i="6"/>
  <c r="J2349" i="6"/>
  <c r="J2348" i="6"/>
  <c r="J2347" i="6"/>
  <c r="J2346" i="6"/>
  <c r="J2345" i="6"/>
  <c r="J2344" i="6"/>
  <c r="J2343" i="6"/>
  <c r="J2342" i="6"/>
  <c r="J2341" i="6"/>
  <c r="J2340" i="6"/>
  <c r="J2339" i="6"/>
  <c r="J2338" i="6"/>
  <c r="J2337" i="6"/>
  <c r="J2336" i="6"/>
  <c r="J2335" i="6"/>
  <c r="J2334" i="6"/>
  <c r="J2333" i="6"/>
  <c r="J2332" i="6"/>
  <c r="J2331" i="6"/>
  <c r="J2330" i="6"/>
  <c r="J2329" i="6"/>
  <c r="J2328" i="6"/>
  <c r="J2327" i="6"/>
  <c r="J2326" i="6"/>
  <c r="J2325" i="6"/>
  <c r="J2324" i="6"/>
  <c r="J2323" i="6"/>
  <c r="J2322" i="6"/>
  <c r="J2321" i="6"/>
  <c r="J2320" i="6"/>
  <c r="J2319" i="6"/>
  <c r="J2318" i="6"/>
  <c r="J2317" i="6"/>
  <c r="J2316" i="6"/>
  <c r="J2315" i="6"/>
  <c r="J2314" i="6"/>
  <c r="J2313" i="6"/>
  <c r="J2312" i="6"/>
  <c r="J2311" i="6"/>
  <c r="J2310" i="6"/>
  <c r="J2309" i="6"/>
  <c r="J2308" i="6"/>
  <c r="J2307" i="6"/>
  <c r="J2306" i="6"/>
  <c r="J2305" i="6"/>
  <c r="J2304" i="6"/>
  <c r="J2303" i="6"/>
  <c r="J2302" i="6"/>
  <c r="J2301" i="6"/>
  <c r="J2300" i="6"/>
  <c r="J2299" i="6"/>
  <c r="J2298" i="6"/>
  <c r="J2297" i="6"/>
  <c r="J2296" i="6"/>
  <c r="J2295" i="6"/>
  <c r="J2294" i="6"/>
  <c r="J2293" i="6"/>
  <c r="J2292" i="6"/>
  <c r="J2291" i="6"/>
  <c r="J2290" i="6"/>
  <c r="J2289" i="6"/>
  <c r="J2288" i="6"/>
  <c r="J2287" i="6"/>
  <c r="J2286" i="6"/>
  <c r="J2285" i="6"/>
  <c r="J2284" i="6"/>
  <c r="J2283" i="6"/>
  <c r="J2282" i="6"/>
  <c r="J2281" i="6"/>
  <c r="J2280" i="6"/>
  <c r="J2279" i="6"/>
  <c r="J2278" i="6"/>
  <c r="J2277" i="6"/>
  <c r="J2276" i="6"/>
  <c r="J2275" i="6"/>
  <c r="J2274" i="6"/>
  <c r="J2273" i="6"/>
  <c r="J2272" i="6"/>
  <c r="J2271" i="6"/>
  <c r="J2270" i="6"/>
  <c r="J2269" i="6"/>
  <c r="J2268" i="6"/>
  <c r="J2267" i="6"/>
  <c r="J2266" i="6"/>
  <c r="J2265" i="6"/>
  <c r="J2264" i="6"/>
  <c r="J2263" i="6"/>
  <c r="J2262" i="6"/>
  <c r="J2261" i="6"/>
  <c r="J2260" i="6"/>
  <c r="J2259" i="6"/>
  <c r="J2258" i="6"/>
  <c r="J2257" i="6"/>
  <c r="J2256" i="6"/>
  <c r="J2255" i="6"/>
  <c r="J2254" i="6"/>
  <c r="J2253" i="6"/>
  <c r="J2252" i="6"/>
  <c r="J2251" i="6"/>
  <c r="J2250" i="6"/>
  <c r="J2249" i="6"/>
  <c r="J2248" i="6"/>
  <c r="J2247" i="6"/>
  <c r="J2246" i="6"/>
  <c r="J2245" i="6"/>
  <c r="J2244" i="6"/>
  <c r="J2243" i="6"/>
  <c r="J2242" i="6"/>
  <c r="J2241" i="6"/>
  <c r="J2240" i="6"/>
  <c r="J2239" i="6"/>
  <c r="J2238" i="6"/>
  <c r="J2237" i="6"/>
  <c r="J2236" i="6"/>
  <c r="J2235" i="6"/>
  <c r="J2234" i="6"/>
  <c r="J2233" i="6"/>
  <c r="J2232" i="6"/>
  <c r="J2231" i="6"/>
  <c r="J2230" i="6"/>
  <c r="J2229" i="6"/>
  <c r="J2228" i="6"/>
  <c r="J2227" i="6"/>
  <c r="J2226" i="6"/>
  <c r="J2225" i="6"/>
  <c r="J2224" i="6"/>
  <c r="J2223" i="6"/>
  <c r="J2222" i="6"/>
  <c r="J2221" i="6"/>
  <c r="J2220" i="6"/>
  <c r="J2219" i="6"/>
  <c r="J2218" i="6"/>
  <c r="J2217" i="6"/>
  <c r="J2216" i="6"/>
  <c r="J2215" i="6"/>
  <c r="J2214" i="6"/>
  <c r="J2213" i="6"/>
  <c r="J2212" i="6"/>
  <c r="J2211" i="6"/>
  <c r="J2210" i="6"/>
  <c r="J2209" i="6"/>
  <c r="J2208" i="6"/>
  <c r="J2207" i="6"/>
  <c r="J2206" i="6"/>
  <c r="J2205" i="6"/>
  <c r="J2204" i="6"/>
  <c r="J2203" i="6"/>
  <c r="J2202" i="6"/>
  <c r="J2201" i="6"/>
  <c r="J2200" i="6"/>
  <c r="J2199" i="6"/>
  <c r="J2198" i="6"/>
  <c r="J2197" i="6"/>
  <c r="J2196" i="6"/>
  <c r="J2195" i="6"/>
  <c r="J2194" i="6"/>
  <c r="J2193" i="6"/>
  <c r="J2192" i="6"/>
  <c r="J2191" i="6"/>
  <c r="J2190" i="6"/>
  <c r="J2189" i="6"/>
  <c r="J2188" i="6"/>
  <c r="J2187" i="6"/>
  <c r="J2186" i="6"/>
  <c r="J2185" i="6"/>
  <c r="J2184" i="6"/>
  <c r="J2183" i="6"/>
  <c r="J2182" i="6"/>
  <c r="J2181" i="6"/>
  <c r="J2180" i="6"/>
  <c r="J2179" i="6"/>
  <c r="J2178" i="6"/>
  <c r="J2177" i="6"/>
  <c r="J2176" i="6"/>
  <c r="J2175" i="6"/>
  <c r="J2174" i="6"/>
  <c r="J2173" i="6"/>
  <c r="J2172" i="6"/>
  <c r="J2171" i="6"/>
  <c r="J2170" i="6"/>
  <c r="J2169" i="6"/>
  <c r="J2168" i="6"/>
  <c r="J2167" i="6"/>
  <c r="J2166" i="6"/>
  <c r="J2165" i="6"/>
  <c r="J2164" i="6"/>
  <c r="J2163" i="6"/>
  <c r="J2162" i="6"/>
  <c r="J2161" i="6"/>
  <c r="J2160" i="6"/>
  <c r="J2159" i="6"/>
  <c r="J2158" i="6"/>
  <c r="J2157" i="6"/>
  <c r="J2156" i="6"/>
  <c r="J2155" i="6"/>
  <c r="J2154" i="6"/>
  <c r="J2153" i="6"/>
  <c r="J2152" i="6"/>
  <c r="J2151" i="6"/>
  <c r="J2150" i="6"/>
  <c r="J2149" i="6"/>
  <c r="J2148" i="6"/>
  <c r="J2147" i="6"/>
  <c r="J2146" i="6"/>
  <c r="J2145" i="6"/>
  <c r="J2144" i="6"/>
  <c r="J2143" i="6"/>
  <c r="J2142" i="6"/>
  <c r="J2141" i="6"/>
  <c r="J2140" i="6"/>
  <c r="J2139" i="6"/>
  <c r="J2138" i="6"/>
  <c r="J2137" i="6"/>
  <c r="J2136" i="6"/>
  <c r="J2135" i="6"/>
  <c r="J2134" i="6"/>
  <c r="J2133" i="6"/>
  <c r="J2132" i="6"/>
  <c r="J2131" i="6"/>
  <c r="J2130" i="6"/>
  <c r="J2129" i="6"/>
  <c r="J2128" i="6"/>
  <c r="J2127" i="6"/>
  <c r="J2126" i="6"/>
  <c r="J2125" i="6"/>
  <c r="J2124" i="6"/>
  <c r="J2123" i="6"/>
  <c r="J2122" i="6"/>
  <c r="J2121" i="6"/>
  <c r="J2120" i="6"/>
  <c r="J2119" i="6"/>
  <c r="J2118" i="6"/>
  <c r="J2117" i="6"/>
  <c r="J2116" i="6"/>
  <c r="J2115" i="6"/>
  <c r="J2114" i="6"/>
  <c r="J2113" i="6"/>
  <c r="J2112" i="6"/>
  <c r="J2111" i="6"/>
  <c r="J2110" i="6"/>
  <c r="J2109" i="6"/>
  <c r="J2108" i="6"/>
  <c r="J2107" i="6"/>
  <c r="J2106" i="6"/>
  <c r="J2105" i="6"/>
  <c r="J2104" i="6"/>
  <c r="J2103" i="6"/>
  <c r="J2102" i="6"/>
  <c r="J2101" i="6"/>
  <c r="J2100" i="6"/>
  <c r="J2099" i="6"/>
  <c r="J2098" i="6"/>
  <c r="J2097" i="6"/>
  <c r="J2096" i="6"/>
  <c r="J2095" i="6"/>
  <c r="J2094" i="6"/>
  <c r="J2093" i="6"/>
  <c r="J2092" i="6"/>
  <c r="J2091" i="6"/>
  <c r="J2090" i="6"/>
  <c r="J2089" i="6"/>
  <c r="J2088" i="6"/>
  <c r="J2087" i="6"/>
  <c r="J2086" i="6"/>
  <c r="J2085" i="6"/>
  <c r="J2084" i="6"/>
  <c r="J2083" i="6"/>
  <c r="J2082" i="6"/>
  <c r="J2081" i="6"/>
  <c r="J2080" i="6"/>
  <c r="J2079" i="6"/>
  <c r="J2078" i="6"/>
  <c r="J2077" i="6"/>
  <c r="J2076" i="6"/>
  <c r="J2075" i="6"/>
  <c r="J2074" i="6"/>
  <c r="J2073" i="6"/>
  <c r="J2072" i="6"/>
  <c r="J2071" i="6"/>
  <c r="J2070" i="6"/>
  <c r="J2069" i="6"/>
  <c r="J2068" i="6"/>
  <c r="J2067" i="6"/>
  <c r="J2066" i="6"/>
  <c r="J2065" i="6"/>
  <c r="J2064" i="6"/>
  <c r="J2063" i="6"/>
  <c r="J2062" i="6"/>
  <c r="J2061" i="6"/>
  <c r="J2060" i="6"/>
  <c r="J2059" i="6"/>
  <c r="J2058" i="6"/>
  <c r="J2057" i="6"/>
  <c r="J2056" i="6"/>
  <c r="J2055" i="6"/>
  <c r="J2054" i="6"/>
  <c r="J2053" i="6"/>
  <c r="J2052" i="6"/>
  <c r="J2051" i="6"/>
  <c r="J2050" i="6"/>
  <c r="J2049" i="6"/>
  <c r="J2048" i="6"/>
  <c r="J2047" i="6"/>
  <c r="J2046" i="6"/>
  <c r="J2045" i="6"/>
  <c r="J2044" i="6"/>
  <c r="J2043" i="6"/>
  <c r="J2042" i="6"/>
  <c r="J2041" i="6"/>
  <c r="J2040" i="6"/>
  <c r="J2039" i="6"/>
  <c r="J2038" i="6"/>
  <c r="J2037" i="6"/>
  <c r="J2036" i="6"/>
  <c r="J2035" i="6"/>
  <c r="J2034" i="6"/>
  <c r="J2033" i="6"/>
  <c r="J2032" i="6"/>
  <c r="J2031" i="6"/>
  <c r="J2030" i="6"/>
  <c r="J2029" i="6"/>
  <c r="J2028" i="6"/>
  <c r="J2027" i="6"/>
  <c r="J2026" i="6"/>
  <c r="J2025" i="6"/>
  <c r="J2024" i="6"/>
  <c r="J2023" i="6"/>
  <c r="J2022" i="6"/>
  <c r="J2021" i="6"/>
  <c r="J2020" i="6"/>
  <c r="J2019" i="6"/>
  <c r="J2018" i="6"/>
  <c r="J2017" i="6"/>
  <c r="J2016" i="6"/>
  <c r="J2015" i="6"/>
  <c r="J2014" i="6"/>
  <c r="J2013" i="6"/>
  <c r="J2012" i="6"/>
  <c r="J2011" i="6"/>
  <c r="J2010" i="6"/>
  <c r="J2009" i="6"/>
  <c r="J2008" i="6"/>
  <c r="J2007" i="6"/>
  <c r="J2006" i="6"/>
  <c r="J2005" i="6"/>
  <c r="J2004" i="6"/>
  <c r="J2003" i="6"/>
  <c r="J2002" i="6"/>
  <c r="J2001" i="6"/>
  <c r="J2000" i="6"/>
  <c r="J1999" i="6"/>
  <c r="J1998" i="6"/>
  <c r="J1997" i="6"/>
  <c r="J1996" i="6"/>
  <c r="J1995" i="6"/>
  <c r="J1994" i="6"/>
  <c r="J1993" i="6"/>
  <c r="J1992" i="6"/>
  <c r="J1991" i="6"/>
  <c r="J1990" i="6"/>
  <c r="J1989" i="6"/>
  <c r="J1988" i="6"/>
  <c r="J1987" i="6"/>
  <c r="J1986" i="6"/>
  <c r="J1985" i="6"/>
  <c r="J1984" i="6"/>
  <c r="J1983" i="6"/>
  <c r="J1982" i="6"/>
  <c r="J1981" i="6"/>
  <c r="J1980" i="6"/>
  <c r="J1979" i="6"/>
  <c r="J1978" i="6"/>
  <c r="J1977" i="6"/>
  <c r="J1976" i="6"/>
  <c r="J1975" i="6"/>
  <c r="J1974" i="6"/>
  <c r="J1973" i="6"/>
  <c r="J1972" i="6"/>
  <c r="J1971" i="6"/>
  <c r="J1970" i="6"/>
  <c r="J1969" i="6"/>
  <c r="J1968" i="6"/>
  <c r="J1967" i="6"/>
  <c r="J1966" i="6"/>
  <c r="J1965" i="6"/>
  <c r="J1964" i="6"/>
  <c r="J1963" i="6"/>
  <c r="J1962" i="6"/>
  <c r="J1961" i="6"/>
  <c r="J1960" i="6"/>
  <c r="J1959" i="6"/>
  <c r="J1958" i="6"/>
  <c r="J1957" i="6"/>
  <c r="J1956" i="6"/>
  <c r="J1955" i="6"/>
  <c r="J1954" i="6"/>
  <c r="J1953" i="6"/>
  <c r="J1952" i="6"/>
  <c r="J1951" i="6"/>
  <c r="J1950" i="6"/>
  <c r="J1949" i="6"/>
  <c r="J1948" i="6"/>
  <c r="J1947" i="6"/>
  <c r="J1946" i="6"/>
  <c r="J1945" i="6"/>
  <c r="J1944" i="6"/>
  <c r="J1943" i="6"/>
  <c r="J1942" i="6"/>
  <c r="J1941" i="6"/>
  <c r="J1940" i="6"/>
  <c r="J1939" i="6"/>
  <c r="J1938" i="6"/>
  <c r="J1937" i="6"/>
  <c r="J1936" i="6"/>
  <c r="J1935" i="6"/>
  <c r="J1934" i="6"/>
  <c r="J1933" i="6"/>
  <c r="J1932" i="6"/>
  <c r="J1931" i="6"/>
  <c r="J1930" i="6"/>
  <c r="J1929" i="6"/>
  <c r="J1928" i="6"/>
  <c r="J1927" i="6"/>
  <c r="J1926" i="6"/>
  <c r="J1925" i="6"/>
  <c r="J1924" i="6"/>
  <c r="J1923" i="6"/>
  <c r="J1922" i="6"/>
  <c r="J1921" i="6"/>
  <c r="J1920" i="6"/>
  <c r="J1919" i="6"/>
  <c r="J1918" i="6"/>
  <c r="J1917" i="6"/>
  <c r="J1916" i="6"/>
  <c r="J1915" i="6"/>
  <c r="J1914" i="6"/>
  <c r="J1913" i="6"/>
  <c r="J1912" i="6"/>
  <c r="J1911" i="6"/>
  <c r="J1910" i="6"/>
  <c r="J1909" i="6"/>
  <c r="J1908" i="6"/>
  <c r="J1907" i="6"/>
  <c r="J1906" i="6"/>
  <c r="J1905" i="6"/>
  <c r="J1904" i="6"/>
  <c r="J1903" i="6"/>
  <c r="J1902" i="6"/>
  <c r="J1901" i="6"/>
  <c r="J1900" i="6"/>
  <c r="J1899" i="6"/>
  <c r="J1898" i="6"/>
  <c r="J1897" i="6"/>
  <c r="J1896" i="6"/>
  <c r="J1895" i="6"/>
  <c r="J1894" i="6"/>
  <c r="J1893" i="6"/>
  <c r="J1892" i="6"/>
  <c r="J1891" i="6"/>
  <c r="J1890" i="6"/>
  <c r="J1889" i="6"/>
  <c r="J1888" i="6"/>
  <c r="J1887" i="6"/>
  <c r="J1886" i="6"/>
  <c r="J1885" i="6"/>
  <c r="J1884" i="6"/>
  <c r="J1883" i="6"/>
  <c r="J1882" i="6"/>
  <c r="J1881" i="6"/>
  <c r="J1880" i="6"/>
  <c r="J1879" i="6"/>
  <c r="J1878" i="6"/>
  <c r="J1877" i="6"/>
  <c r="J1876" i="6"/>
  <c r="J1875" i="6"/>
  <c r="J1874" i="6"/>
  <c r="J1873" i="6"/>
  <c r="J1872" i="6"/>
  <c r="J1871" i="6"/>
  <c r="J1870" i="6"/>
  <c r="J1869" i="6"/>
  <c r="J1868" i="6"/>
  <c r="J1867" i="6"/>
  <c r="J1866" i="6"/>
  <c r="J1865" i="6"/>
  <c r="J1864" i="6"/>
  <c r="J1863" i="6"/>
  <c r="J1862" i="6"/>
  <c r="J1861" i="6"/>
  <c r="J1860" i="6"/>
  <c r="J1859" i="6"/>
  <c r="J1858" i="6"/>
  <c r="J1857" i="6"/>
  <c r="J1856" i="6"/>
  <c r="J1855" i="6"/>
  <c r="J1854" i="6"/>
  <c r="J1853" i="6"/>
  <c r="J1852" i="6"/>
  <c r="J1851" i="6"/>
  <c r="J1850" i="6"/>
  <c r="J1849" i="6"/>
  <c r="J1848" i="6"/>
  <c r="J1847" i="6"/>
  <c r="J1846" i="6"/>
  <c r="J1845" i="6"/>
  <c r="J1844" i="6"/>
  <c r="J1843" i="6"/>
  <c r="J1842" i="6"/>
  <c r="J1841" i="6"/>
  <c r="J1840" i="6"/>
  <c r="J1839" i="6"/>
  <c r="J1838" i="6"/>
  <c r="J1837" i="6"/>
  <c r="J1836" i="6"/>
  <c r="J1835" i="6"/>
  <c r="J1834" i="6"/>
  <c r="J1833" i="6"/>
  <c r="J1832" i="6"/>
  <c r="J1831" i="6"/>
  <c r="J1830" i="6"/>
  <c r="J1829" i="6"/>
  <c r="J1828" i="6"/>
  <c r="J1827" i="6"/>
  <c r="J1826" i="6"/>
  <c r="J1825" i="6"/>
  <c r="J1824" i="6"/>
  <c r="J1823" i="6"/>
  <c r="J1822" i="6"/>
  <c r="J1821" i="6"/>
  <c r="J1820" i="6"/>
  <c r="J1819" i="6"/>
  <c r="J1818" i="6"/>
  <c r="J1817" i="6"/>
  <c r="J1816" i="6"/>
  <c r="J1815" i="6"/>
  <c r="J1814" i="6"/>
  <c r="J1813" i="6"/>
  <c r="J1812" i="6"/>
  <c r="J1811" i="6"/>
  <c r="J1810" i="6"/>
  <c r="J1809" i="6"/>
  <c r="J1808" i="6"/>
  <c r="J1807" i="6"/>
  <c r="J1806" i="6"/>
  <c r="J1805" i="6"/>
  <c r="J1804" i="6"/>
  <c r="J1803" i="6"/>
  <c r="J1802" i="6"/>
  <c r="J1801" i="6"/>
  <c r="J1800" i="6"/>
  <c r="J1799" i="6"/>
  <c r="J1798" i="6"/>
  <c r="J1797" i="6"/>
  <c r="J1796" i="6"/>
  <c r="J1795" i="6"/>
  <c r="J1794" i="6"/>
  <c r="J1793" i="6"/>
  <c r="J1792" i="6"/>
  <c r="J1791" i="6"/>
  <c r="J1790" i="6"/>
  <c r="J1789" i="6"/>
  <c r="J1788" i="6"/>
  <c r="J1787" i="6"/>
  <c r="J1786" i="6"/>
  <c r="J1785" i="6"/>
  <c r="J1784" i="6"/>
  <c r="J1783" i="6"/>
  <c r="J1782" i="6"/>
  <c r="J1781" i="6"/>
  <c r="J1780" i="6"/>
  <c r="J1779" i="6"/>
  <c r="J1778" i="6"/>
  <c r="J1777" i="6"/>
  <c r="J1776" i="6"/>
  <c r="J1775" i="6"/>
  <c r="J1774" i="6"/>
  <c r="J1773" i="6"/>
  <c r="J1772" i="6"/>
  <c r="J1771" i="6"/>
  <c r="J1770" i="6"/>
  <c r="J1769" i="6"/>
  <c r="J1768" i="6"/>
  <c r="J1767" i="6"/>
  <c r="J1766" i="6"/>
  <c r="J1765" i="6"/>
  <c r="J1764" i="6"/>
  <c r="J1763" i="6"/>
  <c r="J1762" i="6"/>
  <c r="J1761" i="6"/>
  <c r="J1760" i="6"/>
  <c r="J1759" i="6"/>
  <c r="J1758" i="6"/>
  <c r="J1757" i="6"/>
  <c r="J1756" i="6"/>
  <c r="J1755" i="6"/>
  <c r="J1754" i="6"/>
  <c r="J1753" i="6"/>
  <c r="J1752" i="6"/>
  <c r="J1751" i="6"/>
  <c r="J1750" i="6"/>
  <c r="J1749" i="6"/>
  <c r="J1748" i="6"/>
  <c r="J1747" i="6"/>
  <c r="J1746" i="6"/>
  <c r="J1745" i="6"/>
  <c r="J1744" i="6"/>
  <c r="J1743" i="6"/>
  <c r="J1742" i="6"/>
  <c r="J1741" i="6"/>
  <c r="J1740" i="6"/>
  <c r="J1739" i="6"/>
  <c r="J1738" i="6"/>
  <c r="J1737" i="6"/>
  <c r="J1736" i="6"/>
  <c r="J1735" i="6"/>
  <c r="J1734" i="6"/>
  <c r="J1733" i="6"/>
  <c r="J1732" i="6"/>
  <c r="J1731" i="6"/>
  <c r="J1730" i="6"/>
  <c r="J1729" i="6"/>
  <c r="J1728" i="6"/>
  <c r="J1727" i="6"/>
  <c r="J1726" i="6"/>
  <c r="J1725" i="6"/>
  <c r="J1724" i="6"/>
  <c r="J1723" i="6"/>
  <c r="J1722" i="6"/>
  <c r="J1721" i="6"/>
  <c r="J1720" i="6"/>
  <c r="J1719" i="6"/>
  <c r="J1718" i="6"/>
  <c r="J1717" i="6"/>
  <c r="J1716" i="6"/>
  <c r="J1715" i="6"/>
  <c r="J1714" i="6"/>
  <c r="J1713" i="6"/>
  <c r="J1712" i="6"/>
  <c r="J1711" i="6"/>
  <c r="J1710" i="6"/>
  <c r="J1709" i="6"/>
  <c r="J1708" i="6"/>
  <c r="J1707" i="6"/>
  <c r="J1706" i="6"/>
  <c r="J1705" i="6"/>
  <c r="J1704" i="6"/>
  <c r="J1703" i="6"/>
  <c r="J1702" i="6"/>
  <c r="J1701" i="6"/>
  <c r="J1700" i="6"/>
  <c r="J1699" i="6"/>
  <c r="J1698" i="6"/>
  <c r="J1697" i="6"/>
  <c r="J1696" i="6"/>
  <c r="J1695" i="6"/>
  <c r="J1694" i="6"/>
  <c r="J1693" i="6"/>
  <c r="J1692" i="6"/>
  <c r="J1691" i="6"/>
  <c r="J1690" i="6"/>
  <c r="J1689" i="6"/>
  <c r="J1688" i="6"/>
  <c r="J1687" i="6"/>
  <c r="J1686" i="6"/>
  <c r="J1685" i="6"/>
  <c r="J1684" i="6"/>
  <c r="J1683" i="6"/>
  <c r="J1682" i="6"/>
  <c r="J1681" i="6"/>
  <c r="J1680" i="6"/>
  <c r="J1679" i="6"/>
  <c r="J1678" i="6"/>
  <c r="J1677" i="6"/>
  <c r="J1676" i="6"/>
  <c r="J1675" i="6"/>
  <c r="J1674" i="6"/>
  <c r="J1673" i="6"/>
  <c r="J1672" i="6"/>
  <c r="J1671" i="6"/>
  <c r="J1670" i="6"/>
  <c r="J1669" i="6"/>
  <c r="J1668" i="6"/>
  <c r="J1667" i="6"/>
  <c r="J1666" i="6"/>
  <c r="J1665" i="6"/>
  <c r="J1664" i="6"/>
  <c r="J1663" i="6"/>
  <c r="J1662" i="6"/>
  <c r="J1661" i="6"/>
  <c r="J1660" i="6"/>
  <c r="J1659" i="6"/>
  <c r="J1658" i="6"/>
  <c r="J1657" i="6"/>
  <c r="J1656" i="6"/>
  <c r="J1655" i="6"/>
  <c r="J1654" i="6"/>
  <c r="J1653" i="6"/>
  <c r="J1652" i="6"/>
  <c r="J1651" i="6"/>
  <c r="J1650" i="6"/>
  <c r="J1649" i="6"/>
  <c r="J1648" i="6"/>
  <c r="J1647" i="6"/>
  <c r="J1646" i="6"/>
  <c r="J1645" i="6"/>
  <c r="J1644" i="6"/>
  <c r="J1643" i="6"/>
  <c r="J1642" i="6"/>
  <c r="J1641" i="6"/>
  <c r="J1640" i="6"/>
  <c r="J1639" i="6"/>
  <c r="J1638" i="6"/>
  <c r="J1637" i="6"/>
  <c r="J1636" i="6"/>
  <c r="J1635" i="6"/>
  <c r="J1634" i="6"/>
  <c r="J1633" i="6"/>
  <c r="J1632" i="6"/>
  <c r="J1631" i="6"/>
  <c r="J1630" i="6"/>
  <c r="J1629" i="6"/>
  <c r="J1628" i="6"/>
  <c r="J1627" i="6"/>
  <c r="J1626" i="6"/>
  <c r="J1625" i="6"/>
  <c r="J1624" i="6"/>
  <c r="J1623" i="6"/>
  <c r="J1622" i="6"/>
  <c r="J1621" i="6"/>
  <c r="J1620" i="6"/>
  <c r="J1619" i="6"/>
  <c r="J1618" i="6"/>
  <c r="J1617" i="6"/>
  <c r="J1616" i="6"/>
  <c r="J1615" i="6"/>
  <c r="J1614" i="6"/>
  <c r="J1613" i="6"/>
  <c r="J1612" i="6"/>
  <c r="J1611" i="6"/>
  <c r="J1610" i="6"/>
  <c r="J1609" i="6"/>
  <c r="J1608" i="6"/>
  <c r="J1607" i="6"/>
  <c r="J1606" i="6"/>
  <c r="J1605" i="6"/>
  <c r="J1604" i="6"/>
  <c r="J1603" i="6"/>
  <c r="J1602" i="6"/>
  <c r="J1601" i="6"/>
  <c r="J1600" i="6"/>
  <c r="J1599" i="6"/>
  <c r="J1598" i="6"/>
  <c r="J1597" i="6"/>
  <c r="J1596" i="6"/>
  <c r="J1595" i="6"/>
  <c r="J1594" i="6"/>
  <c r="J1593" i="6"/>
  <c r="J1592" i="6"/>
  <c r="J1591" i="6"/>
  <c r="J1590" i="6"/>
  <c r="J1589" i="6"/>
  <c r="J1588" i="6"/>
  <c r="J1587" i="6"/>
  <c r="J1586" i="6"/>
  <c r="J1585" i="6"/>
  <c r="J1584" i="6"/>
  <c r="J1583" i="6"/>
  <c r="J1582" i="6"/>
  <c r="J1581" i="6"/>
  <c r="J1580" i="6"/>
  <c r="J1579" i="6"/>
  <c r="J1578" i="6"/>
  <c r="J1577" i="6"/>
  <c r="J1576" i="6"/>
  <c r="J1575" i="6"/>
  <c r="J1574" i="6"/>
  <c r="J1573" i="6"/>
  <c r="J1572" i="6"/>
  <c r="J1571" i="6"/>
  <c r="J1570" i="6"/>
  <c r="J1569" i="6"/>
  <c r="J1568" i="6"/>
  <c r="J1567" i="6"/>
  <c r="J1566" i="6"/>
  <c r="J1565" i="6"/>
  <c r="J1564" i="6"/>
  <c r="J1563" i="6"/>
  <c r="J1562" i="6"/>
  <c r="J1561" i="6"/>
  <c r="J1560" i="6"/>
  <c r="J1559" i="6"/>
  <c r="J1558" i="6"/>
  <c r="J1557" i="6"/>
  <c r="J1556" i="6"/>
  <c r="J1555" i="6"/>
  <c r="J1554" i="6"/>
  <c r="J1553" i="6"/>
  <c r="J1552" i="6"/>
  <c r="J1551" i="6"/>
  <c r="J1550" i="6"/>
  <c r="J1549" i="6"/>
  <c r="J1548" i="6"/>
  <c r="J1547" i="6"/>
  <c r="J1546" i="6"/>
  <c r="J1545" i="6"/>
  <c r="J1544" i="6"/>
  <c r="J1543" i="6"/>
  <c r="J1542" i="6"/>
  <c r="J1541" i="6"/>
  <c r="J1540" i="6"/>
  <c r="J1539" i="6"/>
  <c r="J1538" i="6"/>
  <c r="J1537" i="6"/>
  <c r="J1536" i="6"/>
  <c r="J1535" i="6"/>
  <c r="J1534" i="6"/>
  <c r="J1533" i="6"/>
  <c r="J1532" i="6"/>
  <c r="J1531" i="6"/>
  <c r="J1530" i="6"/>
  <c r="J1529" i="6"/>
  <c r="J1528" i="6"/>
  <c r="J1527" i="6"/>
  <c r="J1526" i="6"/>
  <c r="J1525" i="6"/>
  <c r="J1524" i="6"/>
  <c r="J1523" i="6"/>
  <c r="J1522" i="6"/>
  <c r="J1521" i="6"/>
  <c r="J1520" i="6"/>
  <c r="J1519" i="6"/>
  <c r="J1518" i="6"/>
  <c r="J1517" i="6"/>
  <c r="J1516" i="6"/>
  <c r="J1515" i="6"/>
  <c r="J1514" i="6"/>
  <c r="J1513" i="6"/>
  <c r="J1512" i="6"/>
  <c r="J1511" i="6"/>
  <c r="J1510" i="6"/>
  <c r="J1509" i="6"/>
  <c r="J1508" i="6"/>
  <c r="J1507" i="6"/>
  <c r="J1506" i="6"/>
  <c r="J1505" i="6"/>
  <c r="J1504" i="6"/>
  <c r="J1503" i="6"/>
  <c r="J1502" i="6"/>
  <c r="J1501" i="6"/>
  <c r="J1500" i="6"/>
  <c r="J1499" i="6"/>
  <c r="J1498" i="6"/>
  <c r="J1497" i="6"/>
  <c r="J1496" i="6"/>
  <c r="J1495" i="6"/>
  <c r="J1494" i="6"/>
  <c r="J1493" i="6"/>
  <c r="J1492" i="6"/>
  <c r="J1491" i="6"/>
  <c r="J1490" i="6"/>
  <c r="J1489" i="6"/>
  <c r="J1488" i="6"/>
  <c r="J1487" i="6"/>
  <c r="J1486" i="6"/>
  <c r="J1485" i="6"/>
  <c r="J1484" i="6"/>
  <c r="J1483" i="6"/>
  <c r="J1482" i="6"/>
  <c r="J1481" i="6"/>
  <c r="J1480" i="6"/>
  <c r="J1479" i="6"/>
  <c r="J1478" i="6"/>
  <c r="J1477" i="6"/>
  <c r="J1476" i="6"/>
  <c r="J1475" i="6"/>
  <c r="J1474" i="6"/>
  <c r="J1473" i="6"/>
  <c r="J1472" i="6"/>
  <c r="J1471" i="6"/>
  <c r="J1470" i="6"/>
  <c r="J1469" i="6"/>
  <c r="J1468" i="6"/>
  <c r="J1467" i="6"/>
  <c r="J1466" i="6"/>
  <c r="J1465" i="6"/>
  <c r="J1464" i="6"/>
  <c r="J1463" i="6"/>
  <c r="J1462" i="6"/>
  <c r="J1461" i="6"/>
  <c r="J1460" i="6"/>
  <c r="J1459" i="6"/>
  <c r="J1458" i="6"/>
  <c r="J1457" i="6"/>
  <c r="J1456" i="6"/>
  <c r="J1455" i="6"/>
  <c r="J1454" i="6"/>
  <c r="J1453" i="6"/>
  <c r="J1452" i="6"/>
  <c r="J1451" i="6"/>
  <c r="J1450" i="6"/>
  <c r="J1449" i="6"/>
  <c r="J1448" i="6"/>
  <c r="J1447" i="6"/>
  <c r="J1446" i="6"/>
  <c r="J1445" i="6"/>
  <c r="J1444" i="6"/>
  <c r="J1443" i="6"/>
  <c r="J1442" i="6"/>
  <c r="J1441" i="6"/>
  <c r="J1440" i="6"/>
  <c r="J1439" i="6"/>
  <c r="J1438" i="6"/>
  <c r="J1437" i="6"/>
  <c r="J1436" i="6"/>
  <c r="J1435" i="6"/>
  <c r="J1434" i="6"/>
  <c r="J1433" i="6"/>
  <c r="J1432" i="6"/>
  <c r="J1431" i="6"/>
  <c r="J1430" i="6"/>
  <c r="J1429" i="6"/>
  <c r="J1428" i="6"/>
  <c r="J1427" i="6"/>
  <c r="J1426" i="6"/>
  <c r="J1425" i="6"/>
  <c r="J1424" i="6"/>
  <c r="J1423" i="6"/>
  <c r="J1422" i="6"/>
  <c r="J1421" i="6"/>
  <c r="J1420" i="6"/>
  <c r="J1419" i="6"/>
  <c r="J1418" i="6"/>
  <c r="J1417" i="6"/>
  <c r="J1416" i="6"/>
  <c r="J1415" i="6"/>
  <c r="J1414" i="6"/>
  <c r="J1413" i="6"/>
  <c r="J1412" i="6"/>
  <c r="J1411" i="6"/>
  <c r="J1410" i="6"/>
  <c r="J1409" i="6"/>
  <c r="J1408" i="6"/>
  <c r="J1407" i="6"/>
  <c r="J1406" i="6"/>
  <c r="J1405" i="6"/>
  <c r="J1404" i="6"/>
  <c r="J1403" i="6"/>
  <c r="J1402" i="6"/>
  <c r="J1401" i="6"/>
  <c r="J1400" i="6"/>
  <c r="J1399" i="6"/>
  <c r="J1398" i="6"/>
  <c r="J1397" i="6"/>
  <c r="J1396" i="6"/>
  <c r="J1395" i="6"/>
  <c r="J1394" i="6"/>
  <c r="J1393" i="6"/>
  <c r="J1392" i="6"/>
  <c r="J1391" i="6"/>
  <c r="J1390" i="6"/>
  <c r="J1389" i="6"/>
  <c r="J1388" i="6"/>
  <c r="J1387" i="6"/>
  <c r="J1386" i="6"/>
  <c r="J1385" i="6"/>
  <c r="J1384" i="6"/>
  <c r="J1383" i="6"/>
  <c r="J1382" i="6"/>
  <c r="J1381" i="6"/>
  <c r="J1380" i="6"/>
  <c r="J1379" i="6"/>
  <c r="J1378" i="6"/>
  <c r="J1377" i="6"/>
  <c r="J1376" i="6"/>
  <c r="J1375" i="6"/>
  <c r="J1374" i="6"/>
  <c r="J1373" i="6"/>
  <c r="J1372" i="6"/>
  <c r="J1371" i="6"/>
  <c r="J1370" i="6"/>
  <c r="J1369" i="6"/>
  <c r="J1368" i="6"/>
  <c r="J1367" i="6"/>
  <c r="J1366" i="6"/>
  <c r="J1365" i="6"/>
  <c r="J1364" i="6"/>
  <c r="J1363" i="6"/>
  <c r="J1362" i="6"/>
  <c r="J1361" i="6"/>
  <c r="J1360" i="6"/>
  <c r="J1359" i="6"/>
  <c r="J1358" i="6"/>
  <c r="J1357" i="6"/>
  <c r="J1356" i="6"/>
  <c r="J1355" i="6"/>
  <c r="J1354" i="6"/>
  <c r="J1353" i="6"/>
  <c r="J1352" i="6"/>
  <c r="J1351" i="6"/>
  <c r="J1350" i="6"/>
  <c r="J1349" i="6"/>
  <c r="J1348" i="6"/>
  <c r="J1347" i="6"/>
  <c r="J1346" i="6"/>
  <c r="J1345" i="6"/>
  <c r="J1344" i="6"/>
  <c r="J1343" i="6"/>
  <c r="J1342" i="6"/>
  <c r="J1341" i="6"/>
  <c r="J1340" i="6"/>
  <c r="J1339" i="6"/>
  <c r="J1338" i="6"/>
  <c r="J1337" i="6"/>
  <c r="J1336" i="6"/>
  <c r="J1335" i="6"/>
  <c r="J1334" i="6"/>
  <c r="J1333" i="6"/>
  <c r="J1332" i="6"/>
  <c r="J1331" i="6"/>
  <c r="J1330" i="6"/>
  <c r="J1329" i="6"/>
  <c r="J1328" i="6"/>
  <c r="J1327" i="6"/>
  <c r="J1326" i="6"/>
  <c r="J1325" i="6"/>
  <c r="J1324" i="6"/>
  <c r="J1323" i="6"/>
  <c r="J1322" i="6"/>
  <c r="J1321" i="6"/>
  <c r="J1320" i="6"/>
  <c r="J1319" i="6"/>
  <c r="J1318" i="6"/>
  <c r="J1317" i="6"/>
  <c r="J1316" i="6"/>
  <c r="J1315" i="6"/>
  <c r="J1314" i="6"/>
  <c r="J1313" i="6"/>
  <c r="J1312" i="6"/>
  <c r="J1311" i="6"/>
  <c r="J1310" i="6"/>
  <c r="J1309" i="6"/>
  <c r="J1308" i="6"/>
  <c r="J1307" i="6"/>
  <c r="J1306" i="6"/>
  <c r="J1305" i="6"/>
  <c r="J1304" i="6"/>
  <c r="J1303" i="6"/>
  <c r="J1302" i="6"/>
  <c r="J1301" i="6"/>
  <c r="J1300" i="6"/>
  <c r="J1299" i="6"/>
  <c r="J1298" i="6"/>
  <c r="J1297" i="6"/>
  <c r="J1296" i="6"/>
  <c r="J1295" i="6"/>
  <c r="J1294" i="6"/>
  <c r="J1293" i="6"/>
  <c r="J1292" i="6"/>
  <c r="J1291" i="6"/>
  <c r="J1290" i="6"/>
  <c r="J1289" i="6"/>
  <c r="J1288" i="6"/>
  <c r="J1287" i="6"/>
  <c r="J1286" i="6"/>
  <c r="J1285" i="6"/>
  <c r="J1284" i="6"/>
  <c r="J1283" i="6"/>
  <c r="J1282" i="6"/>
  <c r="J1281" i="6"/>
  <c r="J1280" i="6"/>
  <c r="J1279" i="6"/>
  <c r="J1278" i="6"/>
  <c r="J1277" i="6"/>
  <c r="J1276" i="6"/>
  <c r="J1275" i="6"/>
  <c r="J1274" i="6"/>
  <c r="J1273" i="6"/>
  <c r="J1272" i="6"/>
  <c r="J1271" i="6"/>
  <c r="J1270" i="6"/>
  <c r="J1269" i="6"/>
  <c r="J1268" i="6"/>
  <c r="J1267" i="6"/>
  <c r="J1266" i="6"/>
  <c r="J1265" i="6"/>
  <c r="J1264" i="6"/>
  <c r="J1263" i="6"/>
  <c r="J1262" i="6"/>
  <c r="J1261" i="6"/>
  <c r="J1260" i="6"/>
  <c r="J1259" i="6"/>
  <c r="J1258" i="6"/>
  <c r="J1257" i="6"/>
  <c r="J1256" i="6"/>
  <c r="J1255" i="6"/>
  <c r="J1254" i="6"/>
  <c r="J1253" i="6"/>
  <c r="J1252" i="6"/>
  <c r="J1251" i="6"/>
  <c r="J1250" i="6"/>
  <c r="J1249" i="6"/>
  <c r="J1248" i="6"/>
  <c r="J1247" i="6"/>
  <c r="J1246" i="6"/>
  <c r="J1245" i="6"/>
  <c r="J1244" i="6"/>
  <c r="J1243" i="6"/>
  <c r="J1242" i="6"/>
  <c r="J1241" i="6"/>
  <c r="J1240" i="6"/>
  <c r="J1239" i="6"/>
  <c r="J1238" i="6"/>
  <c r="J1237" i="6"/>
  <c r="J1236" i="6"/>
  <c r="J1235" i="6"/>
  <c r="J1234" i="6"/>
  <c r="J1233" i="6"/>
  <c r="J1232" i="6"/>
  <c r="J1231" i="6"/>
  <c r="J1230" i="6"/>
  <c r="J1229" i="6"/>
  <c r="J1228" i="6"/>
  <c r="J1227" i="6"/>
  <c r="J1226" i="6"/>
  <c r="J1225" i="6"/>
  <c r="J1224" i="6"/>
  <c r="J1223" i="6"/>
  <c r="J1222" i="6"/>
  <c r="J1221" i="6"/>
  <c r="J1220" i="6"/>
  <c r="J1219" i="6"/>
  <c r="J1218" i="6"/>
  <c r="J1217" i="6"/>
  <c r="J1216" i="6"/>
  <c r="J1215" i="6"/>
  <c r="J1214" i="6"/>
  <c r="J1213" i="6"/>
  <c r="J1212" i="6"/>
  <c r="J1211" i="6"/>
  <c r="J1210" i="6"/>
  <c r="J1209" i="6"/>
  <c r="J1208" i="6"/>
  <c r="J1207" i="6"/>
  <c r="J1206" i="6"/>
  <c r="J1205" i="6"/>
  <c r="J1204" i="6"/>
  <c r="J1203" i="6"/>
  <c r="J1202" i="6"/>
  <c r="J1201" i="6"/>
  <c r="J1200" i="6"/>
  <c r="J1199" i="6"/>
  <c r="J1198" i="6"/>
  <c r="J1197" i="6"/>
  <c r="J1196" i="6"/>
  <c r="J1195" i="6"/>
  <c r="J1194" i="6"/>
  <c r="J1193" i="6"/>
  <c r="J1192" i="6"/>
  <c r="J1191" i="6"/>
  <c r="J1190" i="6"/>
  <c r="J1189" i="6"/>
  <c r="J1188" i="6"/>
  <c r="J1187" i="6"/>
  <c r="J1186" i="6"/>
  <c r="J1185" i="6"/>
  <c r="J1184" i="6"/>
  <c r="J1183" i="6"/>
  <c r="J1182" i="6"/>
  <c r="J1181" i="6"/>
  <c r="J1180" i="6"/>
  <c r="J1179" i="6"/>
  <c r="J1178" i="6"/>
  <c r="J1177" i="6"/>
  <c r="J1176" i="6"/>
  <c r="J1175" i="6"/>
  <c r="J1174" i="6"/>
  <c r="J1173" i="6"/>
  <c r="J1172" i="6"/>
  <c r="J1171" i="6"/>
  <c r="J1170" i="6"/>
  <c r="J1169" i="6"/>
  <c r="J1168" i="6"/>
  <c r="J1167" i="6"/>
  <c r="J1166" i="6"/>
  <c r="J1165" i="6"/>
  <c r="J1164" i="6"/>
  <c r="J1163" i="6"/>
  <c r="J1162" i="6"/>
  <c r="J1161" i="6"/>
  <c r="J1160" i="6"/>
  <c r="J1159" i="6"/>
  <c r="J1158" i="6"/>
  <c r="J1157" i="6"/>
  <c r="J1156" i="6"/>
  <c r="J1155" i="6"/>
  <c r="J1154" i="6"/>
  <c r="J1153" i="6"/>
  <c r="J1152" i="6"/>
  <c r="J1151" i="6"/>
  <c r="J1150" i="6"/>
  <c r="J1149" i="6"/>
  <c r="J1148" i="6"/>
  <c r="J1147" i="6"/>
  <c r="J1146" i="6"/>
  <c r="J1145" i="6"/>
  <c r="J1144" i="6"/>
  <c r="J1143" i="6"/>
  <c r="J1142" i="6"/>
  <c r="J1141" i="6"/>
  <c r="J1140" i="6"/>
  <c r="J1139" i="6"/>
  <c r="J1138" i="6"/>
  <c r="J1137" i="6"/>
  <c r="J1136" i="6"/>
  <c r="J1135" i="6"/>
  <c r="J1134" i="6"/>
  <c r="J1133" i="6"/>
  <c r="J1132" i="6"/>
  <c r="J1131" i="6"/>
  <c r="J1130" i="6"/>
  <c r="J1129" i="6"/>
  <c r="J1128" i="6"/>
  <c r="J1127" i="6"/>
  <c r="J1126" i="6"/>
  <c r="J1125" i="6"/>
  <c r="J1124" i="6"/>
  <c r="J1123" i="6"/>
  <c r="J1122" i="6"/>
  <c r="J1121" i="6"/>
  <c r="J1120" i="6"/>
  <c r="J1119" i="6"/>
  <c r="J1118" i="6"/>
  <c r="J1117" i="6"/>
  <c r="J1116" i="6"/>
  <c r="J1115" i="6"/>
  <c r="J1114" i="6"/>
  <c r="J1113" i="6"/>
  <c r="J1112" i="6"/>
  <c r="J1111" i="6"/>
  <c r="J1110" i="6"/>
  <c r="J1109" i="6"/>
  <c r="J1108" i="6"/>
  <c r="J1107" i="6"/>
  <c r="J1106" i="6"/>
  <c r="J1105" i="6"/>
  <c r="J1104" i="6"/>
  <c r="J1103" i="6"/>
  <c r="J1102" i="6"/>
  <c r="J1101" i="6"/>
  <c r="J1100" i="6"/>
  <c r="J1099" i="6"/>
  <c r="J1098" i="6"/>
  <c r="J1097" i="6"/>
  <c r="J1096" i="6"/>
  <c r="J1095" i="6"/>
  <c r="J1094" i="6"/>
  <c r="J1093" i="6"/>
  <c r="J1092" i="6"/>
  <c r="J1091" i="6"/>
  <c r="J1090" i="6"/>
  <c r="J1089" i="6"/>
  <c r="J1088" i="6"/>
  <c r="J1087" i="6"/>
  <c r="J1086" i="6"/>
  <c r="J1085" i="6"/>
  <c r="J1084" i="6"/>
  <c r="J1083" i="6"/>
  <c r="J1082" i="6"/>
  <c r="J1081" i="6"/>
  <c r="J1080" i="6"/>
  <c r="J1079" i="6"/>
  <c r="J1078" i="6"/>
  <c r="J1077" i="6"/>
  <c r="J1076" i="6"/>
  <c r="J1075" i="6"/>
  <c r="J1074" i="6"/>
  <c r="J1073" i="6"/>
  <c r="J1072" i="6"/>
  <c r="J1071" i="6"/>
  <c r="J1070" i="6"/>
  <c r="J1069" i="6"/>
  <c r="J1068" i="6"/>
  <c r="J1067" i="6"/>
  <c r="J1066" i="6"/>
  <c r="J1065" i="6"/>
  <c r="J1064" i="6"/>
  <c r="J1063" i="6"/>
  <c r="J1062" i="6"/>
  <c r="J1061" i="6"/>
  <c r="J1060" i="6"/>
  <c r="J1059" i="6"/>
  <c r="J1058" i="6"/>
  <c r="J1057" i="6"/>
  <c r="J1056" i="6"/>
  <c r="J1055" i="6"/>
  <c r="J1054" i="6"/>
  <c r="J1053" i="6"/>
  <c r="J1052" i="6"/>
  <c r="J1051" i="6"/>
  <c r="J1050" i="6"/>
  <c r="J1049" i="6"/>
  <c r="J1048" i="6"/>
  <c r="J1047" i="6"/>
  <c r="J1046" i="6"/>
  <c r="J1045" i="6"/>
  <c r="J1044" i="6"/>
  <c r="J1043" i="6"/>
  <c r="J1042" i="6"/>
  <c r="J1041" i="6"/>
  <c r="J1040" i="6"/>
  <c r="J1039" i="6"/>
  <c r="J1038" i="6"/>
  <c r="J1037" i="6"/>
  <c r="J1036" i="6"/>
  <c r="J1035" i="6"/>
  <c r="J1034" i="6"/>
  <c r="J1033" i="6"/>
  <c r="J1032" i="6"/>
  <c r="J1031" i="6"/>
  <c r="J1030" i="6"/>
  <c r="J1029" i="6"/>
  <c r="J1028" i="6"/>
  <c r="J1027" i="6"/>
  <c r="J1026" i="6"/>
  <c r="J1025" i="6"/>
  <c r="J1024" i="6"/>
  <c r="J1023" i="6"/>
  <c r="J1022" i="6"/>
  <c r="J1021" i="6"/>
  <c r="J1020" i="6"/>
  <c r="J1019" i="6"/>
  <c r="J1018" i="6"/>
  <c r="J1017" i="6"/>
  <c r="J1016" i="6"/>
  <c r="J1015" i="6"/>
  <c r="J1014" i="6"/>
  <c r="J1013" i="6"/>
  <c r="J1012" i="6"/>
  <c r="J1011" i="6"/>
  <c r="J1010" i="6"/>
  <c r="J1009" i="6"/>
  <c r="J1008" i="6"/>
  <c r="J1007" i="6"/>
  <c r="J1006" i="6"/>
  <c r="J1005" i="6"/>
  <c r="J1004" i="6"/>
  <c r="J1003" i="6"/>
  <c r="J1002" i="6"/>
  <c r="J1001" i="6"/>
  <c r="J1000" i="6"/>
  <c r="J999" i="6"/>
  <c r="J998" i="6"/>
  <c r="J997" i="6"/>
  <c r="J996" i="6"/>
  <c r="J995" i="6"/>
  <c r="J994" i="6"/>
  <c r="J993" i="6"/>
  <c r="J992" i="6"/>
  <c r="J991" i="6"/>
  <c r="J990" i="6"/>
  <c r="J989" i="6"/>
  <c r="J988" i="6"/>
  <c r="J987" i="6"/>
  <c r="J986" i="6"/>
  <c r="J985" i="6"/>
  <c r="J984" i="6"/>
  <c r="J983" i="6"/>
  <c r="J982" i="6"/>
  <c r="J981" i="6"/>
  <c r="J980" i="6"/>
  <c r="J979" i="6"/>
  <c r="J978" i="6"/>
  <c r="J977" i="6"/>
  <c r="J976" i="6"/>
  <c r="J975" i="6"/>
  <c r="J974" i="6"/>
  <c r="J973" i="6"/>
  <c r="J972" i="6"/>
  <c r="J971" i="6"/>
  <c r="J970" i="6"/>
  <c r="J969" i="6"/>
  <c r="J968" i="6"/>
  <c r="J967" i="6"/>
  <c r="J966" i="6"/>
  <c r="J965" i="6"/>
  <c r="J964" i="6"/>
  <c r="J963" i="6"/>
  <c r="J962" i="6"/>
  <c r="J961" i="6"/>
  <c r="J960" i="6"/>
  <c r="J959" i="6"/>
  <c r="J958" i="6"/>
  <c r="J957" i="6"/>
  <c r="J956" i="6"/>
  <c r="J955" i="6"/>
  <c r="J954" i="6"/>
  <c r="J953" i="6"/>
  <c r="J952" i="6"/>
  <c r="J951" i="6"/>
  <c r="J950" i="6"/>
  <c r="J949" i="6"/>
  <c r="J948" i="6"/>
  <c r="J947" i="6"/>
  <c r="J946" i="6"/>
  <c r="J945" i="6"/>
  <c r="J944" i="6"/>
  <c r="J943" i="6"/>
  <c r="J942" i="6"/>
  <c r="J941" i="6"/>
  <c r="J940" i="6"/>
  <c r="J939" i="6"/>
  <c r="J938" i="6"/>
  <c r="J937" i="6"/>
  <c r="J936" i="6"/>
  <c r="J935" i="6"/>
  <c r="J934" i="6"/>
  <c r="J933" i="6"/>
  <c r="J932" i="6"/>
  <c r="J931" i="6"/>
  <c r="J930" i="6"/>
  <c r="J929" i="6"/>
  <c r="J928" i="6"/>
  <c r="J927" i="6"/>
  <c r="J926" i="6"/>
  <c r="J925" i="6"/>
  <c r="J924" i="6"/>
  <c r="J923" i="6"/>
  <c r="J922" i="6"/>
  <c r="J921" i="6"/>
  <c r="J920" i="6"/>
  <c r="J919" i="6"/>
  <c r="J918" i="6"/>
  <c r="J917" i="6"/>
  <c r="J916" i="6"/>
  <c r="J915" i="6"/>
  <c r="J914" i="6"/>
  <c r="J913" i="6"/>
  <c r="J912" i="6"/>
  <c r="J911" i="6"/>
  <c r="J910" i="6"/>
  <c r="J909" i="6"/>
  <c r="J908" i="6"/>
  <c r="J907" i="6"/>
  <c r="J906" i="6"/>
  <c r="J905" i="6"/>
  <c r="J904" i="6"/>
  <c r="J903" i="6"/>
  <c r="J902" i="6"/>
  <c r="J901" i="6"/>
  <c r="J900" i="6"/>
  <c r="J899" i="6"/>
  <c r="J898" i="6"/>
  <c r="J897" i="6"/>
  <c r="J896" i="6"/>
  <c r="J895" i="6"/>
  <c r="J894" i="6"/>
  <c r="J893" i="6"/>
  <c r="J892" i="6"/>
  <c r="J891" i="6"/>
  <c r="J890" i="6"/>
  <c r="J889" i="6"/>
  <c r="J888" i="6"/>
  <c r="J887" i="6"/>
  <c r="J886" i="6"/>
  <c r="J885" i="6"/>
  <c r="J884" i="6"/>
  <c r="J883" i="6"/>
  <c r="J882" i="6"/>
  <c r="J881" i="6"/>
  <c r="J880" i="6"/>
  <c r="J879" i="6"/>
  <c r="J878" i="6"/>
  <c r="J877" i="6"/>
  <c r="J876" i="6"/>
  <c r="J875" i="6"/>
  <c r="J874" i="6"/>
  <c r="J873" i="6"/>
  <c r="J872" i="6"/>
  <c r="J871" i="6"/>
  <c r="J870" i="6"/>
  <c r="J869" i="6"/>
  <c r="J868" i="6"/>
  <c r="J867" i="6"/>
  <c r="J866" i="6"/>
  <c r="J865" i="6"/>
  <c r="J864" i="6"/>
  <c r="J863" i="6"/>
  <c r="J862" i="6"/>
  <c r="J861" i="6"/>
  <c r="J860" i="6"/>
  <c r="J859" i="6"/>
  <c r="J858" i="6"/>
  <c r="J857" i="6"/>
  <c r="J856" i="6"/>
  <c r="J855" i="6"/>
  <c r="J854" i="6"/>
  <c r="J853" i="6"/>
  <c r="J852" i="6"/>
  <c r="J851" i="6"/>
  <c r="J850" i="6"/>
  <c r="J849" i="6"/>
  <c r="J848" i="6"/>
  <c r="J847" i="6"/>
  <c r="J846" i="6"/>
  <c r="J845" i="6"/>
  <c r="J844" i="6"/>
  <c r="J843" i="6"/>
  <c r="J842" i="6"/>
  <c r="J841" i="6"/>
  <c r="J840" i="6"/>
  <c r="J839" i="6"/>
  <c r="J838" i="6"/>
  <c r="J837" i="6"/>
  <c r="J836" i="6"/>
  <c r="J835" i="6"/>
  <c r="J834" i="6"/>
  <c r="J833" i="6"/>
  <c r="J832" i="6"/>
  <c r="J831" i="6"/>
  <c r="J830" i="6"/>
  <c r="J829" i="6"/>
  <c r="J828" i="6"/>
  <c r="J827" i="6"/>
  <c r="J826" i="6"/>
  <c r="J825" i="6"/>
  <c r="J824" i="6"/>
  <c r="J823" i="6"/>
  <c r="J822" i="6"/>
  <c r="J821" i="6"/>
  <c r="J820" i="6"/>
  <c r="J819" i="6"/>
  <c r="J818" i="6"/>
  <c r="J817" i="6"/>
  <c r="J816" i="6"/>
  <c r="J815" i="6"/>
  <c r="J814" i="6"/>
  <c r="J813" i="6"/>
  <c r="J812" i="6"/>
  <c r="J811" i="6"/>
  <c r="J810" i="6"/>
  <c r="J809" i="6"/>
  <c r="J808" i="6"/>
  <c r="J807" i="6"/>
  <c r="J806" i="6"/>
  <c r="J805" i="6"/>
  <c r="J804" i="6"/>
  <c r="J803" i="6"/>
  <c r="J802" i="6"/>
  <c r="J801" i="6"/>
  <c r="J800" i="6"/>
  <c r="J799" i="6"/>
  <c r="J798" i="6"/>
  <c r="J797" i="6"/>
  <c r="J796" i="6"/>
  <c r="J795" i="6"/>
  <c r="J794" i="6"/>
  <c r="J793" i="6"/>
  <c r="J792" i="6"/>
  <c r="J791" i="6"/>
  <c r="J790" i="6"/>
  <c r="J789" i="6"/>
  <c r="J788" i="6"/>
  <c r="J787" i="6"/>
  <c r="J786" i="6"/>
  <c r="J785" i="6"/>
  <c r="J784" i="6"/>
  <c r="J783" i="6"/>
  <c r="J782" i="6"/>
  <c r="J781" i="6"/>
  <c r="J780" i="6"/>
  <c r="J779" i="6"/>
  <c r="J778" i="6"/>
  <c r="J777" i="6"/>
  <c r="J776" i="6"/>
  <c r="J775" i="6"/>
  <c r="J774" i="6"/>
  <c r="J773" i="6"/>
  <c r="J772" i="6"/>
  <c r="J771" i="6"/>
  <c r="J770" i="6"/>
  <c r="J769" i="6"/>
  <c r="J768" i="6"/>
  <c r="J767" i="6"/>
  <c r="J766" i="6"/>
  <c r="J765" i="6"/>
  <c r="J764" i="6"/>
  <c r="J763" i="6"/>
  <c r="J762" i="6"/>
  <c r="J761" i="6"/>
  <c r="J760" i="6"/>
  <c r="J759" i="6"/>
  <c r="J758" i="6"/>
  <c r="J757" i="6"/>
  <c r="J756" i="6"/>
  <c r="J755" i="6"/>
  <c r="J754" i="6"/>
  <c r="J753" i="6"/>
  <c r="J752" i="6"/>
  <c r="J751" i="6"/>
  <c r="J750" i="6"/>
  <c r="J749" i="6"/>
  <c r="J748" i="6"/>
  <c r="J747" i="6"/>
  <c r="J746" i="6"/>
  <c r="J745" i="6"/>
  <c r="J744" i="6"/>
  <c r="J743" i="6"/>
  <c r="J742" i="6"/>
  <c r="J741" i="6"/>
  <c r="J740" i="6"/>
  <c r="J739" i="6"/>
  <c r="J738" i="6"/>
  <c r="J737" i="6"/>
  <c r="J736" i="6"/>
  <c r="J735" i="6"/>
  <c r="J734" i="6"/>
  <c r="J733" i="6"/>
  <c r="J732" i="6"/>
  <c r="J731" i="6"/>
  <c r="J730" i="6"/>
  <c r="J729" i="6"/>
  <c r="J728" i="6"/>
  <c r="J727" i="6"/>
  <c r="J726" i="6"/>
  <c r="J725" i="6"/>
  <c r="J724" i="6"/>
  <c r="J723" i="6"/>
  <c r="J722" i="6"/>
  <c r="J721" i="6"/>
  <c r="J720" i="6"/>
  <c r="J719" i="6"/>
  <c r="J718" i="6"/>
  <c r="J717" i="6"/>
  <c r="J716" i="6"/>
  <c r="J715" i="6"/>
  <c r="J714" i="6"/>
  <c r="J713" i="6"/>
  <c r="J712" i="6"/>
  <c r="J711" i="6"/>
  <c r="J710" i="6"/>
  <c r="J709" i="6"/>
  <c r="J708" i="6"/>
  <c r="J707" i="6"/>
  <c r="J706" i="6"/>
  <c r="J705" i="6"/>
  <c r="J704" i="6"/>
  <c r="J703" i="6"/>
  <c r="J702" i="6"/>
  <c r="J701" i="6"/>
  <c r="J700" i="6"/>
  <c r="J699" i="6"/>
  <c r="J698" i="6"/>
  <c r="J697" i="6"/>
  <c r="J696" i="6"/>
  <c r="J695" i="6"/>
  <c r="J694" i="6"/>
  <c r="J693" i="6"/>
  <c r="J692" i="6"/>
  <c r="J691" i="6"/>
  <c r="J690" i="6"/>
  <c r="J689" i="6"/>
  <c r="J688" i="6"/>
  <c r="J687" i="6"/>
  <c r="J686" i="6"/>
  <c r="J685" i="6"/>
  <c r="J684" i="6"/>
  <c r="J683" i="6"/>
  <c r="J682" i="6"/>
  <c r="J681" i="6"/>
  <c r="J680" i="6"/>
  <c r="J679" i="6"/>
  <c r="J678" i="6"/>
  <c r="J677" i="6"/>
  <c r="J676" i="6"/>
  <c r="J675" i="6"/>
  <c r="J674" i="6"/>
  <c r="J673" i="6"/>
  <c r="J672" i="6"/>
  <c r="J671" i="6"/>
  <c r="J670" i="6"/>
  <c r="J669" i="6"/>
  <c r="J668" i="6"/>
  <c r="J667" i="6"/>
  <c r="J666" i="6"/>
  <c r="J665" i="6"/>
  <c r="J664" i="6"/>
  <c r="J663" i="6"/>
  <c r="J662" i="6"/>
  <c r="J661" i="6"/>
  <c r="J660" i="6"/>
  <c r="J659" i="6"/>
  <c r="J658" i="6"/>
  <c r="J657" i="6"/>
  <c r="J656" i="6"/>
  <c r="J655" i="6"/>
  <c r="J654" i="6"/>
  <c r="J653" i="6"/>
  <c r="J652" i="6"/>
  <c r="J651" i="6"/>
  <c r="J650" i="6"/>
  <c r="J649" i="6"/>
  <c r="J648" i="6"/>
  <c r="J647" i="6"/>
  <c r="J646" i="6"/>
  <c r="J645" i="6"/>
  <c r="J644" i="6"/>
  <c r="J643" i="6"/>
  <c r="J642" i="6"/>
  <c r="J641" i="6"/>
  <c r="J640" i="6"/>
  <c r="J639" i="6"/>
  <c r="J638" i="6"/>
  <c r="J637" i="6"/>
  <c r="J636" i="6"/>
  <c r="J635" i="6"/>
  <c r="J634" i="6"/>
  <c r="J633" i="6"/>
  <c r="J632" i="6"/>
  <c r="J631" i="6"/>
  <c r="J630" i="6"/>
  <c r="J629" i="6"/>
  <c r="J628" i="6"/>
  <c r="J627" i="6"/>
  <c r="J626" i="6"/>
  <c r="J625" i="6"/>
  <c r="J624" i="6"/>
  <c r="J623" i="6"/>
  <c r="J622" i="6"/>
  <c r="J621" i="6"/>
  <c r="J620" i="6"/>
  <c r="J619" i="6"/>
  <c r="J618" i="6"/>
  <c r="J617" i="6"/>
  <c r="J616" i="6"/>
  <c r="J615" i="6"/>
  <c r="J614" i="6"/>
  <c r="J613" i="6"/>
  <c r="J612" i="6"/>
  <c r="J611" i="6"/>
  <c r="J610" i="6"/>
  <c r="J609" i="6"/>
  <c r="J608" i="6"/>
  <c r="J607" i="6"/>
  <c r="J606" i="6"/>
  <c r="J605" i="6"/>
  <c r="J604" i="6"/>
  <c r="J603" i="6"/>
  <c r="J602" i="6"/>
  <c r="J601" i="6"/>
  <c r="J600" i="6"/>
  <c r="J599" i="6"/>
  <c r="J598" i="6"/>
  <c r="J597" i="6"/>
  <c r="J596" i="6"/>
  <c r="J595" i="6"/>
  <c r="J594" i="6"/>
  <c r="J593" i="6"/>
  <c r="J592" i="6"/>
  <c r="J591" i="6"/>
  <c r="J590" i="6"/>
  <c r="J589" i="6"/>
  <c r="J588" i="6"/>
  <c r="J587" i="6"/>
  <c r="J586" i="6"/>
  <c r="J585" i="6"/>
  <c r="J584" i="6"/>
  <c r="J583" i="6"/>
  <c r="J582" i="6"/>
  <c r="J581" i="6"/>
  <c r="J580" i="6"/>
  <c r="J579" i="6"/>
  <c r="J578" i="6"/>
  <c r="J577" i="6"/>
  <c r="J576" i="6"/>
  <c r="J575" i="6"/>
  <c r="J574" i="6"/>
  <c r="J573" i="6"/>
  <c r="J572" i="6"/>
  <c r="J571" i="6"/>
  <c r="J570" i="6"/>
  <c r="J569" i="6"/>
  <c r="J568" i="6"/>
  <c r="J567" i="6"/>
  <c r="J566" i="6"/>
  <c r="J565" i="6"/>
  <c r="J564" i="6"/>
  <c r="J563" i="6"/>
  <c r="J562" i="6"/>
  <c r="J561" i="6"/>
  <c r="J560" i="6"/>
  <c r="J559" i="6"/>
  <c r="J558" i="6"/>
  <c r="J557" i="6"/>
  <c r="J556" i="6"/>
  <c r="J555" i="6"/>
  <c r="J554" i="6"/>
  <c r="J553" i="6"/>
  <c r="J552" i="6"/>
  <c r="J551" i="6"/>
  <c r="J550" i="6"/>
  <c r="J549" i="6"/>
  <c r="J548" i="6"/>
  <c r="J547" i="6"/>
  <c r="J546" i="6"/>
  <c r="J545" i="6"/>
  <c r="J544" i="6"/>
  <c r="J543" i="6"/>
  <c r="J542" i="6"/>
  <c r="J541" i="6"/>
  <c r="J540" i="6"/>
  <c r="J539" i="6"/>
  <c r="J538" i="6"/>
  <c r="J537" i="6"/>
  <c r="J536" i="6"/>
  <c r="J535" i="6"/>
  <c r="J534" i="6"/>
  <c r="J533" i="6"/>
  <c r="J532" i="6"/>
  <c r="J531" i="6"/>
  <c r="J530" i="6"/>
  <c r="J529" i="6"/>
  <c r="J528" i="6"/>
  <c r="J527" i="6"/>
  <c r="J526" i="6"/>
  <c r="J525" i="6"/>
  <c r="J524" i="6"/>
  <c r="J523" i="6"/>
  <c r="J522" i="6"/>
  <c r="J521" i="6"/>
  <c r="J520" i="6"/>
  <c r="J519" i="6"/>
  <c r="J518" i="6"/>
  <c r="J517" i="6"/>
  <c r="J516" i="6"/>
  <c r="J515" i="6"/>
  <c r="J514" i="6"/>
  <c r="J513" i="6"/>
  <c r="J512" i="6"/>
  <c r="J511" i="6"/>
  <c r="J510" i="6"/>
  <c r="J509" i="6"/>
  <c r="J508" i="6"/>
  <c r="J507" i="6"/>
  <c r="J506" i="6"/>
  <c r="J505" i="6"/>
  <c r="J504" i="6"/>
  <c r="J503" i="6"/>
  <c r="J502" i="6"/>
  <c r="J501" i="6"/>
  <c r="J500" i="6"/>
  <c r="J499" i="6"/>
  <c r="J498" i="6"/>
  <c r="J497" i="6"/>
  <c r="J496" i="6"/>
  <c r="J495" i="6"/>
  <c r="J494" i="6"/>
  <c r="J493" i="6"/>
  <c r="J492" i="6"/>
  <c r="J491" i="6"/>
  <c r="J490" i="6"/>
  <c r="J489" i="6"/>
  <c r="J488" i="6"/>
  <c r="J487" i="6"/>
  <c r="J486" i="6"/>
  <c r="J485" i="6"/>
  <c r="J484" i="6"/>
  <c r="J483" i="6"/>
  <c r="J482" i="6"/>
  <c r="J481" i="6"/>
  <c r="J480" i="6"/>
  <c r="J479" i="6"/>
  <c r="J478" i="6"/>
  <c r="J477" i="6"/>
  <c r="J476" i="6"/>
  <c r="J475" i="6"/>
  <c r="J474" i="6"/>
  <c r="J473" i="6"/>
  <c r="J472" i="6"/>
  <c r="J471" i="6"/>
  <c r="J470" i="6"/>
  <c r="J469" i="6"/>
  <c r="J468" i="6"/>
  <c r="J467" i="6"/>
  <c r="J466" i="6"/>
  <c r="J465" i="6"/>
  <c r="J464" i="6"/>
  <c r="J463" i="6"/>
  <c r="J462" i="6"/>
  <c r="J461" i="6"/>
  <c r="J460" i="6"/>
  <c r="J459" i="6"/>
  <c r="J458" i="6"/>
  <c r="J457" i="6"/>
  <c r="J456" i="6"/>
  <c r="J455" i="6"/>
  <c r="J454" i="6"/>
  <c r="J453" i="6"/>
  <c r="J452" i="6"/>
  <c r="J451" i="6"/>
  <c r="J450" i="6"/>
  <c r="J449" i="6"/>
  <c r="J448" i="6"/>
  <c r="J447" i="6"/>
  <c r="J446" i="6"/>
  <c r="J445" i="6"/>
  <c r="J444" i="6"/>
  <c r="J443" i="6"/>
  <c r="J442" i="6"/>
  <c r="J441" i="6"/>
  <c r="J440" i="6"/>
  <c r="J439" i="6"/>
  <c r="J438" i="6"/>
  <c r="J437" i="6"/>
  <c r="J436" i="6"/>
  <c r="J435" i="6"/>
  <c r="J434" i="6"/>
  <c r="J433" i="6"/>
  <c r="J432" i="6"/>
  <c r="J431" i="6"/>
  <c r="J430" i="6"/>
  <c r="J429" i="6"/>
  <c r="J428" i="6"/>
  <c r="J427" i="6"/>
  <c r="J426" i="6"/>
  <c r="J425" i="6"/>
  <c r="J424" i="6"/>
  <c r="J423" i="6"/>
  <c r="J422" i="6"/>
  <c r="J421" i="6"/>
  <c r="J420" i="6"/>
  <c r="J419" i="6"/>
  <c r="J418" i="6"/>
  <c r="J417" i="6"/>
  <c r="J416" i="6"/>
  <c r="J415" i="6"/>
  <c r="J414" i="6"/>
  <c r="J413" i="6"/>
  <c r="J412" i="6"/>
  <c r="J411" i="6"/>
  <c r="J410" i="6"/>
  <c r="J409" i="6"/>
  <c r="J408" i="6"/>
  <c r="J407" i="6"/>
  <c r="J406" i="6"/>
  <c r="J405" i="6"/>
  <c r="J404" i="6"/>
  <c r="J403" i="6"/>
  <c r="J402" i="6"/>
  <c r="J401" i="6"/>
  <c r="J400" i="6"/>
  <c r="J399" i="6"/>
  <c r="J398" i="6"/>
  <c r="J397" i="6"/>
  <c r="J396" i="6"/>
  <c r="J395" i="6"/>
  <c r="J394" i="6"/>
  <c r="J393" i="6"/>
  <c r="J392" i="6"/>
  <c r="J391" i="6"/>
  <c r="J390" i="6"/>
  <c r="J389" i="6"/>
  <c r="J388" i="6"/>
  <c r="J387" i="6"/>
  <c r="J386" i="6"/>
  <c r="J385" i="6"/>
  <c r="J384" i="6"/>
  <c r="J383" i="6"/>
  <c r="J382" i="6"/>
  <c r="J381" i="6"/>
  <c r="J380" i="6"/>
  <c r="J379" i="6"/>
  <c r="J378" i="6"/>
  <c r="J377" i="6"/>
  <c r="J376" i="6"/>
  <c r="J375" i="6"/>
  <c r="J374" i="6"/>
  <c r="J373" i="6"/>
  <c r="J372" i="6"/>
  <c r="J371" i="6"/>
  <c r="J370" i="6"/>
  <c r="J369" i="6"/>
  <c r="J368" i="6"/>
  <c r="J367" i="6"/>
  <c r="J366" i="6"/>
  <c r="J365" i="6"/>
  <c r="J364" i="6"/>
  <c r="J363" i="6"/>
  <c r="J362" i="6"/>
  <c r="J361" i="6"/>
  <c r="J360" i="6"/>
  <c r="J359" i="6"/>
  <c r="J358" i="6"/>
  <c r="J357" i="6"/>
  <c r="J356" i="6"/>
  <c r="J355" i="6"/>
  <c r="J354" i="6"/>
  <c r="J353" i="6"/>
  <c r="J352" i="6"/>
  <c r="J351" i="6"/>
  <c r="J350" i="6"/>
  <c r="J349" i="6"/>
  <c r="J348" i="6"/>
  <c r="J347" i="6"/>
  <c r="J346" i="6"/>
  <c r="J345" i="6"/>
  <c r="J344" i="6"/>
  <c r="J343" i="6"/>
  <c r="J342" i="6"/>
  <c r="J341" i="6"/>
  <c r="J340" i="6"/>
  <c r="J339" i="6"/>
  <c r="J338" i="6"/>
  <c r="J337" i="6"/>
  <c r="J336" i="6"/>
  <c r="J335" i="6"/>
  <c r="J334" i="6"/>
  <c r="J333" i="6"/>
  <c r="J332" i="6"/>
  <c r="J331" i="6"/>
  <c r="J330" i="6"/>
  <c r="J329" i="6"/>
  <c r="J328" i="6"/>
  <c r="J327" i="6"/>
  <c r="J326" i="6"/>
  <c r="J325" i="6"/>
  <c r="J324" i="6"/>
  <c r="J323" i="6"/>
  <c r="J322" i="6"/>
  <c r="J321" i="6"/>
  <c r="J320" i="6"/>
  <c r="J319" i="6"/>
  <c r="J318" i="6"/>
  <c r="J317" i="6"/>
  <c r="J316" i="6"/>
  <c r="J315" i="6"/>
  <c r="J314" i="6"/>
  <c r="J313" i="6"/>
  <c r="J312" i="6"/>
  <c r="J311" i="6"/>
  <c r="J310" i="6"/>
  <c r="J309" i="6"/>
  <c r="J308" i="6"/>
  <c r="J307" i="6"/>
  <c r="J306" i="6"/>
  <c r="J305" i="6"/>
  <c r="J304" i="6"/>
  <c r="J303" i="6"/>
  <c r="J302" i="6"/>
  <c r="J301" i="6"/>
  <c r="J300" i="6"/>
  <c r="J299" i="6"/>
  <c r="J298" i="6"/>
  <c r="J297" i="6"/>
  <c r="J296" i="6"/>
  <c r="J295" i="6"/>
  <c r="J294" i="6"/>
  <c r="J293" i="6"/>
  <c r="J292" i="6"/>
  <c r="J291" i="6"/>
  <c r="J290" i="6"/>
  <c r="J289" i="6"/>
  <c r="J288" i="6"/>
  <c r="J287" i="6"/>
  <c r="J286" i="6"/>
  <c r="J285" i="6"/>
  <c r="J284" i="6"/>
  <c r="J283" i="6"/>
  <c r="J282" i="6"/>
  <c r="J281" i="6"/>
  <c r="J280" i="6"/>
  <c r="J279" i="6"/>
  <c r="J278" i="6"/>
  <c r="J277" i="6"/>
  <c r="J276" i="6"/>
  <c r="J275" i="6"/>
  <c r="J274" i="6"/>
  <c r="J273" i="6"/>
  <c r="J272" i="6"/>
  <c r="J271" i="6"/>
  <c r="J270" i="6"/>
  <c r="J269" i="6"/>
  <c r="J268" i="6"/>
  <c r="J267" i="6"/>
  <c r="J266" i="6"/>
  <c r="J265" i="6"/>
  <c r="J264" i="6"/>
  <c r="J263" i="6"/>
  <c r="J262" i="6"/>
  <c r="J261" i="6"/>
  <c r="J260" i="6"/>
  <c r="J259" i="6"/>
  <c r="J258" i="6"/>
  <c r="J257" i="6"/>
  <c r="J256" i="6"/>
  <c r="J255" i="6"/>
  <c r="J254" i="6"/>
  <c r="J253" i="6"/>
  <c r="J252" i="6"/>
  <c r="J251" i="6"/>
  <c r="J250" i="6"/>
  <c r="J249" i="6"/>
  <c r="J248" i="6"/>
  <c r="J247" i="6"/>
  <c r="J246" i="6"/>
  <c r="J245" i="6"/>
  <c r="J244" i="6"/>
  <c r="J243" i="6"/>
  <c r="J242" i="6"/>
  <c r="J241" i="6"/>
  <c r="J240" i="6"/>
  <c r="J239" i="6"/>
  <c r="J238" i="6"/>
  <c r="J237" i="6"/>
  <c r="J236" i="6"/>
  <c r="J235" i="6"/>
  <c r="J234" i="6"/>
  <c r="J233" i="6"/>
  <c r="J232" i="6"/>
  <c r="J231" i="6"/>
  <c r="J230" i="6"/>
  <c r="J229" i="6"/>
  <c r="J228" i="6"/>
  <c r="J227" i="6"/>
  <c r="J226" i="6"/>
  <c r="J225" i="6"/>
  <c r="J224" i="6"/>
  <c r="J223" i="6"/>
  <c r="J222" i="6"/>
  <c r="J221" i="6"/>
  <c r="J220" i="6"/>
  <c r="J219" i="6"/>
  <c r="J218" i="6"/>
  <c r="J217" i="6"/>
  <c r="J216" i="6"/>
  <c r="J215" i="6"/>
  <c r="J214" i="6"/>
  <c r="J213" i="6"/>
  <c r="J212" i="6"/>
  <c r="J211" i="6"/>
  <c r="J210" i="6"/>
  <c r="J209" i="6"/>
  <c r="J208" i="6"/>
  <c r="J207" i="6"/>
  <c r="J206" i="6"/>
  <c r="J205" i="6"/>
  <c r="J204" i="6"/>
  <c r="J203" i="6"/>
  <c r="J202" i="6"/>
  <c r="J201" i="6"/>
  <c r="J200" i="6"/>
  <c r="J199" i="6"/>
  <c r="J198" i="6"/>
  <c r="J197" i="6"/>
  <c r="J196" i="6"/>
  <c r="J195" i="6"/>
  <c r="J194" i="6"/>
  <c r="J193" i="6"/>
  <c r="J192" i="6"/>
  <c r="J191" i="6"/>
  <c r="J190" i="6"/>
  <c r="J189" i="6"/>
  <c r="J188" i="6"/>
  <c r="J187" i="6"/>
  <c r="J186" i="6"/>
  <c r="J185" i="6"/>
  <c r="J184" i="6"/>
  <c r="J183" i="6"/>
  <c r="J182" i="6"/>
  <c r="J181" i="6"/>
  <c r="J180" i="6"/>
  <c r="J179" i="6"/>
  <c r="J178" i="6"/>
  <c r="J177" i="6"/>
  <c r="J176" i="6"/>
  <c r="J175" i="6"/>
  <c r="J174" i="6"/>
  <c r="J173" i="6"/>
  <c r="J172" i="6"/>
  <c r="J171" i="6"/>
  <c r="J170" i="6"/>
  <c r="J169" i="6"/>
  <c r="J168" i="6"/>
  <c r="J167" i="6"/>
  <c r="J166" i="6"/>
  <c r="J165" i="6"/>
  <c r="J164" i="6"/>
  <c r="J163" i="6"/>
  <c r="J162" i="6"/>
  <c r="J161" i="6"/>
  <c r="J160" i="6"/>
  <c r="J159" i="6"/>
  <c r="J158" i="6"/>
  <c r="J157" i="6"/>
  <c r="J156" i="6"/>
  <c r="J155" i="6"/>
  <c r="J154" i="6"/>
  <c r="J153" i="6"/>
  <c r="J152" i="6"/>
  <c r="J151" i="6"/>
  <c r="J150" i="6"/>
  <c r="J149" i="6"/>
  <c r="J148" i="6"/>
  <c r="J147" i="6"/>
  <c r="J146" i="6"/>
  <c r="J145" i="6"/>
  <c r="J144" i="6"/>
  <c r="J143" i="6"/>
  <c r="J142" i="6"/>
  <c r="J141" i="6"/>
  <c r="J140" i="6"/>
  <c r="J139" i="6"/>
  <c r="J138" i="6"/>
  <c r="J137" i="6"/>
  <c r="J136" i="6"/>
  <c r="J135" i="6"/>
  <c r="J134" i="6"/>
  <c r="J133" i="6"/>
  <c r="J132" i="6"/>
  <c r="J131" i="6"/>
  <c r="J130" i="6"/>
  <c r="J129" i="6"/>
  <c r="J128" i="6"/>
  <c r="J127" i="6"/>
  <c r="J126" i="6"/>
  <c r="J125" i="6"/>
  <c r="J124" i="6"/>
  <c r="J123" i="6"/>
  <c r="J122" i="6"/>
  <c r="J121" i="6"/>
  <c r="J120" i="6"/>
  <c r="J119" i="6"/>
  <c r="J118" i="6"/>
  <c r="J117" i="6"/>
  <c r="J116" i="6"/>
  <c r="J115" i="6"/>
  <c r="J114" i="6"/>
  <c r="J113" i="6"/>
  <c r="J112" i="6"/>
  <c r="J111" i="6"/>
  <c r="J110" i="6"/>
  <c r="J109" i="6"/>
  <c r="J108" i="6"/>
  <c r="J107" i="6"/>
  <c r="J106" i="6"/>
  <c r="J105" i="6"/>
  <c r="J104" i="6"/>
  <c r="J103" i="6"/>
  <c r="J102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D464" i="6"/>
  <c r="D465" i="6"/>
  <c r="D466" i="6"/>
  <c r="D467" i="6"/>
  <c r="D468" i="6"/>
  <c r="D469" i="6"/>
  <c r="D470" i="6"/>
  <c r="D471" i="6"/>
  <c r="D472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1" i="6"/>
  <c r="D552" i="6"/>
  <c r="D553" i="6"/>
  <c r="D554" i="6"/>
  <c r="D555" i="6"/>
  <c r="D556" i="6"/>
  <c r="D557" i="6"/>
  <c r="D558" i="6"/>
  <c r="D559" i="6"/>
  <c r="D560" i="6"/>
  <c r="D561" i="6"/>
  <c r="D562" i="6"/>
  <c r="D563" i="6"/>
  <c r="D564" i="6"/>
  <c r="D565" i="6"/>
  <c r="D566" i="6"/>
  <c r="D567" i="6"/>
  <c r="D568" i="6"/>
  <c r="D569" i="6"/>
  <c r="D570" i="6"/>
  <c r="D571" i="6"/>
  <c r="D572" i="6"/>
  <c r="D573" i="6"/>
  <c r="D574" i="6"/>
  <c r="D575" i="6"/>
  <c r="D576" i="6"/>
  <c r="D577" i="6"/>
  <c r="D578" i="6"/>
  <c r="D579" i="6"/>
  <c r="D580" i="6"/>
  <c r="D581" i="6"/>
  <c r="D582" i="6"/>
  <c r="D583" i="6"/>
  <c r="D584" i="6"/>
  <c r="D585" i="6"/>
  <c r="D586" i="6"/>
  <c r="D587" i="6"/>
  <c r="D588" i="6"/>
  <c r="D589" i="6"/>
  <c r="D590" i="6"/>
  <c r="D591" i="6"/>
  <c r="D592" i="6"/>
  <c r="D593" i="6"/>
  <c r="D594" i="6"/>
  <c r="D595" i="6"/>
  <c r="D596" i="6"/>
  <c r="D597" i="6"/>
  <c r="D598" i="6"/>
  <c r="D599" i="6"/>
  <c r="D600" i="6"/>
  <c r="D601" i="6"/>
  <c r="D602" i="6"/>
  <c r="D603" i="6"/>
  <c r="D604" i="6"/>
  <c r="D605" i="6"/>
  <c r="D606" i="6"/>
  <c r="D607" i="6"/>
  <c r="D608" i="6"/>
  <c r="D609" i="6"/>
  <c r="D610" i="6"/>
  <c r="D611" i="6"/>
  <c r="D612" i="6"/>
  <c r="D613" i="6"/>
  <c r="D614" i="6"/>
  <c r="D615" i="6"/>
  <c r="D616" i="6"/>
  <c r="D617" i="6"/>
  <c r="D618" i="6"/>
  <c r="D619" i="6"/>
  <c r="D620" i="6"/>
  <c r="D621" i="6"/>
  <c r="D622" i="6"/>
  <c r="D623" i="6"/>
  <c r="D624" i="6"/>
  <c r="D625" i="6"/>
  <c r="D626" i="6"/>
  <c r="D627" i="6"/>
  <c r="D628" i="6"/>
  <c r="D629" i="6"/>
  <c r="D630" i="6"/>
  <c r="D631" i="6"/>
  <c r="D632" i="6"/>
  <c r="D633" i="6"/>
  <c r="D634" i="6"/>
  <c r="D635" i="6"/>
  <c r="D636" i="6"/>
  <c r="D637" i="6"/>
  <c r="D638" i="6"/>
  <c r="D639" i="6"/>
  <c r="D640" i="6"/>
  <c r="D641" i="6"/>
  <c r="D642" i="6"/>
  <c r="D643" i="6"/>
  <c r="D644" i="6"/>
  <c r="D645" i="6"/>
  <c r="D646" i="6"/>
  <c r="D647" i="6"/>
  <c r="D648" i="6"/>
  <c r="D649" i="6"/>
  <c r="D650" i="6"/>
  <c r="D651" i="6"/>
  <c r="D652" i="6"/>
  <c r="D653" i="6"/>
  <c r="D654" i="6"/>
  <c r="D655" i="6"/>
  <c r="D656" i="6"/>
  <c r="D657" i="6"/>
  <c r="D658" i="6"/>
  <c r="D659" i="6"/>
  <c r="D660" i="6"/>
  <c r="D661" i="6"/>
  <c r="D662" i="6"/>
  <c r="D663" i="6"/>
  <c r="D664" i="6"/>
  <c r="D665" i="6"/>
  <c r="D666" i="6"/>
  <c r="D667" i="6"/>
  <c r="D668" i="6"/>
  <c r="D669" i="6"/>
  <c r="D670" i="6"/>
  <c r="D671" i="6"/>
  <c r="D672" i="6"/>
  <c r="D673" i="6"/>
  <c r="D674" i="6"/>
  <c r="D675" i="6"/>
  <c r="D676" i="6"/>
  <c r="D677" i="6"/>
  <c r="D678" i="6"/>
  <c r="D679" i="6"/>
  <c r="D680" i="6"/>
  <c r="D681" i="6"/>
  <c r="D682" i="6"/>
  <c r="D683" i="6"/>
  <c r="D684" i="6"/>
  <c r="D685" i="6"/>
  <c r="D686" i="6"/>
  <c r="D687" i="6"/>
  <c r="D688" i="6"/>
  <c r="D689" i="6"/>
  <c r="D690" i="6"/>
  <c r="D691" i="6"/>
  <c r="D692" i="6"/>
  <c r="D693" i="6"/>
  <c r="D694" i="6"/>
  <c r="D695" i="6"/>
  <c r="D696" i="6"/>
  <c r="D697" i="6"/>
  <c r="D698" i="6"/>
  <c r="D699" i="6"/>
  <c r="D700" i="6"/>
  <c r="D701" i="6"/>
  <c r="D702" i="6"/>
  <c r="D703" i="6"/>
  <c r="D704" i="6"/>
  <c r="D705" i="6"/>
  <c r="D706" i="6"/>
  <c r="D707" i="6"/>
  <c r="D708" i="6"/>
  <c r="D709" i="6"/>
  <c r="D710" i="6"/>
  <c r="D711" i="6"/>
  <c r="D712" i="6"/>
  <c r="D713" i="6"/>
  <c r="D714" i="6"/>
  <c r="D715" i="6"/>
  <c r="D716" i="6"/>
  <c r="D717" i="6"/>
  <c r="D718" i="6"/>
  <c r="D719" i="6"/>
  <c r="D720" i="6"/>
  <c r="D721" i="6"/>
  <c r="D722" i="6"/>
  <c r="D723" i="6"/>
  <c r="D724" i="6"/>
  <c r="D725" i="6"/>
  <c r="D726" i="6"/>
  <c r="D727" i="6"/>
  <c r="D728" i="6"/>
  <c r="D729" i="6"/>
  <c r="D730" i="6"/>
  <c r="D731" i="6"/>
  <c r="D732" i="6"/>
  <c r="D733" i="6"/>
  <c r="D734" i="6"/>
  <c r="D735" i="6"/>
  <c r="D736" i="6"/>
  <c r="D737" i="6"/>
  <c r="D738" i="6"/>
  <c r="D739" i="6"/>
  <c r="D740" i="6"/>
  <c r="D741" i="6"/>
  <c r="D742" i="6"/>
  <c r="D743" i="6"/>
  <c r="D744" i="6"/>
  <c r="D745" i="6"/>
  <c r="D746" i="6"/>
  <c r="D747" i="6"/>
  <c r="D748" i="6"/>
  <c r="D749" i="6"/>
  <c r="D750" i="6"/>
  <c r="D751" i="6"/>
  <c r="D752" i="6"/>
  <c r="D753" i="6"/>
  <c r="D754" i="6"/>
  <c r="D755" i="6"/>
  <c r="D756" i="6"/>
  <c r="D757" i="6"/>
  <c r="D758" i="6"/>
  <c r="D759" i="6"/>
  <c r="D760" i="6"/>
  <c r="D761" i="6"/>
  <c r="D762" i="6"/>
  <c r="D763" i="6"/>
  <c r="D764" i="6"/>
  <c r="D765" i="6"/>
  <c r="D766" i="6"/>
  <c r="D767" i="6"/>
  <c r="D768" i="6"/>
  <c r="D769" i="6"/>
  <c r="D770" i="6"/>
  <c r="D771" i="6"/>
  <c r="D772" i="6"/>
  <c r="D773" i="6"/>
  <c r="D774" i="6"/>
  <c r="D775" i="6"/>
  <c r="D776" i="6"/>
  <c r="D777" i="6"/>
  <c r="D778" i="6"/>
  <c r="D779" i="6"/>
  <c r="D780" i="6"/>
  <c r="D781" i="6"/>
  <c r="D782" i="6"/>
  <c r="D783" i="6"/>
  <c r="D784" i="6"/>
  <c r="D785" i="6"/>
  <c r="D786" i="6"/>
  <c r="D787" i="6"/>
  <c r="D788" i="6"/>
  <c r="D789" i="6"/>
  <c r="D790" i="6"/>
  <c r="D791" i="6"/>
  <c r="D792" i="6"/>
  <c r="D793" i="6"/>
  <c r="D794" i="6"/>
  <c r="D795" i="6"/>
  <c r="D796" i="6"/>
  <c r="D797" i="6"/>
  <c r="D798" i="6"/>
  <c r="D799" i="6"/>
  <c r="D800" i="6"/>
  <c r="D801" i="6"/>
  <c r="D802" i="6"/>
  <c r="D803" i="6"/>
  <c r="D804" i="6"/>
  <c r="D805" i="6"/>
  <c r="D806" i="6"/>
  <c r="D807" i="6"/>
  <c r="D808" i="6"/>
  <c r="D809" i="6"/>
  <c r="D810" i="6"/>
  <c r="D811" i="6"/>
  <c r="D812" i="6"/>
  <c r="D813" i="6"/>
  <c r="D814" i="6"/>
  <c r="D815" i="6"/>
  <c r="D816" i="6"/>
  <c r="D817" i="6"/>
  <c r="D818" i="6"/>
  <c r="D819" i="6"/>
  <c r="D820" i="6"/>
  <c r="D821" i="6"/>
  <c r="D822" i="6"/>
  <c r="D823" i="6"/>
  <c r="D824" i="6"/>
  <c r="D825" i="6"/>
  <c r="D826" i="6"/>
  <c r="D827" i="6"/>
  <c r="D828" i="6"/>
  <c r="D829" i="6"/>
  <c r="D830" i="6"/>
  <c r="D831" i="6"/>
  <c r="D832" i="6"/>
  <c r="D833" i="6"/>
  <c r="D834" i="6"/>
  <c r="D835" i="6"/>
  <c r="D836" i="6"/>
  <c r="D837" i="6"/>
  <c r="D838" i="6"/>
  <c r="D839" i="6"/>
  <c r="D840" i="6"/>
  <c r="D841" i="6"/>
  <c r="D842" i="6"/>
  <c r="D843" i="6"/>
  <c r="D844" i="6"/>
  <c r="D845" i="6"/>
  <c r="D846" i="6"/>
  <c r="D847" i="6"/>
  <c r="D848" i="6"/>
  <c r="D849" i="6"/>
  <c r="D850" i="6"/>
  <c r="D851" i="6"/>
  <c r="D852" i="6"/>
  <c r="D853" i="6"/>
  <c r="D854" i="6"/>
  <c r="D855" i="6"/>
  <c r="D856" i="6"/>
  <c r="D857" i="6"/>
  <c r="D858" i="6"/>
  <c r="D859" i="6"/>
  <c r="D860" i="6"/>
  <c r="D861" i="6"/>
  <c r="D862" i="6"/>
  <c r="D863" i="6"/>
  <c r="D864" i="6"/>
  <c r="D865" i="6"/>
  <c r="D866" i="6"/>
  <c r="D867" i="6"/>
  <c r="D868" i="6"/>
  <c r="D869" i="6"/>
  <c r="D870" i="6"/>
  <c r="D871" i="6"/>
  <c r="D872" i="6"/>
  <c r="D873" i="6"/>
  <c r="D874" i="6"/>
  <c r="D875" i="6"/>
  <c r="D876" i="6"/>
  <c r="D877" i="6"/>
  <c r="D878" i="6"/>
  <c r="D879" i="6"/>
  <c r="D880" i="6"/>
  <c r="D881" i="6"/>
  <c r="D882" i="6"/>
  <c r="D883" i="6"/>
  <c r="D884" i="6"/>
  <c r="D885" i="6"/>
  <c r="D886" i="6"/>
  <c r="D887" i="6"/>
  <c r="D888" i="6"/>
  <c r="D889" i="6"/>
  <c r="D890" i="6"/>
  <c r="D891" i="6"/>
  <c r="D892" i="6"/>
  <c r="D893" i="6"/>
  <c r="D894" i="6"/>
  <c r="D895" i="6"/>
  <c r="D896" i="6"/>
  <c r="D897" i="6"/>
  <c r="D898" i="6"/>
  <c r="D899" i="6"/>
  <c r="D900" i="6"/>
  <c r="D901" i="6"/>
  <c r="D902" i="6"/>
  <c r="D903" i="6"/>
  <c r="D904" i="6"/>
  <c r="D905" i="6"/>
  <c r="D906" i="6"/>
  <c r="D907" i="6"/>
  <c r="D908" i="6"/>
  <c r="D909" i="6"/>
  <c r="D910" i="6"/>
  <c r="D911" i="6"/>
  <c r="D912" i="6"/>
  <c r="D913" i="6"/>
  <c r="D914" i="6"/>
  <c r="D915" i="6"/>
  <c r="D916" i="6"/>
  <c r="D917" i="6"/>
  <c r="D918" i="6"/>
  <c r="D919" i="6"/>
  <c r="D920" i="6"/>
  <c r="D921" i="6"/>
  <c r="D922" i="6"/>
  <c r="D923" i="6"/>
  <c r="D924" i="6"/>
  <c r="D925" i="6"/>
  <c r="D926" i="6"/>
  <c r="D927" i="6"/>
  <c r="D928" i="6"/>
  <c r="D929" i="6"/>
  <c r="D930" i="6"/>
  <c r="D931" i="6"/>
  <c r="D932" i="6"/>
  <c r="D933" i="6"/>
  <c r="D934" i="6"/>
  <c r="D935" i="6"/>
  <c r="D936" i="6"/>
  <c r="D937" i="6"/>
  <c r="D938" i="6"/>
  <c r="D939" i="6"/>
  <c r="D940" i="6"/>
  <c r="D941" i="6"/>
  <c r="D942" i="6"/>
  <c r="D943" i="6"/>
  <c r="D944" i="6"/>
  <c r="D945" i="6"/>
  <c r="D946" i="6"/>
  <c r="D947" i="6"/>
  <c r="D948" i="6"/>
  <c r="D949" i="6"/>
  <c r="D950" i="6"/>
  <c r="D951" i="6"/>
  <c r="D952" i="6"/>
  <c r="D953" i="6"/>
  <c r="D954" i="6"/>
  <c r="D955" i="6"/>
  <c r="D956" i="6"/>
  <c r="D957" i="6"/>
  <c r="D958" i="6"/>
  <c r="D959" i="6"/>
  <c r="D960" i="6"/>
  <c r="D961" i="6"/>
  <c r="D962" i="6"/>
  <c r="D963" i="6"/>
  <c r="D964" i="6"/>
  <c r="D965" i="6"/>
  <c r="D966" i="6"/>
  <c r="D967" i="6"/>
  <c r="D968" i="6"/>
  <c r="D969" i="6"/>
  <c r="D970" i="6"/>
  <c r="D971" i="6"/>
  <c r="D972" i="6"/>
  <c r="D973" i="6"/>
  <c r="D974" i="6"/>
  <c r="D975" i="6"/>
  <c r="D976" i="6"/>
  <c r="D977" i="6"/>
  <c r="D978" i="6"/>
  <c r="D979" i="6"/>
  <c r="D980" i="6"/>
  <c r="D981" i="6"/>
  <c r="D982" i="6"/>
  <c r="D983" i="6"/>
  <c r="D984" i="6"/>
  <c r="D985" i="6"/>
  <c r="D986" i="6"/>
  <c r="D987" i="6"/>
  <c r="D988" i="6"/>
  <c r="D989" i="6"/>
  <c r="D990" i="6"/>
  <c r="D991" i="6"/>
  <c r="D992" i="6"/>
  <c r="D993" i="6"/>
  <c r="D994" i="6"/>
  <c r="D995" i="6"/>
  <c r="D996" i="6"/>
  <c r="D997" i="6"/>
  <c r="D998" i="6"/>
  <c r="D999" i="6"/>
  <c r="D1000" i="6"/>
  <c r="D1001" i="6"/>
  <c r="D1002" i="6"/>
  <c r="D1003" i="6"/>
  <c r="D1004" i="6"/>
  <c r="D1005" i="6"/>
  <c r="D1006" i="6"/>
  <c r="D1007" i="6"/>
  <c r="D1008" i="6"/>
  <c r="D1009" i="6"/>
  <c r="D1010" i="6"/>
  <c r="D1011" i="6"/>
  <c r="D1012" i="6"/>
  <c r="D1013" i="6"/>
  <c r="D1014" i="6"/>
  <c r="D1015" i="6"/>
  <c r="D1016" i="6"/>
  <c r="D1017" i="6"/>
  <c r="D1018" i="6"/>
  <c r="D1019" i="6"/>
  <c r="D1020" i="6"/>
  <c r="D1021" i="6"/>
  <c r="D1022" i="6"/>
  <c r="D1023" i="6"/>
  <c r="D1024" i="6"/>
  <c r="D1025" i="6"/>
  <c r="D1026" i="6"/>
  <c r="D1027" i="6"/>
  <c r="D1028" i="6"/>
  <c r="D1029" i="6"/>
  <c r="D1030" i="6"/>
  <c r="D1031" i="6"/>
  <c r="D1032" i="6"/>
  <c r="D1033" i="6"/>
  <c r="D1034" i="6"/>
  <c r="D1035" i="6"/>
  <c r="D1036" i="6"/>
  <c r="D1037" i="6"/>
  <c r="D1038" i="6"/>
  <c r="D1039" i="6"/>
  <c r="D1040" i="6"/>
  <c r="D1041" i="6"/>
  <c r="D1042" i="6"/>
  <c r="D1043" i="6"/>
  <c r="D1044" i="6"/>
  <c r="D1045" i="6"/>
  <c r="D1046" i="6"/>
  <c r="D1047" i="6"/>
  <c r="D1048" i="6"/>
  <c r="D1049" i="6"/>
  <c r="D1050" i="6"/>
  <c r="D1051" i="6"/>
  <c r="D1052" i="6"/>
  <c r="D1053" i="6"/>
  <c r="D1054" i="6"/>
  <c r="D1055" i="6"/>
  <c r="D1056" i="6"/>
  <c r="D1057" i="6"/>
  <c r="D1058" i="6"/>
  <c r="D1059" i="6"/>
  <c r="D1060" i="6"/>
  <c r="D1061" i="6"/>
  <c r="D1062" i="6"/>
  <c r="D1063" i="6"/>
  <c r="D1064" i="6"/>
  <c r="D1065" i="6"/>
  <c r="D1066" i="6"/>
  <c r="D1067" i="6"/>
  <c r="D1068" i="6"/>
  <c r="D1069" i="6"/>
  <c r="D1070" i="6"/>
  <c r="D1071" i="6"/>
  <c r="D1072" i="6"/>
  <c r="D1073" i="6"/>
  <c r="D1074" i="6"/>
  <c r="D1075" i="6"/>
  <c r="D1076" i="6"/>
  <c r="D1077" i="6"/>
  <c r="D1078" i="6"/>
  <c r="D1079" i="6"/>
  <c r="D1080" i="6"/>
  <c r="D1081" i="6"/>
  <c r="D1082" i="6"/>
  <c r="D1083" i="6"/>
  <c r="D1084" i="6"/>
  <c r="D1085" i="6"/>
  <c r="D1086" i="6"/>
  <c r="D1087" i="6"/>
  <c r="D1088" i="6"/>
  <c r="D1089" i="6"/>
  <c r="D1090" i="6"/>
  <c r="D1091" i="6"/>
  <c r="D1092" i="6"/>
  <c r="D1093" i="6"/>
  <c r="D1094" i="6"/>
  <c r="D1095" i="6"/>
  <c r="D1096" i="6"/>
  <c r="D1097" i="6"/>
  <c r="D1098" i="6"/>
  <c r="D1099" i="6"/>
  <c r="D1100" i="6"/>
  <c r="D1101" i="6"/>
  <c r="D1102" i="6"/>
  <c r="D1103" i="6"/>
  <c r="D1104" i="6"/>
  <c r="D1105" i="6"/>
  <c r="D1106" i="6"/>
  <c r="D1107" i="6"/>
  <c r="D1108" i="6"/>
  <c r="D1109" i="6"/>
  <c r="D1110" i="6"/>
  <c r="D1111" i="6"/>
  <c r="D1112" i="6"/>
  <c r="D1113" i="6"/>
  <c r="D1114" i="6"/>
  <c r="D1115" i="6"/>
  <c r="D1116" i="6"/>
  <c r="D1117" i="6"/>
  <c r="D1118" i="6"/>
  <c r="D1119" i="6"/>
  <c r="D1120" i="6"/>
  <c r="D1121" i="6"/>
  <c r="D1122" i="6"/>
  <c r="D1123" i="6"/>
  <c r="D1124" i="6"/>
  <c r="D1125" i="6"/>
  <c r="D1126" i="6"/>
  <c r="D1127" i="6"/>
  <c r="D1128" i="6"/>
  <c r="D1129" i="6"/>
  <c r="D1130" i="6"/>
  <c r="D1131" i="6"/>
  <c r="D1132" i="6"/>
  <c r="D1133" i="6"/>
  <c r="D1134" i="6"/>
  <c r="D1135" i="6"/>
  <c r="D1136" i="6"/>
  <c r="D1137" i="6"/>
  <c r="D1138" i="6"/>
  <c r="D1139" i="6"/>
  <c r="D1140" i="6"/>
  <c r="D1141" i="6"/>
  <c r="D1142" i="6"/>
  <c r="D1143" i="6"/>
  <c r="D1144" i="6"/>
  <c r="D1145" i="6"/>
  <c r="D1146" i="6"/>
  <c r="D1147" i="6"/>
  <c r="D1148" i="6"/>
  <c r="D1149" i="6"/>
  <c r="D1150" i="6"/>
  <c r="D1151" i="6"/>
  <c r="D1152" i="6"/>
  <c r="D1153" i="6"/>
  <c r="D1154" i="6"/>
  <c r="D1155" i="6"/>
  <c r="D1156" i="6"/>
  <c r="D1157" i="6"/>
  <c r="D1158" i="6"/>
  <c r="D1159" i="6"/>
  <c r="D1160" i="6"/>
  <c r="D1161" i="6"/>
  <c r="D1162" i="6"/>
  <c r="D1163" i="6"/>
  <c r="D1164" i="6"/>
  <c r="D1165" i="6"/>
  <c r="D1166" i="6"/>
  <c r="D1167" i="6"/>
  <c r="D1168" i="6"/>
  <c r="D1169" i="6"/>
  <c r="D1170" i="6"/>
  <c r="D1171" i="6"/>
  <c r="D1172" i="6"/>
  <c r="D1173" i="6"/>
  <c r="D1174" i="6"/>
  <c r="D1175" i="6"/>
  <c r="D1176" i="6"/>
  <c r="D1177" i="6"/>
  <c r="D1178" i="6"/>
  <c r="D1179" i="6"/>
  <c r="D1180" i="6"/>
  <c r="D1181" i="6"/>
  <c r="D1182" i="6"/>
  <c r="D1183" i="6"/>
  <c r="D1184" i="6"/>
  <c r="D1185" i="6"/>
  <c r="D1186" i="6"/>
  <c r="D1187" i="6"/>
  <c r="D1188" i="6"/>
  <c r="D1189" i="6"/>
  <c r="D1190" i="6"/>
  <c r="D1191" i="6"/>
  <c r="D1192" i="6"/>
  <c r="D1193" i="6"/>
  <c r="D1194" i="6"/>
  <c r="D1195" i="6"/>
  <c r="D1196" i="6"/>
  <c r="D1197" i="6"/>
  <c r="D1198" i="6"/>
  <c r="D1199" i="6"/>
  <c r="D1200" i="6"/>
  <c r="D1201" i="6"/>
  <c r="D1202" i="6"/>
  <c r="D1203" i="6"/>
  <c r="D1204" i="6"/>
  <c r="D1205" i="6"/>
  <c r="D1206" i="6"/>
  <c r="D1207" i="6"/>
  <c r="D1208" i="6"/>
  <c r="D1209" i="6"/>
  <c r="D1210" i="6"/>
  <c r="D1211" i="6"/>
  <c r="D1212" i="6"/>
  <c r="D1213" i="6"/>
  <c r="D1214" i="6"/>
  <c r="D1215" i="6"/>
  <c r="D1216" i="6"/>
  <c r="D1217" i="6"/>
  <c r="D1218" i="6"/>
  <c r="D1219" i="6"/>
  <c r="D1220" i="6"/>
  <c r="D1221" i="6"/>
  <c r="D1222" i="6"/>
  <c r="D1223" i="6"/>
  <c r="D1224" i="6"/>
  <c r="D1225" i="6"/>
  <c r="D1226" i="6"/>
  <c r="D1227" i="6"/>
  <c r="D1228" i="6"/>
  <c r="D1229" i="6"/>
  <c r="D1230" i="6"/>
  <c r="D1231" i="6"/>
  <c r="D1232" i="6"/>
  <c r="D1233" i="6"/>
  <c r="D1234" i="6"/>
  <c r="D1235" i="6"/>
  <c r="D1236" i="6"/>
  <c r="D1237" i="6"/>
  <c r="D1238" i="6"/>
  <c r="D1239" i="6"/>
  <c r="D1240" i="6"/>
  <c r="D1241" i="6"/>
  <c r="D1242" i="6"/>
  <c r="D1243" i="6"/>
  <c r="D1244" i="6"/>
  <c r="D1245" i="6"/>
  <c r="D1246" i="6"/>
  <c r="D1247" i="6"/>
  <c r="D1248" i="6"/>
  <c r="D1249" i="6"/>
  <c r="D1250" i="6"/>
  <c r="D1251" i="6"/>
  <c r="D1252" i="6"/>
  <c r="D1253" i="6"/>
  <c r="D1254" i="6"/>
  <c r="D1255" i="6"/>
  <c r="D1256" i="6"/>
  <c r="D1257" i="6"/>
  <c r="D1258" i="6"/>
  <c r="D1259" i="6"/>
  <c r="D1260" i="6"/>
  <c r="D1261" i="6"/>
  <c r="D1262" i="6"/>
  <c r="D1263" i="6"/>
  <c r="D1264" i="6"/>
  <c r="D1265" i="6"/>
  <c r="D1266" i="6"/>
  <c r="D1267" i="6"/>
  <c r="D1268" i="6"/>
  <c r="D1269" i="6"/>
  <c r="D1270" i="6"/>
  <c r="D1271" i="6"/>
  <c r="D1272" i="6"/>
  <c r="D1273" i="6"/>
  <c r="D1274" i="6"/>
  <c r="D1275" i="6"/>
  <c r="D1276" i="6"/>
  <c r="D1277" i="6"/>
  <c r="D1278" i="6"/>
  <c r="D1279" i="6"/>
  <c r="D1280" i="6"/>
  <c r="D1281" i="6"/>
  <c r="D1282" i="6"/>
  <c r="D1283" i="6"/>
  <c r="D1284" i="6"/>
  <c r="D1285" i="6"/>
  <c r="D1286" i="6"/>
  <c r="D1287" i="6"/>
  <c r="D1288" i="6"/>
  <c r="D1289" i="6"/>
  <c r="D1290" i="6"/>
  <c r="D1291" i="6"/>
  <c r="D1292" i="6"/>
  <c r="D1293" i="6"/>
  <c r="D1294" i="6"/>
  <c r="D1295" i="6"/>
  <c r="D1296" i="6"/>
  <c r="D1297" i="6"/>
  <c r="D1298" i="6"/>
  <c r="D1299" i="6"/>
  <c r="D1300" i="6"/>
  <c r="D1301" i="6"/>
  <c r="D1302" i="6"/>
  <c r="D1303" i="6"/>
  <c r="D1304" i="6"/>
  <c r="D1305" i="6"/>
  <c r="D1306" i="6"/>
  <c r="D1307" i="6"/>
  <c r="D1308" i="6"/>
  <c r="D1309" i="6"/>
  <c r="D1310" i="6"/>
  <c r="D1311" i="6"/>
  <c r="D1312" i="6"/>
  <c r="D1313" i="6"/>
  <c r="D1314" i="6"/>
  <c r="D1315" i="6"/>
  <c r="D1316" i="6"/>
  <c r="D1317" i="6"/>
  <c r="D1318" i="6"/>
  <c r="D1319" i="6"/>
  <c r="D1320" i="6"/>
  <c r="D1321" i="6"/>
  <c r="D1322" i="6"/>
  <c r="D1323" i="6"/>
  <c r="D1324" i="6"/>
  <c r="D1325" i="6"/>
  <c r="D1326" i="6"/>
  <c r="D1327" i="6"/>
  <c r="D1328" i="6"/>
  <c r="D1329" i="6"/>
  <c r="D1330" i="6"/>
  <c r="D1331" i="6"/>
  <c r="D1332" i="6"/>
  <c r="D1333" i="6"/>
  <c r="D1334" i="6"/>
  <c r="D1335" i="6"/>
  <c r="D1336" i="6"/>
  <c r="D1337" i="6"/>
  <c r="D1338" i="6"/>
  <c r="D1339" i="6"/>
  <c r="D1340" i="6"/>
  <c r="D1341" i="6"/>
  <c r="D1342" i="6"/>
  <c r="D1343" i="6"/>
  <c r="D1344" i="6"/>
  <c r="D1345" i="6"/>
  <c r="D1346" i="6"/>
  <c r="D1347" i="6"/>
  <c r="D1348" i="6"/>
  <c r="D1349" i="6"/>
  <c r="D1350" i="6"/>
  <c r="D1351" i="6"/>
  <c r="D1352" i="6"/>
  <c r="D1353" i="6"/>
  <c r="D1354" i="6"/>
  <c r="D1355" i="6"/>
  <c r="D1356" i="6"/>
  <c r="D1357" i="6"/>
  <c r="D1358" i="6"/>
  <c r="D1359" i="6"/>
  <c r="D1360" i="6"/>
  <c r="D1361" i="6"/>
  <c r="D1362" i="6"/>
  <c r="D1363" i="6"/>
  <c r="D1364" i="6"/>
  <c r="D1365" i="6"/>
  <c r="D1366" i="6"/>
  <c r="D1367" i="6"/>
  <c r="D1368" i="6"/>
  <c r="D1369" i="6"/>
  <c r="D1370" i="6"/>
  <c r="D1371" i="6"/>
  <c r="D1372" i="6"/>
  <c r="D1373" i="6"/>
  <c r="D1374" i="6"/>
  <c r="D1375" i="6"/>
  <c r="D1376" i="6"/>
  <c r="D1377" i="6"/>
  <c r="D1378" i="6"/>
  <c r="D1379" i="6"/>
  <c r="D1380" i="6"/>
  <c r="D1381" i="6"/>
  <c r="D1382" i="6"/>
  <c r="D1383" i="6"/>
  <c r="D1384" i="6"/>
  <c r="D1385" i="6"/>
  <c r="D1386" i="6"/>
  <c r="D1387" i="6"/>
  <c r="D1388" i="6"/>
  <c r="D1389" i="6"/>
  <c r="D1390" i="6"/>
  <c r="D1391" i="6"/>
  <c r="D1392" i="6"/>
  <c r="D1393" i="6"/>
  <c r="D1394" i="6"/>
  <c r="D1395" i="6"/>
  <c r="D1396" i="6"/>
  <c r="D1397" i="6"/>
  <c r="D1398" i="6"/>
  <c r="D1399" i="6"/>
  <c r="D1400" i="6"/>
  <c r="D1401" i="6"/>
  <c r="D1402" i="6"/>
  <c r="D1403" i="6"/>
  <c r="D1404" i="6"/>
  <c r="D1405" i="6"/>
  <c r="D1406" i="6"/>
  <c r="D1407" i="6"/>
  <c r="D1408" i="6"/>
  <c r="D1409" i="6"/>
  <c r="D1410" i="6"/>
  <c r="D1411" i="6"/>
  <c r="D1412" i="6"/>
  <c r="D1413" i="6"/>
  <c r="D1414" i="6"/>
  <c r="D1415" i="6"/>
  <c r="D1416" i="6"/>
  <c r="D1417" i="6"/>
  <c r="D1418" i="6"/>
  <c r="D1419" i="6"/>
  <c r="D1420" i="6"/>
  <c r="D1421" i="6"/>
  <c r="D1422" i="6"/>
  <c r="D1423" i="6"/>
  <c r="D1424" i="6"/>
  <c r="D1425" i="6"/>
  <c r="D1426" i="6"/>
  <c r="D1427" i="6"/>
  <c r="D1428" i="6"/>
  <c r="D1429" i="6"/>
  <c r="D1430" i="6"/>
  <c r="D1431" i="6"/>
  <c r="D1432" i="6"/>
  <c r="D1433" i="6"/>
  <c r="D1434" i="6"/>
  <c r="D1435" i="6"/>
  <c r="D1436" i="6"/>
  <c r="D1437" i="6"/>
  <c r="D1438" i="6"/>
  <c r="D1439" i="6"/>
  <c r="D1440" i="6"/>
  <c r="D1441" i="6"/>
  <c r="D1442" i="6"/>
  <c r="D1443" i="6"/>
  <c r="D1444" i="6"/>
  <c r="D1445" i="6"/>
  <c r="D1446" i="6"/>
  <c r="D1447" i="6"/>
  <c r="D1448" i="6"/>
  <c r="D1449" i="6"/>
  <c r="D1450" i="6"/>
  <c r="D1451" i="6"/>
  <c r="D1452" i="6"/>
  <c r="D1453" i="6"/>
  <c r="D1454" i="6"/>
  <c r="D1455" i="6"/>
  <c r="D1456" i="6"/>
  <c r="D1457" i="6"/>
  <c r="D1458" i="6"/>
  <c r="D1459" i="6"/>
  <c r="D1460" i="6"/>
  <c r="D1461" i="6"/>
  <c r="D1462" i="6"/>
  <c r="D1463" i="6"/>
  <c r="D1464" i="6"/>
  <c r="D1465" i="6"/>
  <c r="D1466" i="6"/>
  <c r="D1467" i="6"/>
  <c r="D1468" i="6"/>
  <c r="D1469" i="6"/>
  <c r="D1470" i="6"/>
  <c r="D1471" i="6"/>
  <c r="D1472" i="6"/>
  <c r="D1473" i="6"/>
  <c r="D1474" i="6"/>
  <c r="D1475" i="6"/>
  <c r="D1476" i="6"/>
  <c r="D1477" i="6"/>
  <c r="D1478" i="6"/>
  <c r="D1479" i="6"/>
  <c r="D1480" i="6"/>
  <c r="D1481" i="6"/>
  <c r="D1482" i="6"/>
  <c r="D1483" i="6"/>
  <c r="D1484" i="6"/>
  <c r="D1485" i="6"/>
  <c r="D1486" i="6"/>
  <c r="D1487" i="6"/>
  <c r="D1488" i="6"/>
  <c r="D1489" i="6"/>
  <c r="D1490" i="6"/>
  <c r="D1491" i="6"/>
  <c r="D1492" i="6"/>
  <c r="D1493" i="6"/>
  <c r="D1494" i="6"/>
  <c r="D1495" i="6"/>
  <c r="D1496" i="6"/>
  <c r="D1497" i="6"/>
  <c r="D1498" i="6"/>
  <c r="D1499" i="6"/>
  <c r="D1500" i="6"/>
  <c r="D1501" i="6"/>
  <c r="D1502" i="6"/>
  <c r="D1503" i="6"/>
  <c r="D1504" i="6"/>
  <c r="D1505" i="6"/>
  <c r="D1506" i="6"/>
  <c r="D1507" i="6"/>
  <c r="D1508" i="6"/>
  <c r="D1509" i="6"/>
  <c r="D1510" i="6"/>
  <c r="D1511" i="6"/>
  <c r="D1512" i="6"/>
  <c r="D1513" i="6"/>
  <c r="D1514" i="6"/>
  <c r="D1515" i="6"/>
  <c r="D1516" i="6"/>
  <c r="D1517" i="6"/>
  <c r="D1518" i="6"/>
  <c r="D1519" i="6"/>
  <c r="D1520" i="6"/>
  <c r="D1521" i="6"/>
  <c r="D1522" i="6"/>
  <c r="D1523" i="6"/>
  <c r="D1524" i="6"/>
  <c r="D1525" i="6"/>
  <c r="D1526" i="6"/>
  <c r="D1527" i="6"/>
  <c r="D1528" i="6"/>
  <c r="D1529" i="6"/>
  <c r="D1530" i="6"/>
  <c r="D1531" i="6"/>
  <c r="D1532" i="6"/>
  <c r="D1533" i="6"/>
  <c r="D1534" i="6"/>
  <c r="D1535" i="6"/>
  <c r="D1536" i="6"/>
  <c r="D1537" i="6"/>
  <c r="D1538" i="6"/>
  <c r="D1539" i="6"/>
  <c r="D1540" i="6"/>
  <c r="D1541" i="6"/>
  <c r="D1542" i="6"/>
  <c r="D1543" i="6"/>
  <c r="D1544" i="6"/>
  <c r="D1545" i="6"/>
  <c r="D1546" i="6"/>
  <c r="D1547" i="6"/>
  <c r="D1548" i="6"/>
  <c r="D1549" i="6"/>
  <c r="D1550" i="6"/>
  <c r="D1551" i="6"/>
  <c r="D1552" i="6"/>
  <c r="D1553" i="6"/>
  <c r="D1554" i="6"/>
  <c r="D1555" i="6"/>
  <c r="D1556" i="6"/>
  <c r="D1557" i="6"/>
  <c r="D1558" i="6"/>
  <c r="D1559" i="6"/>
  <c r="D1560" i="6"/>
  <c r="D1561" i="6"/>
  <c r="D1562" i="6"/>
  <c r="D1563" i="6"/>
  <c r="D1564" i="6"/>
  <c r="D1565" i="6"/>
  <c r="D1566" i="6"/>
  <c r="D1567" i="6"/>
  <c r="D1568" i="6"/>
  <c r="D1569" i="6"/>
  <c r="D1570" i="6"/>
  <c r="D1571" i="6"/>
  <c r="D1572" i="6"/>
  <c r="D1573" i="6"/>
  <c r="D1574" i="6"/>
  <c r="D1575" i="6"/>
  <c r="D1576" i="6"/>
  <c r="D1577" i="6"/>
  <c r="D1578" i="6"/>
  <c r="D1579" i="6"/>
  <c r="D1580" i="6"/>
  <c r="D1581" i="6"/>
  <c r="D1582" i="6"/>
  <c r="D1583" i="6"/>
  <c r="D1584" i="6"/>
  <c r="D1585" i="6"/>
  <c r="D1586" i="6"/>
  <c r="D1587" i="6"/>
  <c r="D1588" i="6"/>
  <c r="D1589" i="6"/>
  <c r="D1590" i="6"/>
  <c r="D1591" i="6"/>
  <c r="D1592" i="6"/>
  <c r="D1593" i="6"/>
  <c r="D1594" i="6"/>
  <c r="D1595" i="6"/>
  <c r="D1596" i="6"/>
  <c r="D1597" i="6"/>
  <c r="D1598" i="6"/>
  <c r="D1599" i="6"/>
  <c r="D1600" i="6"/>
  <c r="D1601" i="6"/>
  <c r="D1602" i="6"/>
  <c r="D1603" i="6"/>
  <c r="D1604" i="6"/>
  <c r="D1605" i="6"/>
  <c r="D1606" i="6"/>
  <c r="D1607" i="6"/>
  <c r="D1608" i="6"/>
  <c r="D1609" i="6"/>
  <c r="D1610" i="6"/>
  <c r="D1611" i="6"/>
  <c r="D1612" i="6"/>
  <c r="D1613" i="6"/>
  <c r="D1614" i="6"/>
  <c r="D1615" i="6"/>
  <c r="D1616" i="6"/>
  <c r="D1617" i="6"/>
  <c r="D1618" i="6"/>
  <c r="D1619" i="6"/>
  <c r="D1620" i="6"/>
  <c r="D1621" i="6"/>
  <c r="D1622" i="6"/>
  <c r="D1623" i="6"/>
  <c r="D1624" i="6"/>
  <c r="D1625" i="6"/>
  <c r="D1626" i="6"/>
  <c r="D1627" i="6"/>
  <c r="D1628" i="6"/>
  <c r="D1629" i="6"/>
  <c r="D1630" i="6"/>
  <c r="D1631" i="6"/>
  <c r="D1632" i="6"/>
  <c r="D1633" i="6"/>
  <c r="D1634" i="6"/>
  <c r="D1635" i="6"/>
  <c r="D1636" i="6"/>
  <c r="D1637" i="6"/>
  <c r="D1638" i="6"/>
  <c r="D1639" i="6"/>
  <c r="D1640" i="6"/>
  <c r="D1641" i="6"/>
  <c r="D1642" i="6"/>
  <c r="D1643" i="6"/>
  <c r="D1644" i="6"/>
  <c r="D1645" i="6"/>
  <c r="D1646" i="6"/>
  <c r="D1647" i="6"/>
  <c r="D1648" i="6"/>
  <c r="D1649" i="6"/>
  <c r="D1650" i="6"/>
  <c r="D1651" i="6"/>
  <c r="D1652" i="6"/>
  <c r="D1653" i="6"/>
  <c r="D1654" i="6"/>
  <c r="D1655" i="6"/>
  <c r="D1656" i="6"/>
  <c r="D1657" i="6"/>
  <c r="D1658" i="6"/>
  <c r="D1659" i="6"/>
  <c r="D1660" i="6"/>
  <c r="D1661" i="6"/>
  <c r="D1662" i="6"/>
  <c r="D1663" i="6"/>
  <c r="D1664" i="6"/>
  <c r="D1665" i="6"/>
  <c r="D1666" i="6"/>
  <c r="D1667" i="6"/>
  <c r="D1668" i="6"/>
  <c r="D1669" i="6"/>
  <c r="D1670" i="6"/>
  <c r="D1671" i="6"/>
  <c r="D1672" i="6"/>
  <c r="D1673" i="6"/>
  <c r="D1674" i="6"/>
  <c r="D1675" i="6"/>
  <c r="D1676" i="6"/>
  <c r="D1677" i="6"/>
  <c r="D1678" i="6"/>
  <c r="D1679" i="6"/>
  <c r="D1680" i="6"/>
  <c r="D1681" i="6"/>
  <c r="D1682" i="6"/>
  <c r="D1683" i="6"/>
  <c r="D1684" i="6"/>
  <c r="D1685" i="6"/>
  <c r="D1686" i="6"/>
  <c r="D1687" i="6"/>
  <c r="D1688" i="6"/>
  <c r="D1689" i="6"/>
  <c r="D1690" i="6"/>
  <c r="D1691" i="6"/>
  <c r="D1692" i="6"/>
  <c r="D1693" i="6"/>
  <c r="D1694" i="6"/>
  <c r="D1695" i="6"/>
  <c r="D1696" i="6"/>
  <c r="D1697" i="6"/>
  <c r="D1698" i="6"/>
  <c r="D1699" i="6"/>
  <c r="D1700" i="6"/>
  <c r="D1701" i="6"/>
  <c r="D1702" i="6"/>
  <c r="D1703" i="6"/>
  <c r="D1704" i="6"/>
  <c r="D1705" i="6"/>
  <c r="D1706" i="6"/>
  <c r="D1707" i="6"/>
  <c r="D1708" i="6"/>
  <c r="D1709" i="6"/>
  <c r="D1710" i="6"/>
  <c r="D1711" i="6"/>
  <c r="D1712" i="6"/>
  <c r="D1713" i="6"/>
  <c r="D1714" i="6"/>
  <c r="D1715" i="6"/>
  <c r="D1716" i="6"/>
  <c r="D1717" i="6"/>
  <c r="D1718" i="6"/>
  <c r="D1719" i="6"/>
  <c r="D1720" i="6"/>
  <c r="D1721" i="6"/>
  <c r="D1722" i="6"/>
  <c r="D1723" i="6"/>
  <c r="D1724" i="6"/>
  <c r="D1725" i="6"/>
  <c r="D1726" i="6"/>
  <c r="D1727" i="6"/>
  <c r="D1728" i="6"/>
  <c r="D1729" i="6"/>
  <c r="D1730" i="6"/>
  <c r="D1731" i="6"/>
  <c r="D1732" i="6"/>
  <c r="D1733" i="6"/>
  <c r="D1734" i="6"/>
  <c r="D1735" i="6"/>
  <c r="D1736" i="6"/>
  <c r="D1737" i="6"/>
  <c r="D1738" i="6"/>
  <c r="D1739" i="6"/>
  <c r="D1740" i="6"/>
  <c r="D1741" i="6"/>
  <c r="D1742" i="6"/>
  <c r="D1743" i="6"/>
  <c r="D1744" i="6"/>
  <c r="D1745" i="6"/>
  <c r="D1746" i="6"/>
  <c r="D1747" i="6"/>
  <c r="D1748" i="6"/>
  <c r="D1749" i="6"/>
  <c r="D1750" i="6"/>
  <c r="D1751" i="6"/>
  <c r="D1752" i="6"/>
  <c r="D1753" i="6"/>
  <c r="D1754" i="6"/>
  <c r="D1755" i="6"/>
  <c r="D1756" i="6"/>
  <c r="D1757" i="6"/>
  <c r="D1758" i="6"/>
  <c r="D1759" i="6"/>
  <c r="D1760" i="6"/>
  <c r="D1761" i="6"/>
  <c r="D1762" i="6"/>
  <c r="D1763" i="6"/>
  <c r="D1764" i="6"/>
  <c r="D1765" i="6"/>
  <c r="D1766" i="6"/>
  <c r="D1767" i="6"/>
  <c r="D1768" i="6"/>
  <c r="D1769" i="6"/>
  <c r="D1770" i="6"/>
  <c r="D1771" i="6"/>
  <c r="D1772" i="6"/>
  <c r="D1773" i="6"/>
  <c r="D1774" i="6"/>
  <c r="D1775" i="6"/>
  <c r="D1776" i="6"/>
  <c r="D1777" i="6"/>
  <c r="D1778" i="6"/>
  <c r="D1779" i="6"/>
  <c r="D1780" i="6"/>
  <c r="D1781" i="6"/>
  <c r="D1782" i="6"/>
  <c r="D1783" i="6"/>
  <c r="D1784" i="6"/>
  <c r="D1785" i="6"/>
  <c r="D1786" i="6"/>
  <c r="D1787" i="6"/>
  <c r="D1788" i="6"/>
  <c r="D1789" i="6"/>
  <c r="D1790" i="6"/>
  <c r="D1791" i="6"/>
  <c r="D1792" i="6"/>
  <c r="D1793" i="6"/>
  <c r="D1794" i="6"/>
  <c r="D1795" i="6"/>
  <c r="D1796" i="6"/>
  <c r="D1797" i="6"/>
  <c r="D1798" i="6"/>
  <c r="D1799" i="6"/>
  <c r="D1800" i="6"/>
  <c r="D1801" i="6"/>
  <c r="D1802" i="6"/>
  <c r="D1803" i="6"/>
  <c r="D1804" i="6"/>
  <c r="D1805" i="6"/>
  <c r="D1806" i="6"/>
  <c r="D1807" i="6"/>
  <c r="D1808" i="6"/>
  <c r="D1809" i="6"/>
  <c r="D1810" i="6"/>
  <c r="D1811" i="6"/>
  <c r="D1812" i="6"/>
  <c r="D1813" i="6"/>
  <c r="D1814" i="6"/>
  <c r="D1815" i="6"/>
  <c r="D1816" i="6"/>
  <c r="D1817" i="6"/>
  <c r="D1818" i="6"/>
  <c r="D1819" i="6"/>
  <c r="D1820" i="6"/>
  <c r="D1821" i="6"/>
  <c r="D1822" i="6"/>
  <c r="D1823" i="6"/>
  <c r="D1824" i="6"/>
  <c r="D1825" i="6"/>
  <c r="D1826" i="6"/>
  <c r="D1827" i="6"/>
  <c r="D1828" i="6"/>
  <c r="D1829" i="6"/>
  <c r="D1830" i="6"/>
  <c r="D1831" i="6"/>
  <c r="D1832" i="6"/>
  <c r="D1833" i="6"/>
  <c r="D1834" i="6"/>
  <c r="D1835" i="6"/>
  <c r="D1836" i="6"/>
  <c r="D1837" i="6"/>
  <c r="D1838" i="6"/>
  <c r="D1839" i="6"/>
  <c r="D1840" i="6"/>
  <c r="D1841" i="6"/>
  <c r="D1842" i="6"/>
  <c r="D1843" i="6"/>
  <c r="D1844" i="6"/>
  <c r="D1845" i="6"/>
  <c r="D1846" i="6"/>
  <c r="D1847" i="6"/>
  <c r="D1848" i="6"/>
  <c r="D1849" i="6"/>
  <c r="D1850" i="6"/>
  <c r="D1851" i="6"/>
  <c r="D1852" i="6"/>
  <c r="D1853" i="6"/>
  <c r="D1854" i="6"/>
  <c r="D1855" i="6"/>
  <c r="D1856" i="6"/>
  <c r="D1857" i="6"/>
  <c r="D1858" i="6"/>
  <c r="D1859" i="6"/>
  <c r="D1860" i="6"/>
  <c r="D1861" i="6"/>
  <c r="D1862" i="6"/>
  <c r="D1863" i="6"/>
  <c r="D1864" i="6"/>
  <c r="D1865" i="6"/>
  <c r="D1866" i="6"/>
  <c r="D1867" i="6"/>
  <c r="D1868" i="6"/>
  <c r="D1869" i="6"/>
  <c r="D1870" i="6"/>
  <c r="D1871" i="6"/>
  <c r="D1872" i="6"/>
  <c r="D1873" i="6"/>
  <c r="D1874" i="6"/>
  <c r="D1875" i="6"/>
  <c r="D1876" i="6"/>
  <c r="D1877" i="6"/>
  <c r="D1878" i="6"/>
  <c r="D1879" i="6"/>
  <c r="D1880" i="6"/>
  <c r="D1881" i="6"/>
  <c r="D1882" i="6"/>
  <c r="D1883" i="6"/>
  <c r="D1884" i="6"/>
  <c r="D1885" i="6"/>
  <c r="D1886" i="6"/>
  <c r="D1887" i="6"/>
  <c r="D1888" i="6"/>
  <c r="D1889" i="6"/>
  <c r="D1890" i="6"/>
  <c r="D1891" i="6"/>
  <c r="D1892" i="6"/>
  <c r="D1893" i="6"/>
  <c r="D1894" i="6"/>
  <c r="D1895" i="6"/>
  <c r="D1896" i="6"/>
  <c r="D1897" i="6"/>
  <c r="D1898" i="6"/>
  <c r="D1899" i="6"/>
  <c r="D1900" i="6"/>
  <c r="D1901" i="6"/>
  <c r="D1902" i="6"/>
  <c r="D1903" i="6"/>
  <c r="D1904" i="6"/>
  <c r="D1905" i="6"/>
  <c r="D1906" i="6"/>
  <c r="D1907" i="6"/>
  <c r="D1908" i="6"/>
  <c r="D1909" i="6"/>
  <c r="D1910" i="6"/>
  <c r="D1911" i="6"/>
  <c r="D1912" i="6"/>
  <c r="D1913" i="6"/>
  <c r="D1914" i="6"/>
  <c r="D1915" i="6"/>
  <c r="D1916" i="6"/>
  <c r="D1917" i="6"/>
  <c r="D1918" i="6"/>
  <c r="D1919" i="6"/>
  <c r="D1920" i="6"/>
  <c r="D1921" i="6"/>
  <c r="D1922" i="6"/>
  <c r="D1923" i="6"/>
  <c r="D1924" i="6"/>
  <c r="D1925" i="6"/>
  <c r="D1926" i="6"/>
  <c r="D1927" i="6"/>
  <c r="D1928" i="6"/>
  <c r="D1929" i="6"/>
  <c r="D1930" i="6"/>
  <c r="D1931" i="6"/>
  <c r="D1932" i="6"/>
  <c r="D1933" i="6"/>
  <c r="D1934" i="6"/>
  <c r="D1935" i="6"/>
  <c r="D1936" i="6"/>
  <c r="D1937" i="6"/>
  <c r="D1938" i="6"/>
  <c r="D1939" i="6"/>
  <c r="D1940" i="6"/>
  <c r="D1941" i="6"/>
  <c r="D1942" i="6"/>
  <c r="D1943" i="6"/>
  <c r="D1944" i="6"/>
  <c r="D1945" i="6"/>
  <c r="D1946" i="6"/>
  <c r="D1947" i="6"/>
  <c r="D1948" i="6"/>
  <c r="D1949" i="6"/>
  <c r="D1950" i="6"/>
  <c r="D1951" i="6"/>
  <c r="D1952" i="6"/>
  <c r="D1953" i="6"/>
  <c r="D1954" i="6"/>
  <c r="D1955" i="6"/>
  <c r="D1956" i="6"/>
  <c r="D1957" i="6"/>
  <c r="D1958" i="6"/>
  <c r="D1959" i="6"/>
  <c r="D1960" i="6"/>
  <c r="D1961" i="6"/>
  <c r="D1962" i="6"/>
  <c r="D1963" i="6"/>
  <c r="D1964" i="6"/>
  <c r="D1965" i="6"/>
  <c r="D1966" i="6"/>
  <c r="D1967" i="6"/>
  <c r="D1968" i="6"/>
  <c r="D1969" i="6"/>
  <c r="D1970" i="6"/>
  <c r="D1971" i="6"/>
  <c r="D1972" i="6"/>
  <c r="D1973" i="6"/>
  <c r="D1974" i="6"/>
  <c r="D1975" i="6"/>
  <c r="D1976" i="6"/>
  <c r="D1977" i="6"/>
  <c r="D1978" i="6"/>
  <c r="D1979" i="6"/>
  <c r="D1980" i="6"/>
  <c r="D1981" i="6"/>
  <c r="D1982" i="6"/>
  <c r="D1983" i="6"/>
  <c r="D1984" i="6"/>
  <c r="D1985" i="6"/>
  <c r="D1986" i="6"/>
  <c r="D1987" i="6"/>
  <c r="D1988" i="6"/>
  <c r="D1989" i="6"/>
  <c r="D1990" i="6"/>
  <c r="D1991" i="6"/>
  <c r="D1992" i="6"/>
  <c r="D1993" i="6"/>
  <c r="D1994" i="6"/>
  <c r="D1995" i="6"/>
  <c r="D1996" i="6"/>
  <c r="D1997" i="6"/>
  <c r="D1998" i="6"/>
  <c r="D1999" i="6"/>
  <c r="D2000" i="6"/>
  <c r="D2001" i="6"/>
  <c r="D2002" i="6"/>
  <c r="D2003" i="6"/>
  <c r="D2004" i="6"/>
  <c r="D2005" i="6"/>
  <c r="D2006" i="6"/>
  <c r="D2007" i="6"/>
  <c r="D2008" i="6"/>
  <c r="D2009" i="6"/>
  <c r="D2010" i="6"/>
  <c r="D2011" i="6"/>
  <c r="D2012" i="6"/>
  <c r="D2013" i="6"/>
  <c r="D2014" i="6"/>
  <c r="D2015" i="6"/>
  <c r="D2016" i="6"/>
  <c r="D2017" i="6"/>
  <c r="D2018" i="6"/>
  <c r="D2019" i="6"/>
  <c r="D2020" i="6"/>
  <c r="D2021" i="6"/>
  <c r="D2022" i="6"/>
  <c r="D2023" i="6"/>
  <c r="D2024" i="6"/>
  <c r="D2025" i="6"/>
  <c r="D2026" i="6"/>
  <c r="D2027" i="6"/>
  <c r="D2028" i="6"/>
  <c r="D2029" i="6"/>
  <c r="D2030" i="6"/>
  <c r="D2031" i="6"/>
  <c r="D2032" i="6"/>
  <c r="D2033" i="6"/>
  <c r="D2034" i="6"/>
  <c r="D2035" i="6"/>
  <c r="D2036" i="6"/>
  <c r="D2037" i="6"/>
  <c r="D2038" i="6"/>
  <c r="D2039" i="6"/>
  <c r="D2040" i="6"/>
  <c r="D2041" i="6"/>
  <c r="D2042" i="6"/>
  <c r="D2043" i="6"/>
  <c r="D2044" i="6"/>
  <c r="D2045" i="6"/>
  <c r="D2046" i="6"/>
  <c r="D2047" i="6"/>
  <c r="D2048" i="6"/>
  <c r="D2049" i="6"/>
  <c r="D2050" i="6"/>
  <c r="D2051" i="6"/>
  <c r="D2052" i="6"/>
  <c r="D2053" i="6"/>
  <c r="D2054" i="6"/>
  <c r="D2055" i="6"/>
  <c r="D2056" i="6"/>
  <c r="D2057" i="6"/>
  <c r="D2058" i="6"/>
  <c r="D2059" i="6"/>
  <c r="D2060" i="6"/>
  <c r="D2061" i="6"/>
  <c r="D2062" i="6"/>
  <c r="D2063" i="6"/>
  <c r="D2064" i="6"/>
  <c r="D2065" i="6"/>
  <c r="D2066" i="6"/>
  <c r="D2067" i="6"/>
  <c r="D2068" i="6"/>
  <c r="D2069" i="6"/>
  <c r="D2070" i="6"/>
  <c r="D2071" i="6"/>
  <c r="D2072" i="6"/>
  <c r="D2073" i="6"/>
  <c r="D2074" i="6"/>
  <c r="D2075" i="6"/>
  <c r="D2076" i="6"/>
  <c r="D2077" i="6"/>
  <c r="D2078" i="6"/>
  <c r="D2079" i="6"/>
  <c r="D2080" i="6"/>
  <c r="D2081" i="6"/>
  <c r="D2082" i="6"/>
  <c r="D2083" i="6"/>
  <c r="D2084" i="6"/>
  <c r="D2085" i="6"/>
  <c r="D2086" i="6"/>
  <c r="D2087" i="6"/>
  <c r="D2088" i="6"/>
  <c r="D2089" i="6"/>
  <c r="D2090" i="6"/>
  <c r="D2091" i="6"/>
  <c r="D2092" i="6"/>
  <c r="D2093" i="6"/>
  <c r="D2094" i="6"/>
  <c r="D2095" i="6"/>
  <c r="D2096" i="6"/>
  <c r="D2097" i="6"/>
  <c r="D2098" i="6"/>
  <c r="D2099" i="6"/>
  <c r="D2100" i="6"/>
  <c r="D2101" i="6"/>
  <c r="D2102" i="6"/>
  <c r="D2103" i="6"/>
  <c r="D2104" i="6"/>
  <c r="D2105" i="6"/>
  <c r="D2106" i="6"/>
  <c r="D2107" i="6"/>
  <c r="D2108" i="6"/>
  <c r="D2109" i="6"/>
  <c r="D2110" i="6"/>
  <c r="D2111" i="6"/>
  <c r="D2112" i="6"/>
  <c r="D2113" i="6"/>
  <c r="D2114" i="6"/>
  <c r="D2115" i="6"/>
  <c r="D2116" i="6"/>
  <c r="D2117" i="6"/>
  <c r="D2118" i="6"/>
  <c r="D2119" i="6"/>
  <c r="D2120" i="6"/>
  <c r="D2121" i="6"/>
  <c r="D2122" i="6"/>
  <c r="D2123" i="6"/>
  <c r="D2124" i="6"/>
  <c r="D2125" i="6"/>
  <c r="D2126" i="6"/>
  <c r="D2127" i="6"/>
  <c r="D2128" i="6"/>
  <c r="D2129" i="6"/>
  <c r="D2130" i="6"/>
  <c r="D2131" i="6"/>
  <c r="D2132" i="6"/>
  <c r="D2133" i="6"/>
  <c r="D2134" i="6"/>
  <c r="D2135" i="6"/>
  <c r="D2136" i="6"/>
  <c r="D2137" i="6"/>
  <c r="D2138" i="6"/>
  <c r="D2139" i="6"/>
  <c r="D2140" i="6"/>
  <c r="D2141" i="6"/>
  <c r="D2142" i="6"/>
  <c r="D2143" i="6"/>
  <c r="D2144" i="6"/>
  <c r="D2145" i="6"/>
  <c r="D2146" i="6"/>
  <c r="D2147" i="6"/>
  <c r="D2148" i="6"/>
  <c r="D2149" i="6"/>
  <c r="D2150" i="6"/>
  <c r="D2151" i="6"/>
  <c r="D2152" i="6"/>
  <c r="D2153" i="6"/>
  <c r="D2154" i="6"/>
  <c r="D2155" i="6"/>
  <c r="D2156" i="6"/>
  <c r="D2157" i="6"/>
  <c r="D2158" i="6"/>
  <c r="D2159" i="6"/>
  <c r="D2160" i="6"/>
  <c r="D2161" i="6"/>
  <c r="D2162" i="6"/>
  <c r="D2163" i="6"/>
  <c r="D2164" i="6"/>
  <c r="D2165" i="6"/>
  <c r="D2166" i="6"/>
  <c r="D2167" i="6"/>
  <c r="D2168" i="6"/>
  <c r="D2169" i="6"/>
  <c r="D2170" i="6"/>
  <c r="D2171" i="6"/>
  <c r="D2172" i="6"/>
  <c r="D2173" i="6"/>
  <c r="D2174" i="6"/>
  <c r="D2175" i="6"/>
  <c r="D2176" i="6"/>
  <c r="D2177" i="6"/>
  <c r="D2178" i="6"/>
  <c r="D2179" i="6"/>
  <c r="D2180" i="6"/>
  <c r="D2181" i="6"/>
  <c r="D2182" i="6"/>
  <c r="D2183" i="6"/>
  <c r="D2184" i="6"/>
  <c r="D2185" i="6"/>
  <c r="D2186" i="6"/>
  <c r="D2187" i="6"/>
  <c r="D2188" i="6"/>
  <c r="D2189" i="6"/>
  <c r="D2190" i="6"/>
  <c r="D2191" i="6"/>
  <c r="D2192" i="6"/>
  <c r="D2193" i="6"/>
  <c r="D2194" i="6"/>
  <c r="D2195" i="6"/>
  <c r="D2196" i="6"/>
  <c r="D2197" i="6"/>
  <c r="D2198" i="6"/>
  <c r="D2199" i="6"/>
  <c r="D2200" i="6"/>
  <c r="D2201" i="6"/>
  <c r="D2202" i="6"/>
  <c r="D2203" i="6"/>
  <c r="D2204" i="6"/>
  <c r="D2205" i="6"/>
  <c r="D2206" i="6"/>
  <c r="D2207" i="6"/>
  <c r="D2208" i="6"/>
  <c r="D2209" i="6"/>
  <c r="D2210" i="6"/>
  <c r="D2211" i="6"/>
  <c r="D2212" i="6"/>
  <c r="D2213" i="6"/>
  <c r="D2214" i="6"/>
  <c r="D2215" i="6"/>
  <c r="D2216" i="6"/>
  <c r="D2217" i="6"/>
  <c r="D2218" i="6"/>
  <c r="D2219" i="6"/>
  <c r="D2220" i="6"/>
  <c r="D2221" i="6"/>
  <c r="D2222" i="6"/>
  <c r="D2223" i="6"/>
  <c r="D2224" i="6"/>
  <c r="D2225" i="6"/>
  <c r="D2226" i="6"/>
  <c r="D2227" i="6"/>
  <c r="D2228" i="6"/>
  <c r="D2229" i="6"/>
  <c r="D2230" i="6"/>
  <c r="D2231" i="6"/>
  <c r="D2232" i="6"/>
  <c r="D2233" i="6"/>
  <c r="D2234" i="6"/>
  <c r="D2235" i="6"/>
  <c r="D2236" i="6"/>
  <c r="D2237" i="6"/>
  <c r="D2238" i="6"/>
  <c r="D2239" i="6"/>
  <c r="D2240" i="6"/>
  <c r="D2241" i="6"/>
  <c r="D2242" i="6"/>
  <c r="D2243" i="6"/>
  <c r="D2244" i="6"/>
  <c r="D2245" i="6"/>
  <c r="D2246" i="6"/>
  <c r="D2247" i="6"/>
  <c r="D2248" i="6"/>
  <c r="D2249" i="6"/>
  <c r="D2250" i="6"/>
  <c r="D2251" i="6"/>
  <c r="D2252" i="6"/>
  <c r="D2253" i="6"/>
  <c r="D2254" i="6"/>
  <c r="D2255" i="6"/>
  <c r="D2256" i="6"/>
  <c r="D2257" i="6"/>
  <c r="D2258" i="6"/>
  <c r="D2259" i="6"/>
  <c r="D2260" i="6"/>
  <c r="D2261" i="6"/>
  <c r="D2262" i="6"/>
  <c r="D2263" i="6"/>
  <c r="D2264" i="6"/>
  <c r="D2265" i="6"/>
  <c r="D2266" i="6"/>
  <c r="D2267" i="6"/>
  <c r="D2268" i="6"/>
  <c r="D2269" i="6"/>
  <c r="D2270" i="6"/>
  <c r="D2271" i="6"/>
  <c r="D2272" i="6"/>
  <c r="D2273" i="6"/>
  <c r="D2274" i="6"/>
  <c r="D2275" i="6"/>
  <c r="D2276" i="6"/>
  <c r="D2277" i="6"/>
  <c r="D2278" i="6"/>
  <c r="D2279" i="6"/>
  <c r="D2280" i="6"/>
  <c r="D2281" i="6"/>
  <c r="D2282" i="6"/>
  <c r="D2283" i="6"/>
  <c r="D2284" i="6"/>
  <c r="D2285" i="6"/>
  <c r="D2286" i="6"/>
  <c r="D2287" i="6"/>
  <c r="D2288" i="6"/>
  <c r="D2289" i="6"/>
  <c r="D2290" i="6"/>
  <c r="D2291" i="6"/>
  <c r="D2292" i="6"/>
  <c r="D2293" i="6"/>
  <c r="D2294" i="6"/>
  <c r="D2295" i="6"/>
  <c r="D2296" i="6"/>
  <c r="D2297" i="6"/>
  <c r="D2298" i="6"/>
  <c r="D2299" i="6"/>
  <c r="D2300" i="6"/>
  <c r="D2301" i="6"/>
  <c r="D2302" i="6"/>
  <c r="D2303" i="6"/>
  <c r="D2304" i="6"/>
  <c r="D2305" i="6"/>
  <c r="D2306" i="6"/>
  <c r="D2307" i="6"/>
  <c r="D2308" i="6"/>
  <c r="D2309" i="6"/>
  <c r="D2310" i="6"/>
  <c r="D2311" i="6"/>
  <c r="D2312" i="6"/>
  <c r="D2313" i="6"/>
  <c r="D2314" i="6"/>
  <c r="D2315" i="6"/>
  <c r="D2316" i="6"/>
  <c r="D2317" i="6"/>
  <c r="D2318" i="6"/>
  <c r="D2319" i="6"/>
  <c r="D2320" i="6"/>
  <c r="D2321" i="6"/>
  <c r="D2322" i="6"/>
  <c r="D2323" i="6"/>
  <c r="D2324" i="6"/>
  <c r="D2325" i="6"/>
  <c r="D2326" i="6"/>
  <c r="D2327" i="6"/>
  <c r="D2328" i="6"/>
  <c r="D2329" i="6"/>
  <c r="D2330" i="6"/>
  <c r="D2331" i="6"/>
  <c r="D2332" i="6"/>
  <c r="D2333" i="6"/>
  <c r="D2334" i="6"/>
  <c r="D2335" i="6"/>
  <c r="D2336" i="6"/>
  <c r="D2337" i="6"/>
  <c r="D2338" i="6"/>
  <c r="D2339" i="6"/>
  <c r="D2340" i="6"/>
  <c r="D2341" i="6"/>
  <c r="D2342" i="6"/>
  <c r="D2343" i="6"/>
  <c r="D2344" i="6"/>
  <c r="D2345" i="6"/>
  <c r="D2346" i="6"/>
  <c r="D2347" i="6"/>
  <c r="D2348" i="6"/>
  <c r="D2349" i="6"/>
  <c r="D2350" i="6"/>
  <c r="D2351" i="6"/>
  <c r="D2352" i="6"/>
  <c r="D2353" i="6"/>
  <c r="D2354" i="6"/>
  <c r="D2355" i="6"/>
  <c r="D2356" i="6"/>
  <c r="D2357" i="6"/>
  <c r="D2358" i="6"/>
  <c r="D2359" i="6"/>
  <c r="D2360" i="6"/>
  <c r="D2361" i="6"/>
  <c r="D2362" i="6"/>
  <c r="D2363" i="6"/>
  <c r="D2364" i="6"/>
  <c r="D2365" i="6"/>
  <c r="D2366" i="6"/>
  <c r="D2367" i="6"/>
  <c r="D2368" i="6"/>
  <c r="D2369" i="6"/>
  <c r="D2370" i="6"/>
  <c r="D2371" i="6"/>
  <c r="D2372" i="6"/>
  <c r="D2373" i="6"/>
  <c r="D2374" i="6"/>
  <c r="D2375" i="6"/>
  <c r="D2376" i="6"/>
  <c r="D2377" i="6"/>
  <c r="D2378" i="6"/>
  <c r="D2379" i="6"/>
  <c r="D2380" i="6"/>
  <c r="D2381" i="6"/>
  <c r="D2382" i="6"/>
  <c r="D2383" i="6"/>
  <c r="D2384" i="6"/>
  <c r="D2385" i="6"/>
  <c r="D2386" i="6"/>
  <c r="D2387" i="6"/>
  <c r="D2388" i="6"/>
  <c r="D2389" i="6"/>
  <c r="D2390" i="6"/>
  <c r="D2391" i="6"/>
  <c r="D2392" i="6"/>
  <c r="D2393" i="6"/>
  <c r="D2394" i="6"/>
  <c r="D2395" i="6"/>
  <c r="D2396" i="6"/>
  <c r="D2397" i="6"/>
  <c r="D2398" i="6"/>
  <c r="D2399" i="6"/>
  <c r="D2400" i="6"/>
  <c r="D2401" i="6"/>
  <c r="D2402" i="6"/>
  <c r="D2403" i="6"/>
  <c r="D2404" i="6"/>
  <c r="D2405" i="6"/>
  <c r="D2406" i="6"/>
  <c r="D2407" i="6"/>
  <c r="D2408" i="6"/>
  <c r="D2409" i="6"/>
  <c r="D2410" i="6"/>
  <c r="D2411" i="6"/>
  <c r="D2412" i="6"/>
  <c r="D2413" i="6"/>
  <c r="D2414" i="6"/>
  <c r="D2415" i="6"/>
  <c r="D2416" i="6"/>
  <c r="D2417" i="6"/>
  <c r="D2418" i="6"/>
  <c r="D2419" i="6"/>
  <c r="D2420" i="6"/>
  <c r="D2421" i="6"/>
  <c r="D2422" i="6"/>
  <c r="D2423" i="6"/>
  <c r="D2424" i="6"/>
  <c r="D2425" i="6"/>
  <c r="D2426" i="6"/>
  <c r="D2427" i="6"/>
  <c r="D2428" i="6"/>
  <c r="D2429" i="6"/>
  <c r="D2430" i="6"/>
  <c r="D2431" i="6"/>
  <c r="D2432" i="6"/>
  <c r="D2433" i="6"/>
  <c r="D2434" i="6"/>
  <c r="D2435" i="6"/>
  <c r="D2436" i="6"/>
  <c r="D2437" i="6"/>
  <c r="D2438" i="6"/>
  <c r="D2439" i="6"/>
  <c r="D2440" i="6"/>
  <c r="D2441" i="6"/>
  <c r="D2442" i="6"/>
  <c r="D2443" i="6"/>
  <c r="D2444" i="6"/>
  <c r="D2445" i="6"/>
  <c r="D2446" i="6"/>
  <c r="D2447" i="6"/>
  <c r="D2448" i="6"/>
  <c r="D2449" i="6"/>
  <c r="D2450" i="6"/>
  <c r="D2451" i="6"/>
  <c r="D2452" i="6"/>
  <c r="D2453" i="6"/>
  <c r="D2454" i="6"/>
  <c r="D2455" i="6"/>
  <c r="D2456" i="6"/>
  <c r="D2457" i="6"/>
  <c r="D2458" i="6"/>
  <c r="D2459" i="6"/>
  <c r="D2460" i="6"/>
  <c r="D2461" i="6"/>
  <c r="D2462" i="6"/>
  <c r="D2463" i="6"/>
  <c r="D2464" i="6"/>
  <c r="D2465" i="6"/>
  <c r="D2466" i="6"/>
  <c r="D2467" i="6"/>
  <c r="D2468" i="6"/>
  <c r="D2469" i="6"/>
  <c r="D2470" i="6"/>
  <c r="D2471" i="6"/>
  <c r="D2472" i="6"/>
  <c r="D2473" i="6"/>
  <c r="D2474" i="6"/>
  <c r="D2475" i="6"/>
  <c r="D2476" i="6"/>
  <c r="D2477" i="6"/>
  <c r="D2478" i="6"/>
  <c r="D2479" i="6"/>
  <c r="D2480" i="6"/>
  <c r="D2481" i="6"/>
  <c r="D2482" i="6"/>
  <c r="D2483" i="6"/>
  <c r="D2484" i="6"/>
  <c r="D2485" i="6"/>
  <c r="D2486" i="6"/>
  <c r="D2487" i="6"/>
  <c r="D2488" i="6"/>
  <c r="D2489" i="6"/>
  <c r="D2490" i="6"/>
  <c r="D2491" i="6"/>
  <c r="D2492" i="6"/>
  <c r="D2493" i="6"/>
  <c r="D2494" i="6"/>
  <c r="D2495" i="6"/>
  <c r="D2496" i="6"/>
  <c r="D2497" i="6"/>
  <c r="D2498" i="6"/>
  <c r="D2499" i="6"/>
  <c r="D2500" i="6"/>
  <c r="D2501" i="6"/>
  <c r="D2502" i="6"/>
  <c r="D2503" i="6"/>
  <c r="D2504" i="6"/>
  <c r="D2505" i="6"/>
  <c r="D2506" i="6"/>
  <c r="D2507" i="6"/>
  <c r="D2508" i="6"/>
  <c r="D2509" i="6"/>
  <c r="D2510" i="6"/>
  <c r="D2511" i="6"/>
  <c r="D2512" i="6"/>
  <c r="D2513" i="6"/>
  <c r="D2514" i="6"/>
  <c r="D2515" i="6"/>
  <c r="D2516" i="6"/>
  <c r="D2517" i="6"/>
  <c r="D2518" i="6"/>
  <c r="D2519" i="6"/>
  <c r="D2520" i="6"/>
  <c r="D2521" i="6"/>
  <c r="D2522" i="6"/>
  <c r="D2523" i="6"/>
  <c r="D2524" i="6"/>
  <c r="D2525" i="6"/>
  <c r="D2526" i="6"/>
  <c r="D2527" i="6"/>
  <c r="D2528" i="6"/>
  <c r="D2529" i="6"/>
  <c r="D2530" i="6"/>
  <c r="D2531" i="6"/>
  <c r="D2532" i="6"/>
  <c r="D2533" i="6"/>
  <c r="D2534" i="6"/>
  <c r="D2535" i="6"/>
  <c r="D2536" i="6"/>
  <c r="D2537" i="6"/>
  <c r="D2538" i="6"/>
  <c r="D2539" i="6"/>
  <c r="D2540" i="6"/>
  <c r="D2541" i="6"/>
  <c r="D2542" i="6"/>
  <c r="D2543" i="6"/>
  <c r="D2544" i="6"/>
  <c r="D2545" i="6"/>
  <c r="D2546" i="6"/>
  <c r="D2547" i="6"/>
  <c r="D2548" i="6"/>
  <c r="D2549" i="6"/>
  <c r="D2550" i="6"/>
  <c r="D2551" i="6"/>
  <c r="D2552" i="6"/>
  <c r="D2553" i="6"/>
  <c r="D2554" i="6"/>
  <c r="D2555" i="6"/>
  <c r="D2556" i="6"/>
  <c r="D2557" i="6"/>
  <c r="D2558" i="6"/>
  <c r="D2559" i="6"/>
  <c r="D2560" i="6"/>
  <c r="D2561" i="6"/>
  <c r="D2562" i="6"/>
  <c r="D2563" i="6"/>
  <c r="D2564" i="6"/>
  <c r="D2565" i="6"/>
  <c r="D2566" i="6"/>
  <c r="D2567" i="6"/>
  <c r="D2568" i="6"/>
  <c r="D2569" i="6"/>
  <c r="D2570" i="6"/>
  <c r="D2571" i="6"/>
  <c r="D2572" i="6"/>
  <c r="D2573" i="6"/>
  <c r="D2574" i="6"/>
  <c r="D2575" i="6"/>
  <c r="D2576" i="6"/>
  <c r="D2577" i="6"/>
  <c r="D2578" i="6"/>
  <c r="D2579" i="6"/>
  <c r="D2580" i="6"/>
  <c r="D2581" i="6"/>
  <c r="D2582" i="6"/>
  <c r="D2583" i="6"/>
  <c r="D2584" i="6"/>
  <c r="D2585" i="6"/>
  <c r="D2586" i="6"/>
  <c r="D2587" i="6"/>
  <c r="D2588" i="6"/>
  <c r="D2589" i="6"/>
  <c r="D2590" i="6"/>
  <c r="D2591" i="6"/>
  <c r="D2592" i="6"/>
  <c r="D2593" i="6"/>
  <c r="D2594" i="6"/>
  <c r="D2595" i="6"/>
  <c r="D2596" i="6"/>
  <c r="D2597" i="6"/>
  <c r="D2598" i="6"/>
  <c r="D2599" i="6"/>
  <c r="D2600" i="6"/>
  <c r="D2601" i="6"/>
  <c r="D2602" i="6"/>
  <c r="D2603" i="6"/>
  <c r="D2604" i="6"/>
  <c r="D2605" i="6"/>
  <c r="D2606" i="6"/>
  <c r="D2607" i="6"/>
  <c r="D2608" i="6"/>
  <c r="D2609" i="6"/>
  <c r="D2610" i="6"/>
  <c r="D2611" i="6"/>
  <c r="D2612" i="6"/>
  <c r="D2613" i="6"/>
  <c r="D2614" i="6"/>
  <c r="D2615" i="6"/>
  <c r="D2616" i="6"/>
  <c r="D2617" i="6"/>
  <c r="D2618" i="6"/>
  <c r="D2619" i="6"/>
  <c r="D2620" i="6"/>
  <c r="D2621" i="6"/>
  <c r="D2622" i="6"/>
  <c r="D2623" i="6"/>
  <c r="D2624" i="6"/>
  <c r="D2625" i="6"/>
  <c r="D2626" i="6"/>
  <c r="D2627" i="6"/>
  <c r="D2628" i="6"/>
  <c r="D2629" i="6"/>
  <c r="D2630" i="6"/>
  <c r="D2631" i="6"/>
  <c r="D2632" i="6"/>
  <c r="D2633" i="6"/>
  <c r="D2634" i="6"/>
  <c r="D2635" i="6"/>
  <c r="D2636" i="6"/>
  <c r="D2637" i="6"/>
  <c r="D2638" i="6"/>
  <c r="D2639" i="6"/>
  <c r="D2640" i="6"/>
  <c r="D2641" i="6"/>
  <c r="D2642" i="6"/>
  <c r="D2643" i="6"/>
  <c r="D2644" i="6"/>
  <c r="D2645" i="6"/>
  <c r="D2646" i="6"/>
  <c r="D2647" i="6"/>
  <c r="D2648" i="6"/>
  <c r="D2649" i="6"/>
  <c r="D2650" i="6"/>
  <c r="D2651" i="6"/>
  <c r="D2652" i="6"/>
  <c r="D2653" i="6"/>
  <c r="D2654" i="6"/>
  <c r="D2655" i="6"/>
  <c r="D2656" i="6"/>
  <c r="D2657" i="6"/>
  <c r="D2658" i="6"/>
  <c r="D2659" i="6"/>
  <c r="D2660" i="6"/>
  <c r="D2661" i="6"/>
  <c r="D2662" i="6"/>
  <c r="D2663" i="6"/>
  <c r="D2664" i="6"/>
  <c r="D2665" i="6"/>
  <c r="D2666" i="6"/>
  <c r="D2667" i="6"/>
  <c r="D2668" i="6"/>
  <c r="D2669" i="6"/>
  <c r="D2670" i="6"/>
  <c r="D2671" i="6"/>
  <c r="D2672" i="6"/>
  <c r="D2673" i="6"/>
  <c r="D2674" i="6"/>
  <c r="D2675" i="6"/>
  <c r="D2676" i="6"/>
  <c r="D2677" i="6"/>
  <c r="D2678" i="6"/>
  <c r="D2679" i="6"/>
  <c r="D2680" i="6"/>
  <c r="D2681" i="6"/>
  <c r="D2682" i="6"/>
  <c r="D2683" i="6"/>
  <c r="D2684" i="6"/>
  <c r="D2685" i="6"/>
  <c r="D2686" i="6"/>
  <c r="D2687" i="6"/>
  <c r="D2688" i="6"/>
  <c r="D2689" i="6"/>
  <c r="D2690" i="6"/>
  <c r="D2691" i="6"/>
  <c r="D2692" i="6"/>
  <c r="D2693" i="6"/>
  <c r="D2694" i="6"/>
  <c r="D2695" i="6"/>
  <c r="D2696" i="6"/>
  <c r="D2697" i="6"/>
  <c r="D2698" i="6"/>
  <c r="D2699" i="6"/>
  <c r="D2700" i="6"/>
  <c r="D2701" i="6"/>
  <c r="D2702" i="6"/>
  <c r="D2703" i="6"/>
  <c r="D2704" i="6"/>
  <c r="D2705" i="6"/>
  <c r="D2706" i="6"/>
  <c r="D2707" i="6"/>
  <c r="D2708" i="6"/>
  <c r="D2709" i="6"/>
  <c r="D2710" i="6"/>
  <c r="D2711" i="6"/>
  <c r="D2712" i="6"/>
  <c r="D2713" i="6"/>
  <c r="D2714" i="6"/>
  <c r="D2715" i="6"/>
  <c r="D2716" i="6"/>
  <c r="D2717" i="6"/>
  <c r="D2718" i="6"/>
  <c r="D2719" i="6"/>
  <c r="D2720" i="6"/>
  <c r="D2721" i="6"/>
  <c r="D2722" i="6"/>
  <c r="D2723" i="6"/>
  <c r="D2724" i="6"/>
  <c r="D2725" i="6"/>
  <c r="D2726" i="6"/>
  <c r="D2727" i="6"/>
  <c r="D2728" i="6"/>
  <c r="D2729" i="6"/>
  <c r="D2730" i="6"/>
  <c r="D2731" i="6"/>
  <c r="D2732" i="6"/>
  <c r="D2733" i="6"/>
  <c r="D2734" i="6"/>
  <c r="D2735" i="6"/>
  <c r="D2736" i="6"/>
  <c r="D2737" i="6"/>
  <c r="D2738" i="6"/>
  <c r="D2739" i="6"/>
  <c r="D2740" i="6"/>
  <c r="D2741" i="6"/>
  <c r="D2742" i="6"/>
  <c r="D2743" i="6"/>
  <c r="D2744" i="6"/>
  <c r="D2745" i="6"/>
  <c r="D2746" i="6"/>
  <c r="D2747" i="6"/>
  <c r="D2748" i="6"/>
  <c r="D2749" i="6"/>
  <c r="D2750" i="6"/>
  <c r="D2751" i="6"/>
  <c r="D2752" i="6"/>
  <c r="D2753" i="6"/>
  <c r="D2754" i="6"/>
  <c r="D2755" i="6"/>
  <c r="D2756" i="6"/>
  <c r="D2757" i="6"/>
  <c r="D2758" i="6"/>
  <c r="D2759" i="6"/>
  <c r="D2760" i="6"/>
  <c r="D2761" i="6"/>
  <c r="D2762" i="6"/>
  <c r="D2763" i="6"/>
  <c r="D2764" i="6"/>
  <c r="D2765" i="6"/>
  <c r="D2766" i="6"/>
  <c r="D2767" i="6"/>
  <c r="D2768" i="6"/>
  <c r="D2769" i="6"/>
  <c r="D2770" i="6"/>
  <c r="D2771" i="6"/>
  <c r="D2772" i="6"/>
  <c r="D2773" i="6"/>
  <c r="D2774" i="6"/>
  <c r="D2775" i="6"/>
  <c r="D2776" i="6"/>
  <c r="D2777" i="6"/>
  <c r="D2778" i="6"/>
  <c r="D2779" i="6"/>
  <c r="D2780" i="6"/>
  <c r="D2781" i="6"/>
  <c r="D2782" i="6"/>
  <c r="D2783" i="6"/>
  <c r="D2784" i="6"/>
  <c r="D2785" i="6"/>
  <c r="D2786" i="6"/>
  <c r="D2787" i="6"/>
  <c r="D2788" i="6"/>
  <c r="D2789" i="6"/>
  <c r="D2790" i="6"/>
  <c r="D2791" i="6"/>
  <c r="D2792" i="6"/>
  <c r="D2793" i="6"/>
  <c r="D2794" i="6"/>
  <c r="D2795" i="6"/>
  <c r="D2796" i="6"/>
  <c r="D2797" i="6"/>
  <c r="D2798" i="6"/>
  <c r="D2799" i="6"/>
  <c r="D2800" i="6"/>
  <c r="D2801" i="6"/>
  <c r="D2802" i="6"/>
  <c r="D2803" i="6"/>
  <c r="D2804" i="6"/>
  <c r="D2805" i="6"/>
  <c r="D2806" i="6"/>
  <c r="D2807" i="6"/>
  <c r="D2808" i="6"/>
  <c r="D2809" i="6"/>
  <c r="D2810" i="6"/>
  <c r="D2811" i="6"/>
  <c r="D2812" i="6"/>
  <c r="D2813" i="6"/>
  <c r="D2814" i="6"/>
  <c r="D2815" i="6"/>
  <c r="D2816" i="6"/>
  <c r="D2817" i="6"/>
  <c r="D2818" i="6"/>
  <c r="D2819" i="6"/>
  <c r="D2820" i="6"/>
  <c r="D2821" i="6"/>
  <c r="D2822" i="6"/>
  <c r="D2823" i="6"/>
  <c r="D2824" i="6"/>
  <c r="D2825" i="6"/>
  <c r="D2826" i="6"/>
  <c r="D2827" i="6"/>
  <c r="D2828" i="6"/>
  <c r="D2829" i="6"/>
  <c r="D2830" i="6"/>
  <c r="D2831" i="6"/>
  <c r="D2832" i="6"/>
  <c r="D2833" i="6"/>
  <c r="D2834" i="6"/>
  <c r="D2835" i="6"/>
  <c r="D2836" i="6"/>
  <c r="D2837" i="6"/>
  <c r="D2838" i="6"/>
  <c r="D2839" i="6"/>
  <c r="D2840" i="6"/>
  <c r="D2841" i="6"/>
  <c r="D2842" i="6"/>
  <c r="D2843" i="6"/>
  <c r="D2844" i="6"/>
  <c r="D2845" i="6"/>
  <c r="D2846" i="6"/>
  <c r="D2847" i="6"/>
  <c r="D2848" i="6"/>
  <c r="D2849" i="6"/>
  <c r="D2850" i="6"/>
  <c r="D2851" i="6"/>
  <c r="D2852" i="6"/>
  <c r="D2853" i="6"/>
  <c r="D2854" i="6"/>
  <c r="D2855" i="6"/>
  <c r="D2856" i="6"/>
  <c r="D2857" i="6"/>
  <c r="D2858" i="6"/>
  <c r="D2859" i="6"/>
  <c r="D2860" i="6"/>
  <c r="D2861" i="6"/>
  <c r="D2862" i="6"/>
  <c r="D2863" i="6"/>
  <c r="D2864" i="6"/>
  <c r="D2865" i="6"/>
  <c r="D2866" i="6"/>
  <c r="D2867" i="6"/>
  <c r="D2868" i="6"/>
  <c r="D2869" i="6"/>
  <c r="D2870" i="6"/>
  <c r="D2871" i="6"/>
  <c r="D2872" i="6"/>
  <c r="D2873" i="6"/>
  <c r="D2874" i="6"/>
  <c r="D2875" i="6"/>
  <c r="D2876" i="6"/>
  <c r="D2877" i="6"/>
  <c r="D2878" i="6"/>
  <c r="D2879" i="6"/>
  <c r="D2880" i="6"/>
  <c r="D2881" i="6"/>
  <c r="D2882" i="6"/>
  <c r="D2883" i="6"/>
  <c r="D2884" i="6"/>
  <c r="D2885" i="6"/>
  <c r="D2886" i="6"/>
  <c r="D2887" i="6"/>
  <c r="D2888" i="6"/>
  <c r="D2889" i="6"/>
  <c r="D2890" i="6"/>
  <c r="D2891" i="6"/>
  <c r="D2892" i="6"/>
  <c r="D2893" i="6"/>
  <c r="D2894" i="6"/>
  <c r="D2895" i="6"/>
  <c r="D2896" i="6"/>
  <c r="D2897" i="6"/>
  <c r="D2898" i="6"/>
  <c r="D2899" i="6"/>
  <c r="D2900" i="6"/>
  <c r="D2901" i="6"/>
  <c r="D2902" i="6"/>
  <c r="D2903" i="6"/>
  <c r="D2904" i="6"/>
  <c r="D2905" i="6"/>
  <c r="D2906" i="6"/>
  <c r="D2907" i="6"/>
  <c r="D2908" i="6"/>
  <c r="D2909" i="6"/>
  <c r="D2910" i="6"/>
  <c r="D2911" i="6"/>
  <c r="D2912" i="6"/>
  <c r="D2913" i="6"/>
  <c r="D2914" i="6"/>
  <c r="D2915" i="6"/>
  <c r="D2916" i="6"/>
  <c r="D2917" i="6"/>
  <c r="D2918" i="6"/>
  <c r="D2919" i="6"/>
  <c r="D2920" i="6"/>
  <c r="D2921" i="6"/>
  <c r="D2922" i="6"/>
  <c r="D2923" i="6"/>
  <c r="D2924" i="6"/>
  <c r="D2925" i="6"/>
  <c r="D2926" i="6"/>
  <c r="D2927" i="6"/>
  <c r="D2928" i="6"/>
  <c r="D2929" i="6"/>
  <c r="D2930" i="6"/>
  <c r="D2931" i="6"/>
  <c r="D2932" i="6"/>
  <c r="D2933" i="6"/>
  <c r="D2934" i="6"/>
  <c r="D2935" i="6"/>
  <c r="D2936" i="6"/>
  <c r="D2937" i="6"/>
  <c r="D2938" i="6"/>
  <c r="D2939" i="6"/>
  <c r="D2940" i="6"/>
  <c r="D2941" i="6"/>
  <c r="D2942" i="6"/>
  <c r="D2943" i="6"/>
  <c r="D2944" i="6"/>
  <c r="D2945" i="6"/>
  <c r="D2946" i="6"/>
  <c r="D2947" i="6"/>
  <c r="D2948" i="6"/>
  <c r="D2949" i="6"/>
  <c r="D2950" i="6"/>
  <c r="D2951" i="6"/>
  <c r="D2952" i="6"/>
  <c r="D2953" i="6"/>
  <c r="D2954" i="6"/>
  <c r="D2955" i="6"/>
  <c r="D2956" i="6"/>
  <c r="D2957" i="6"/>
  <c r="D2958" i="6"/>
  <c r="D2959" i="6"/>
  <c r="D2960" i="6"/>
  <c r="D2961" i="6"/>
  <c r="D2962" i="6"/>
  <c r="D2963" i="6"/>
  <c r="D2964" i="6"/>
  <c r="D2965" i="6"/>
  <c r="D2966" i="6"/>
  <c r="D2967" i="6"/>
  <c r="D2968" i="6"/>
  <c r="D2969" i="6"/>
  <c r="D2970" i="6"/>
  <c r="D2971" i="6"/>
  <c r="D2972" i="6"/>
  <c r="D2973" i="6"/>
  <c r="D2974" i="6"/>
  <c r="D2975" i="6"/>
  <c r="D2976" i="6"/>
  <c r="D2977" i="6"/>
  <c r="D2978" i="6"/>
  <c r="D2979" i="6"/>
  <c r="D2980" i="6"/>
  <c r="D2981" i="6"/>
  <c r="D2982" i="6"/>
  <c r="D2983" i="6"/>
  <c r="D2984" i="6"/>
  <c r="D2985" i="6"/>
  <c r="D2986" i="6"/>
  <c r="D2987" i="6"/>
  <c r="D2988" i="6"/>
  <c r="D2989" i="6"/>
  <c r="D2990" i="6"/>
  <c r="D2991" i="6"/>
  <c r="D2992" i="6"/>
  <c r="D2993" i="6"/>
  <c r="D2994" i="6"/>
  <c r="D2995" i="6"/>
  <c r="D2996" i="6"/>
  <c r="D2997" i="6"/>
  <c r="D2998" i="6"/>
  <c r="D2999" i="6"/>
  <c r="D3000" i="6"/>
  <c r="D3001" i="6"/>
  <c r="D3002" i="6"/>
  <c r="D3003" i="6"/>
  <c r="D3004" i="6"/>
  <c r="D3005" i="6"/>
  <c r="D3006" i="6"/>
  <c r="D3007" i="6"/>
  <c r="D3008" i="6"/>
  <c r="D3009" i="6"/>
  <c r="D3010" i="6"/>
  <c r="D3011" i="6"/>
  <c r="D3012" i="6"/>
  <c r="D3013" i="6"/>
  <c r="D3014" i="6"/>
  <c r="D3015" i="6"/>
  <c r="D3016" i="6"/>
  <c r="D3017" i="6"/>
  <c r="D3018" i="6"/>
  <c r="D3019" i="6"/>
  <c r="D3020" i="6"/>
  <c r="D3021" i="6"/>
  <c r="D3022" i="6"/>
  <c r="D3023" i="6"/>
  <c r="D3024" i="6"/>
  <c r="D3025" i="6"/>
  <c r="D3026" i="6"/>
  <c r="D3027" i="6"/>
  <c r="D3028" i="6"/>
  <c r="D3029" i="6"/>
  <c r="D3030" i="6"/>
  <c r="D3031" i="6"/>
  <c r="D3032" i="6"/>
  <c r="D3033" i="6"/>
  <c r="D3034" i="6"/>
  <c r="D3035" i="6"/>
  <c r="D3036" i="6"/>
  <c r="D3037" i="6"/>
  <c r="D3038" i="6"/>
  <c r="D3039" i="6"/>
  <c r="D3040" i="6"/>
  <c r="D3041" i="6"/>
  <c r="D3042" i="6"/>
  <c r="D3043" i="6"/>
  <c r="D3044" i="6"/>
  <c r="D3045" i="6"/>
  <c r="D3046" i="6"/>
  <c r="D3047" i="6"/>
  <c r="D3048" i="6"/>
  <c r="D3049" i="6"/>
  <c r="D3050" i="6"/>
  <c r="D3051" i="6"/>
  <c r="D3052" i="6"/>
  <c r="D3053" i="6"/>
  <c r="D3054" i="6"/>
  <c r="D3055" i="6"/>
  <c r="D3056" i="6"/>
  <c r="D3057" i="6"/>
  <c r="D3058" i="6"/>
  <c r="D3059" i="6"/>
  <c r="D3060" i="6"/>
  <c r="D3061" i="6"/>
  <c r="D3062" i="6"/>
  <c r="D3063" i="6"/>
  <c r="D3064" i="6"/>
  <c r="D3065" i="6"/>
  <c r="D3066" i="6"/>
  <c r="D3067" i="6"/>
  <c r="D3068" i="6"/>
  <c r="D3069" i="6"/>
  <c r="D3070" i="6"/>
  <c r="D3071" i="6"/>
  <c r="D3072" i="6"/>
  <c r="D3073" i="6"/>
  <c r="D3074" i="6"/>
  <c r="D3075" i="6"/>
  <c r="D3076" i="6"/>
  <c r="D3077" i="6"/>
  <c r="D3078" i="6"/>
  <c r="D3079" i="6"/>
  <c r="D3080" i="6"/>
  <c r="D3081" i="6"/>
  <c r="D3082" i="6"/>
  <c r="D3083" i="6"/>
  <c r="D3084" i="6"/>
  <c r="D3085" i="6"/>
  <c r="D3086" i="6"/>
  <c r="D3087" i="6"/>
  <c r="D3088" i="6"/>
  <c r="D3089" i="6"/>
  <c r="D3090" i="6"/>
  <c r="D3091" i="6"/>
  <c r="D3092" i="6"/>
  <c r="D3093" i="6"/>
  <c r="D3094" i="6"/>
  <c r="D3095" i="6"/>
  <c r="D3096" i="6"/>
  <c r="D3097" i="6"/>
  <c r="D3098" i="6"/>
  <c r="D3099" i="6"/>
  <c r="D3100" i="6"/>
  <c r="D3101" i="6"/>
  <c r="D3102" i="6"/>
  <c r="D3103" i="6"/>
  <c r="D3104" i="6"/>
  <c r="D3105" i="6"/>
  <c r="D3106" i="6"/>
  <c r="D3107" i="6"/>
  <c r="D3108" i="6"/>
  <c r="D3109" i="6"/>
  <c r="D3110" i="6"/>
  <c r="D3111" i="6"/>
  <c r="D3112" i="6"/>
  <c r="D3113" i="6"/>
  <c r="D3114" i="6"/>
  <c r="D3115" i="6"/>
  <c r="D3116" i="6"/>
  <c r="D3117" i="6"/>
  <c r="D3118" i="6"/>
  <c r="D3119" i="6"/>
  <c r="D3120" i="6"/>
  <c r="D3121" i="6"/>
  <c r="D3122" i="6"/>
  <c r="D3123" i="6"/>
  <c r="D3124" i="6"/>
  <c r="D3125" i="6"/>
  <c r="D3126" i="6"/>
  <c r="D3127" i="6"/>
  <c r="D3128" i="6"/>
  <c r="D3129" i="6"/>
  <c r="D3130" i="6"/>
  <c r="D3131" i="6"/>
  <c r="D3132" i="6"/>
  <c r="D3133" i="6"/>
  <c r="D3134" i="6"/>
  <c r="D3135" i="6"/>
  <c r="D3136" i="6"/>
  <c r="D3137" i="6"/>
  <c r="D3138" i="6"/>
  <c r="D3139" i="6"/>
  <c r="D3140" i="6"/>
  <c r="D3141" i="6"/>
  <c r="D3142" i="6"/>
  <c r="D3143" i="6"/>
  <c r="D3144" i="6"/>
  <c r="D3145" i="6"/>
  <c r="D3146" i="6"/>
  <c r="D3147" i="6"/>
  <c r="D3148" i="6"/>
  <c r="D3149" i="6"/>
  <c r="D3150" i="6"/>
  <c r="D3151" i="6"/>
  <c r="D3152" i="6"/>
  <c r="D3153" i="6"/>
  <c r="D3154" i="6"/>
  <c r="D3155" i="6"/>
  <c r="D3156" i="6"/>
  <c r="D3157" i="6"/>
  <c r="D3158" i="6"/>
  <c r="D3159" i="6"/>
  <c r="D3160" i="6"/>
  <c r="D3161" i="6"/>
  <c r="D3162" i="6"/>
  <c r="D3163" i="6"/>
  <c r="D3164" i="6"/>
  <c r="D3165" i="6"/>
  <c r="D3166" i="6"/>
  <c r="D3167" i="6"/>
  <c r="D3168" i="6"/>
  <c r="D3169" i="6"/>
  <c r="D3170" i="6"/>
  <c r="D3171" i="6"/>
  <c r="D3172" i="6"/>
  <c r="D3173" i="6"/>
  <c r="D3174" i="6"/>
  <c r="D3175" i="6"/>
  <c r="D3176" i="6"/>
  <c r="D3177" i="6"/>
  <c r="D3178" i="6"/>
  <c r="D3179" i="6"/>
  <c r="D3180" i="6"/>
  <c r="D3181" i="6"/>
  <c r="D3182" i="6"/>
  <c r="D3183" i="6"/>
  <c r="D3184" i="6"/>
  <c r="D3185" i="6"/>
  <c r="D3186" i="6"/>
  <c r="D3187" i="6"/>
  <c r="D3188" i="6"/>
  <c r="D3189" i="6"/>
  <c r="D3190" i="6"/>
  <c r="D3191" i="6"/>
  <c r="D3192" i="6"/>
  <c r="D3193" i="6"/>
  <c r="D3194" i="6"/>
  <c r="D3195" i="6"/>
  <c r="D3196" i="6"/>
  <c r="D3197" i="6"/>
  <c r="D3198" i="6"/>
  <c r="D3199" i="6"/>
  <c r="D3200" i="6"/>
  <c r="D3201" i="6"/>
  <c r="D3202" i="6"/>
  <c r="D3203" i="6"/>
  <c r="D3204" i="6"/>
  <c r="D3205" i="6"/>
  <c r="D3206" i="6"/>
  <c r="D3207" i="6"/>
  <c r="D3208" i="6"/>
  <c r="D3209" i="6"/>
  <c r="D3210" i="6"/>
  <c r="D3211" i="6"/>
  <c r="D3212" i="6"/>
  <c r="D3213" i="6"/>
  <c r="D3214" i="6"/>
  <c r="D3215" i="6"/>
  <c r="D3216" i="6"/>
  <c r="D3217" i="6"/>
  <c r="D3218" i="6"/>
  <c r="D3219" i="6"/>
  <c r="D3220" i="6"/>
  <c r="D3221" i="6"/>
  <c r="D3222" i="6"/>
  <c r="D3223" i="6"/>
  <c r="D3224" i="6"/>
  <c r="D3225" i="6"/>
  <c r="D3226" i="6"/>
  <c r="D3227" i="6"/>
  <c r="D3228" i="6"/>
  <c r="D3229" i="6"/>
  <c r="D3230" i="6"/>
  <c r="D3231" i="6"/>
  <c r="D3232" i="6"/>
  <c r="D3233" i="6"/>
  <c r="D3234" i="6"/>
  <c r="D3235" i="6"/>
  <c r="D3236" i="6"/>
  <c r="D3237" i="6"/>
  <c r="D3238" i="6"/>
  <c r="D3239" i="6"/>
  <c r="D3240" i="6"/>
  <c r="D3241" i="6"/>
  <c r="D3242" i="6"/>
  <c r="D3243" i="6"/>
  <c r="D3244" i="6"/>
  <c r="D3245" i="6"/>
  <c r="D3246" i="6"/>
  <c r="D3247" i="6"/>
  <c r="D3248" i="6"/>
  <c r="D3249" i="6"/>
  <c r="D3250" i="6"/>
  <c r="D3251" i="6"/>
  <c r="D3252" i="6"/>
  <c r="D3253" i="6"/>
  <c r="D3254" i="6"/>
  <c r="D3255" i="6"/>
  <c r="D3256" i="6"/>
  <c r="D3257" i="6"/>
  <c r="D3258" i="6"/>
  <c r="D3259" i="6"/>
  <c r="D3260" i="6"/>
  <c r="D3261" i="6"/>
  <c r="D3262" i="6"/>
  <c r="D3263" i="6"/>
  <c r="D3264" i="6"/>
  <c r="D3265" i="6"/>
  <c r="D3266" i="6"/>
  <c r="D3267" i="6"/>
  <c r="D3268" i="6"/>
  <c r="D3269" i="6"/>
  <c r="D3270" i="6"/>
  <c r="D3271" i="6"/>
  <c r="D3272" i="6"/>
  <c r="D3273" i="6"/>
  <c r="D3274" i="6"/>
  <c r="D3275" i="6"/>
  <c r="D3276" i="6"/>
  <c r="D3277" i="6"/>
  <c r="D3278" i="6"/>
  <c r="D3279" i="6"/>
  <c r="D3280" i="6"/>
  <c r="D3281" i="6"/>
  <c r="D3282" i="6"/>
  <c r="D3283" i="6"/>
  <c r="D3284" i="6"/>
  <c r="D3285" i="6"/>
  <c r="D3286" i="6"/>
  <c r="D3287" i="6"/>
  <c r="D3288" i="6"/>
  <c r="D3289" i="6"/>
  <c r="D3290" i="6"/>
  <c r="D3291" i="6"/>
  <c r="D3292" i="6"/>
  <c r="D3293" i="6"/>
  <c r="D3294" i="6"/>
  <c r="D3295" i="6"/>
  <c r="D3296" i="6"/>
  <c r="D3297" i="6"/>
  <c r="D3298" i="6"/>
  <c r="D3299" i="6"/>
  <c r="D3300" i="6"/>
  <c r="D3301" i="6"/>
  <c r="D3302" i="6"/>
  <c r="D3303" i="6"/>
  <c r="D3304" i="6"/>
  <c r="D3305" i="6"/>
  <c r="D3306" i="6"/>
  <c r="D3307" i="6"/>
  <c r="D3308" i="6"/>
  <c r="D3309" i="6"/>
  <c r="D3310" i="6"/>
  <c r="D3311" i="6"/>
  <c r="D3312" i="6"/>
  <c r="D3313" i="6"/>
  <c r="D3314" i="6"/>
  <c r="D3315" i="6"/>
  <c r="D3316" i="6"/>
  <c r="D3317" i="6"/>
  <c r="D3318" i="6"/>
  <c r="D3319" i="6"/>
  <c r="D3320" i="6"/>
  <c r="D3321" i="6"/>
  <c r="D3322" i="6"/>
  <c r="D3323" i="6"/>
  <c r="D3324" i="6"/>
  <c r="D3325" i="6"/>
  <c r="D3326" i="6"/>
  <c r="D3327" i="6"/>
  <c r="D3328" i="6"/>
  <c r="D3329" i="6"/>
  <c r="D3330" i="6"/>
  <c r="D3331" i="6"/>
  <c r="D3332" i="6"/>
  <c r="D3333" i="6"/>
  <c r="D3334" i="6"/>
  <c r="D3335" i="6"/>
  <c r="D3336" i="6"/>
  <c r="D3337" i="6"/>
  <c r="D3338" i="6"/>
  <c r="D3339" i="6"/>
  <c r="D3340" i="6"/>
  <c r="D3341" i="6"/>
  <c r="D3342" i="6"/>
  <c r="D3343" i="6"/>
  <c r="D3344" i="6"/>
  <c r="D3345" i="6"/>
  <c r="D3346" i="6"/>
  <c r="D3347" i="6"/>
  <c r="D3348" i="6"/>
  <c r="D3349" i="6"/>
  <c r="D3350" i="6"/>
  <c r="D3351" i="6"/>
  <c r="D3352" i="6"/>
  <c r="D3353" i="6"/>
  <c r="D3354" i="6"/>
  <c r="D3355" i="6"/>
  <c r="D3356" i="6"/>
  <c r="D3357" i="6"/>
  <c r="D3358" i="6"/>
  <c r="D3359" i="6"/>
  <c r="D3360" i="6"/>
  <c r="D3361" i="6"/>
  <c r="D3362" i="6"/>
  <c r="D3363" i="6"/>
  <c r="D3364" i="6"/>
  <c r="D3365" i="6"/>
  <c r="D3366" i="6"/>
  <c r="D3367" i="6"/>
  <c r="D3368" i="6"/>
  <c r="D3369" i="6"/>
  <c r="D3370" i="6"/>
  <c r="D3371" i="6"/>
  <c r="D3372" i="6"/>
  <c r="D3373" i="6"/>
  <c r="D3374" i="6"/>
  <c r="D3375" i="6"/>
  <c r="D3376" i="6"/>
  <c r="D3377" i="6"/>
  <c r="D3378" i="6"/>
  <c r="D3379" i="6"/>
  <c r="D3380" i="6"/>
  <c r="D3381" i="6"/>
  <c r="D3382" i="6"/>
  <c r="D3383" i="6"/>
  <c r="D3384" i="6"/>
  <c r="D3385" i="6"/>
  <c r="D3386" i="6"/>
  <c r="D3387" i="6"/>
  <c r="D3388" i="6"/>
  <c r="D3389" i="6"/>
  <c r="D3390" i="6"/>
  <c r="D3391" i="6"/>
  <c r="D3392" i="6"/>
  <c r="D3393" i="6"/>
  <c r="D3394" i="6"/>
  <c r="D3395" i="6"/>
  <c r="D3396" i="6"/>
  <c r="D3397" i="6"/>
  <c r="D3398" i="6"/>
  <c r="D3399" i="6"/>
  <c r="D3400" i="6"/>
  <c r="D3401" i="6"/>
  <c r="D3402" i="6"/>
  <c r="D3403" i="6"/>
  <c r="D3404" i="6"/>
  <c r="D3405" i="6"/>
  <c r="D3406" i="6"/>
  <c r="D3407" i="6"/>
  <c r="D3408" i="6"/>
  <c r="D3409" i="6"/>
  <c r="D3410" i="6"/>
  <c r="D3411" i="6"/>
  <c r="D3412" i="6"/>
  <c r="D3413" i="6"/>
  <c r="D3414" i="6"/>
  <c r="D3415" i="6"/>
  <c r="D3416" i="6"/>
  <c r="D3417" i="6"/>
  <c r="D3418" i="6"/>
  <c r="D3419" i="6"/>
  <c r="D3420" i="6"/>
  <c r="D3421" i="6"/>
  <c r="D3422" i="6"/>
  <c r="D3423" i="6"/>
  <c r="D3424" i="6"/>
  <c r="D3425" i="6"/>
  <c r="D3426" i="6"/>
  <c r="D3427" i="6"/>
  <c r="D3428" i="6"/>
  <c r="D3429" i="6"/>
  <c r="D3430" i="6"/>
  <c r="D3431" i="6"/>
  <c r="D3432" i="6"/>
  <c r="D3433" i="6"/>
  <c r="D3434" i="6"/>
  <c r="D3435" i="6"/>
  <c r="D3436" i="6"/>
  <c r="D3437" i="6"/>
  <c r="D3438" i="6"/>
  <c r="D3439" i="6"/>
  <c r="D3440" i="6"/>
  <c r="D3441" i="6"/>
  <c r="D3442" i="6"/>
  <c r="D3443" i="6"/>
  <c r="D3444" i="6"/>
  <c r="D3445" i="6"/>
  <c r="D3446" i="6"/>
  <c r="D3447" i="6"/>
  <c r="D3448" i="6"/>
  <c r="D3449" i="6"/>
  <c r="D3450" i="6"/>
  <c r="D3451" i="6"/>
  <c r="D3452" i="6"/>
  <c r="D3453" i="6"/>
  <c r="D3454" i="6"/>
  <c r="D3455" i="6"/>
  <c r="D3456" i="6"/>
  <c r="D3457" i="6"/>
  <c r="D3458" i="6"/>
  <c r="D3459" i="6"/>
  <c r="D3460" i="6"/>
  <c r="D3461" i="6"/>
  <c r="D3462" i="6"/>
  <c r="D3463" i="6"/>
  <c r="D3464" i="6"/>
  <c r="D3465" i="6"/>
  <c r="D3466" i="6"/>
  <c r="D3467" i="6"/>
  <c r="D3468" i="6"/>
  <c r="D3469" i="6"/>
  <c r="D3470" i="6"/>
  <c r="D3471" i="6"/>
  <c r="D3472" i="6"/>
  <c r="D3473" i="6"/>
  <c r="D3474" i="6"/>
  <c r="D3475" i="6"/>
  <c r="D3476" i="6"/>
  <c r="D3477" i="6"/>
  <c r="D3478" i="6"/>
  <c r="D3479" i="6"/>
  <c r="D3480" i="6"/>
  <c r="D3481" i="6"/>
  <c r="D3482" i="6"/>
  <c r="D3483" i="6"/>
  <c r="D3484" i="6"/>
  <c r="D3485" i="6"/>
  <c r="D3486" i="6"/>
  <c r="D3487" i="6"/>
  <c r="D3488" i="6"/>
  <c r="D3489" i="6"/>
  <c r="D3490" i="6"/>
  <c r="D3491" i="6"/>
  <c r="D3492" i="6"/>
  <c r="D3493" i="6"/>
  <c r="D3494" i="6"/>
  <c r="D3495" i="6"/>
  <c r="D3496" i="6"/>
  <c r="D3497" i="6"/>
  <c r="D3498" i="6"/>
  <c r="D3499" i="6"/>
  <c r="D3500" i="6"/>
  <c r="D3501" i="6"/>
  <c r="D3502" i="6"/>
  <c r="D3503" i="6"/>
  <c r="D3504" i="6"/>
  <c r="D3505" i="6"/>
  <c r="D3506" i="6"/>
  <c r="D3507" i="6"/>
  <c r="D3508" i="6"/>
  <c r="D3509" i="6"/>
  <c r="D3510" i="6"/>
  <c r="D3511" i="6"/>
  <c r="D3512" i="6"/>
  <c r="D3513" i="6"/>
  <c r="D3514" i="6"/>
  <c r="D3515" i="6"/>
  <c r="D3516" i="6"/>
  <c r="D3517" i="6"/>
  <c r="D3518" i="6"/>
  <c r="D3519" i="6"/>
  <c r="D3520" i="6"/>
  <c r="D3521" i="6"/>
  <c r="D3522" i="6"/>
  <c r="D3523" i="6"/>
  <c r="D3524" i="6"/>
  <c r="D3525" i="6"/>
  <c r="D3526" i="6"/>
  <c r="D3527" i="6"/>
  <c r="D3528" i="6"/>
  <c r="D3529" i="6"/>
  <c r="D3530" i="6"/>
  <c r="D3531" i="6"/>
  <c r="D3532" i="6"/>
  <c r="D3533" i="6"/>
  <c r="D3534" i="6"/>
  <c r="D3535" i="6"/>
  <c r="D3536" i="6"/>
  <c r="D3537" i="6"/>
  <c r="D3538" i="6"/>
  <c r="D3539" i="6"/>
  <c r="D3540" i="6"/>
  <c r="D3541" i="6"/>
  <c r="D3542" i="6"/>
  <c r="D3543" i="6"/>
  <c r="D3544" i="6"/>
  <c r="D3545" i="6"/>
  <c r="D3546" i="6"/>
  <c r="D3547" i="6"/>
  <c r="D3548" i="6"/>
  <c r="D3549" i="6"/>
  <c r="D3550" i="6"/>
  <c r="D3551" i="6"/>
  <c r="D3552" i="6"/>
  <c r="D3553" i="6"/>
  <c r="D3554" i="6"/>
  <c r="D3555" i="6"/>
  <c r="D3556" i="6"/>
  <c r="D3557" i="6"/>
  <c r="D3558" i="6"/>
  <c r="D3559" i="6"/>
  <c r="D3560" i="6"/>
  <c r="D3561" i="6"/>
  <c r="D3562" i="6"/>
  <c r="D3563" i="6"/>
  <c r="D3564" i="6"/>
  <c r="D3565" i="6"/>
  <c r="D3566" i="6"/>
  <c r="D3567" i="6"/>
  <c r="D3568" i="6"/>
  <c r="D3569" i="6"/>
  <c r="D3570" i="6"/>
  <c r="D3571" i="6"/>
  <c r="D3572" i="6"/>
  <c r="D3573" i="6"/>
  <c r="D3574" i="6"/>
  <c r="D3575" i="6"/>
  <c r="D3576" i="6"/>
  <c r="D3577" i="6"/>
  <c r="D3578" i="6"/>
  <c r="D3579" i="6"/>
  <c r="D3580" i="6"/>
  <c r="D3581" i="6"/>
  <c r="D3582" i="6"/>
  <c r="D3583" i="6"/>
  <c r="D3584" i="6"/>
  <c r="D3585" i="6"/>
  <c r="D3586" i="6"/>
  <c r="D3587" i="6"/>
  <c r="D3588" i="6"/>
  <c r="D3589" i="6"/>
  <c r="D3590" i="6"/>
  <c r="D3591" i="6"/>
  <c r="D3592" i="6"/>
  <c r="D3593" i="6"/>
  <c r="D3594" i="6"/>
  <c r="D3595" i="6"/>
  <c r="D3596" i="6"/>
  <c r="D3597" i="6"/>
  <c r="D3598" i="6"/>
  <c r="D3599" i="6"/>
  <c r="D3600" i="6"/>
  <c r="D3601" i="6"/>
  <c r="D3602" i="6"/>
  <c r="D3603" i="6"/>
  <c r="D3604" i="6"/>
  <c r="D3605" i="6"/>
  <c r="D3606" i="6"/>
  <c r="D3607" i="6"/>
  <c r="D3608" i="6"/>
  <c r="D3609" i="6"/>
  <c r="D3610" i="6"/>
  <c r="D3611" i="6"/>
  <c r="D3612" i="6"/>
  <c r="D3613" i="6"/>
  <c r="D3614" i="6"/>
  <c r="D3615" i="6"/>
  <c r="D3616" i="6"/>
  <c r="D3617" i="6"/>
  <c r="D3618" i="6"/>
  <c r="D3619" i="6"/>
  <c r="D3620" i="6"/>
  <c r="D3621" i="6"/>
  <c r="D3622" i="6"/>
  <c r="D3623" i="6"/>
  <c r="D3624" i="6"/>
  <c r="D3625" i="6"/>
  <c r="D3626" i="6"/>
  <c r="D3627" i="6"/>
  <c r="D3628" i="6"/>
  <c r="D3629" i="6"/>
  <c r="D3630" i="6"/>
  <c r="D3631" i="6"/>
  <c r="D3632" i="6"/>
  <c r="D3633" i="6"/>
  <c r="D3634" i="6"/>
  <c r="D3635" i="6"/>
  <c r="D3636" i="6"/>
  <c r="D3637" i="6"/>
  <c r="D3638" i="6"/>
  <c r="D3639" i="6"/>
  <c r="D3640" i="6"/>
  <c r="D3641" i="6"/>
  <c r="D3642" i="6"/>
  <c r="D3643" i="6"/>
  <c r="D3644" i="6"/>
  <c r="D3645" i="6"/>
  <c r="D3646" i="6"/>
  <c r="D3647" i="6"/>
  <c r="D3648" i="6"/>
  <c r="D3649" i="6"/>
  <c r="D3650" i="6"/>
  <c r="D3651" i="6"/>
  <c r="D3652" i="6"/>
  <c r="D3653" i="6"/>
  <c r="D3654" i="6"/>
  <c r="D3655" i="6"/>
  <c r="D3656" i="6"/>
  <c r="D3657" i="6"/>
  <c r="D3658" i="6"/>
  <c r="D3659" i="6"/>
  <c r="D3660" i="6"/>
  <c r="D3661" i="6"/>
  <c r="D3662" i="6"/>
  <c r="D3663" i="6"/>
  <c r="D3664" i="6"/>
  <c r="D3665" i="6"/>
  <c r="D3666" i="6"/>
  <c r="D3667" i="6"/>
  <c r="D3668" i="6"/>
  <c r="D3669" i="6"/>
  <c r="D3670" i="6"/>
  <c r="D3671" i="6"/>
  <c r="D3672" i="6"/>
  <c r="D3673" i="6"/>
  <c r="D3674" i="6"/>
  <c r="D3675" i="6"/>
  <c r="D3676" i="6"/>
  <c r="D3677" i="6"/>
  <c r="D3678" i="6"/>
  <c r="D3679" i="6"/>
  <c r="D3680" i="6"/>
  <c r="D3681" i="6"/>
  <c r="D3682" i="6"/>
  <c r="D3683" i="6"/>
  <c r="D3684" i="6"/>
  <c r="D3685" i="6"/>
  <c r="D3686" i="6"/>
  <c r="D3687" i="6"/>
  <c r="D3688" i="6"/>
  <c r="D3689" i="6"/>
  <c r="D3690" i="6"/>
  <c r="D3691" i="6"/>
  <c r="D3692" i="6"/>
  <c r="D3693" i="6"/>
  <c r="D3694" i="6"/>
  <c r="D3695" i="6"/>
  <c r="D3696" i="6"/>
  <c r="D3697" i="6"/>
  <c r="D3698" i="6"/>
  <c r="D3699" i="6"/>
  <c r="D3700" i="6"/>
  <c r="D3701" i="6"/>
  <c r="D3702" i="6"/>
  <c r="D3703" i="6"/>
  <c r="D3704" i="6"/>
  <c r="D3705" i="6"/>
  <c r="D3706" i="6"/>
  <c r="D3707" i="6"/>
  <c r="D3708" i="6"/>
  <c r="D3709" i="6"/>
  <c r="D3710" i="6"/>
  <c r="D3711" i="6"/>
  <c r="D3712" i="6"/>
  <c r="D3713" i="6"/>
  <c r="D3714" i="6"/>
  <c r="D3715" i="6"/>
  <c r="D3716" i="6"/>
  <c r="D3717" i="6"/>
  <c r="D3718" i="6"/>
  <c r="D3719" i="6"/>
  <c r="D3720" i="6"/>
  <c r="D3721" i="6"/>
  <c r="D3722" i="6"/>
  <c r="D3723" i="6"/>
  <c r="D3724" i="6"/>
  <c r="D3725" i="6"/>
  <c r="D3726" i="6"/>
  <c r="D3727" i="6"/>
  <c r="D3728" i="6"/>
  <c r="D3729" i="6"/>
  <c r="D3730" i="6"/>
  <c r="D3731" i="6"/>
  <c r="D3732" i="6"/>
  <c r="D3733" i="6"/>
  <c r="D3734" i="6"/>
  <c r="D3735" i="6"/>
  <c r="D3736" i="6"/>
  <c r="D3737" i="6"/>
  <c r="D3738" i="6"/>
  <c r="D3739" i="6"/>
  <c r="D3740" i="6"/>
  <c r="D3741" i="6"/>
  <c r="D3742" i="6"/>
  <c r="D3743" i="6"/>
  <c r="D3744" i="6"/>
  <c r="D3745" i="6"/>
  <c r="D3746" i="6"/>
  <c r="D3747" i="6"/>
  <c r="D3748" i="6"/>
  <c r="D3749" i="6"/>
  <c r="D3750" i="6"/>
  <c r="D3751" i="6"/>
  <c r="D3752" i="6"/>
  <c r="D3753" i="6"/>
  <c r="D3754" i="6"/>
  <c r="D3755" i="6"/>
  <c r="D3756" i="6"/>
  <c r="D3757" i="6"/>
  <c r="D3758" i="6"/>
  <c r="D3759" i="6"/>
  <c r="D3760" i="6"/>
  <c r="D3761" i="6"/>
  <c r="D3762" i="6"/>
  <c r="D3763" i="6"/>
  <c r="D3764" i="6"/>
  <c r="D3765" i="6"/>
  <c r="D3766" i="6"/>
  <c r="D3767" i="6"/>
  <c r="D3768" i="6"/>
  <c r="D3769" i="6"/>
  <c r="D3770" i="6"/>
  <c r="D3771" i="6"/>
  <c r="D3772" i="6"/>
  <c r="D3773" i="6"/>
  <c r="D3774" i="6"/>
  <c r="D3775" i="6"/>
  <c r="D3776" i="6"/>
  <c r="D3777" i="6"/>
  <c r="D3778" i="6"/>
  <c r="D3779" i="6"/>
  <c r="D3780" i="6"/>
  <c r="D3781" i="6"/>
  <c r="D3782" i="6"/>
  <c r="D3783" i="6"/>
  <c r="D3784" i="6"/>
  <c r="D3785" i="6"/>
  <c r="D3786" i="6"/>
  <c r="D3787" i="6"/>
  <c r="D3788" i="6"/>
  <c r="D3789" i="6"/>
  <c r="D3790" i="6"/>
  <c r="D3791" i="6"/>
  <c r="D3792" i="6"/>
  <c r="D3793" i="6"/>
  <c r="D3794" i="6"/>
  <c r="D3795" i="6"/>
  <c r="D3796" i="6"/>
  <c r="D3797" i="6"/>
  <c r="D3798" i="6"/>
  <c r="D3799" i="6"/>
  <c r="D3800" i="6"/>
  <c r="D3801" i="6"/>
  <c r="D3802" i="6"/>
  <c r="D3803" i="6"/>
  <c r="D3804" i="6"/>
  <c r="D3805" i="6"/>
  <c r="D3806" i="6"/>
  <c r="D3807" i="6"/>
  <c r="D3808" i="6"/>
  <c r="D3809" i="6"/>
  <c r="D3810" i="6"/>
  <c r="D3811" i="6"/>
  <c r="D3812" i="6"/>
  <c r="D3813" i="6"/>
  <c r="D3814" i="6"/>
  <c r="D3815" i="6"/>
  <c r="D3816" i="6"/>
  <c r="D3817" i="6"/>
  <c r="D3818" i="6"/>
  <c r="D3819" i="6"/>
  <c r="D3820" i="6"/>
  <c r="D3821" i="6"/>
  <c r="D3822" i="6"/>
  <c r="D3823" i="6"/>
  <c r="D3824" i="6"/>
  <c r="D3825" i="6"/>
  <c r="D3826" i="6"/>
  <c r="D3827" i="6"/>
  <c r="D3828" i="6"/>
  <c r="D3829" i="6"/>
  <c r="D3830" i="6"/>
  <c r="D3831" i="6"/>
  <c r="D3832" i="6"/>
  <c r="D3833" i="6"/>
  <c r="D3834" i="6"/>
  <c r="D3835" i="6"/>
  <c r="D3836" i="6"/>
  <c r="D3837" i="6"/>
  <c r="D3838" i="6"/>
  <c r="D3839" i="6"/>
  <c r="D3840" i="6"/>
  <c r="D3841" i="6"/>
  <c r="D3842" i="6"/>
  <c r="D3843" i="6"/>
  <c r="D3844" i="6"/>
  <c r="D3845" i="6"/>
  <c r="D3846" i="6"/>
  <c r="D3847" i="6"/>
  <c r="D3848" i="6"/>
  <c r="D3849" i="6"/>
  <c r="D3850" i="6"/>
  <c r="D3851" i="6"/>
  <c r="D3852" i="6"/>
  <c r="D3853" i="6"/>
  <c r="D3854" i="6"/>
  <c r="D3855" i="6"/>
  <c r="D3856" i="6"/>
  <c r="D3857" i="6"/>
  <c r="D3858" i="6"/>
  <c r="D3859" i="6"/>
  <c r="D3860" i="6"/>
  <c r="D3861" i="6"/>
  <c r="D3862" i="6"/>
  <c r="D3863" i="6"/>
  <c r="D3864" i="6"/>
  <c r="D3865" i="6"/>
  <c r="D3866" i="6"/>
  <c r="D3867" i="6"/>
  <c r="D3868" i="6"/>
  <c r="D3869" i="6"/>
  <c r="D3870" i="6"/>
  <c r="D3871" i="6"/>
  <c r="D3872" i="6"/>
  <c r="D3873" i="6"/>
  <c r="D3874" i="6"/>
  <c r="D3875" i="6"/>
  <c r="D3876" i="6"/>
  <c r="D3877" i="6"/>
  <c r="D3878" i="6"/>
  <c r="D3879" i="6"/>
  <c r="D3880" i="6"/>
  <c r="D3881" i="6"/>
  <c r="D3882" i="6"/>
  <c r="D3883" i="6"/>
  <c r="D3884" i="6"/>
  <c r="D3885" i="6"/>
  <c r="D3886" i="6"/>
  <c r="D3887" i="6"/>
  <c r="D3888" i="6"/>
  <c r="D3889" i="6"/>
  <c r="D3890" i="6"/>
  <c r="D3891" i="6"/>
  <c r="D3892" i="6"/>
  <c r="D3893" i="6"/>
  <c r="D3894" i="6"/>
  <c r="D3895" i="6"/>
  <c r="D3896" i="6"/>
  <c r="D3897" i="6"/>
  <c r="D3898" i="6"/>
  <c r="C13" i="13" l="1"/>
  <c r="J9" i="13" s="1"/>
  <c r="K9" i="13" s="1"/>
  <c r="AR94" i="9"/>
  <c r="AP94" i="9"/>
  <c r="AR100" i="9"/>
  <c r="AP100" i="9"/>
  <c r="AP83" i="9"/>
  <c r="AR103" i="9"/>
  <c r="AP103" i="9"/>
  <c r="AR101" i="9"/>
  <c r="AP101" i="9"/>
  <c r="AR97" i="9"/>
  <c r="AP97" i="9"/>
  <c r="AR77" i="9"/>
  <c r="AP77" i="9"/>
  <c r="AR105" i="9"/>
  <c r="AP105" i="9"/>
  <c r="AR96" i="9"/>
  <c r="AP96" i="9"/>
  <c r="AR107" i="9"/>
  <c r="AP107" i="9"/>
  <c r="AR80" i="9"/>
  <c r="AP80" i="9"/>
  <c r="AR98" i="9"/>
  <c r="AP98" i="9"/>
  <c r="AR95" i="9"/>
  <c r="AP95" i="9"/>
  <c r="AR106" i="9"/>
  <c r="AP106" i="9"/>
  <c r="AR81" i="9"/>
  <c r="AP81" i="9"/>
  <c r="AR93" i="9"/>
  <c r="AP93" i="9"/>
  <c r="AR92" i="9"/>
  <c r="AP92" i="9"/>
  <c r="AR102" i="9"/>
  <c r="AP102" i="9"/>
  <c r="AR104" i="9"/>
  <c r="AP104" i="9"/>
  <c r="AR78" i="9"/>
  <c r="AP78" i="9"/>
  <c r="AR99" i="9"/>
  <c r="AP99" i="9"/>
  <c r="AR79" i="9"/>
  <c r="AP79" i="9"/>
  <c r="BB105" i="8"/>
  <c r="BB89" i="8"/>
  <c r="BB97" i="8"/>
  <c r="BB100" i="8"/>
  <c r="BB84" i="8"/>
  <c r="BB92" i="8"/>
  <c r="BB103" i="8"/>
  <c r="BB87" i="8"/>
  <c r="BB95" i="8"/>
  <c r="BB106" i="8"/>
  <c r="BB90" i="8"/>
  <c r="BB98" i="8"/>
  <c r="BB101" i="8"/>
  <c r="BB107" i="8"/>
  <c r="BB91" i="8"/>
  <c r="BB99" i="8"/>
  <c r="BB86" i="8"/>
  <c r="BB83" i="8"/>
  <c r="BB93" i="8"/>
  <c r="BB96" i="8"/>
  <c r="BB102" i="8"/>
  <c r="BB94" i="8"/>
  <c r="BB104" i="8"/>
  <c r="BB88" i="8"/>
  <c r="BB85" i="8"/>
  <c r="BR86" i="12"/>
  <c r="BP86" i="12"/>
  <c r="BV86" i="12" s="1"/>
  <c r="BH86" i="12" s="1"/>
  <c r="BR85" i="12"/>
  <c r="BP85" i="12"/>
  <c r="BV85" i="12" s="1"/>
  <c r="BH85" i="12" s="1"/>
  <c r="BR84" i="12"/>
  <c r="BP84" i="12"/>
  <c r="BV84" i="12" s="1"/>
  <c r="BH84" i="12" s="1"/>
  <c r="BP87" i="12"/>
  <c r="BV87" i="12" s="1"/>
  <c r="BH87" i="12" s="1"/>
  <c r="BR87" i="12"/>
  <c r="BP88" i="12"/>
  <c r="BV88" i="12" s="1"/>
  <c r="BH88" i="12" s="1"/>
  <c r="BR88" i="12"/>
  <c r="AR90" i="9"/>
  <c r="AR83" i="9"/>
  <c r="AR91" i="9"/>
  <c r="AR85" i="9"/>
  <c r="AR89" i="9"/>
  <c r="AR86" i="9"/>
  <c r="AR84" i="9"/>
  <c r="AR88" i="9"/>
  <c r="AR87" i="9"/>
  <c r="BB77" i="8"/>
  <c r="BB78" i="8"/>
  <c r="BB79" i="8"/>
  <c r="BB80" i="8"/>
  <c r="BB81" i="8"/>
  <c r="BB32" i="8"/>
  <c r="BB40" i="8"/>
  <c r="BB48" i="8"/>
  <c r="BB56" i="8"/>
  <c r="BB64" i="8"/>
  <c r="BB27" i="8"/>
  <c r="BB35" i="8"/>
  <c r="BB43" i="8"/>
  <c r="BB51" i="8"/>
  <c r="BB59" i="8"/>
  <c r="BB33" i="8"/>
  <c r="BB41" i="8"/>
  <c r="BB49" i="8"/>
  <c r="BB57" i="8"/>
  <c r="BB28" i="8"/>
  <c r="BB36" i="8"/>
  <c r="BB44" i="8"/>
  <c r="BB52" i="8"/>
  <c r="BB60" i="8"/>
  <c r="BB31" i="8"/>
  <c r="BB39" i="8"/>
  <c r="BB47" i="8"/>
  <c r="BB55" i="8"/>
  <c r="BB63" i="8"/>
  <c r="BB34" i="8"/>
  <c r="BB42" i="8"/>
  <c r="BB50" i="8"/>
  <c r="BB58" i="8"/>
  <c r="BB66" i="8"/>
  <c r="BB29" i="8"/>
  <c r="BB37" i="8"/>
  <c r="BB45" i="8"/>
  <c r="BB53" i="8"/>
  <c r="BB61" i="8"/>
  <c r="BB30" i="8"/>
  <c r="BB68" i="8"/>
  <c r="BB38" i="8"/>
  <c r="BB71" i="8"/>
  <c r="BB10" i="8"/>
  <c r="BB18" i="8"/>
  <c r="BB46" i="8"/>
  <c r="BB74" i="8"/>
  <c r="BB13" i="8"/>
  <c r="BB21" i="8"/>
  <c r="BB54" i="8"/>
  <c r="BB69" i="8"/>
  <c r="BB8" i="8"/>
  <c r="BB16" i="8"/>
  <c r="BB62" i="8"/>
  <c r="BB72" i="8"/>
  <c r="BB11" i="8"/>
  <c r="BB19" i="8"/>
  <c r="BB65" i="8"/>
  <c r="BB67" i="8"/>
  <c r="BB70" i="8"/>
  <c r="BB9" i="8"/>
  <c r="BB17" i="8"/>
  <c r="BB25" i="8"/>
  <c r="BB7" i="8"/>
  <c r="BB20" i="8"/>
  <c r="BB22" i="8"/>
  <c r="BB75" i="8"/>
  <c r="BB15" i="8"/>
  <c r="BB23" i="8"/>
  <c r="BB73" i="8"/>
  <c r="BB12" i="8"/>
  <c r="BB76" i="8"/>
  <c r="BB26" i="8"/>
  <c r="BB14" i="8"/>
  <c r="BB24" i="8"/>
  <c r="I4" i="16"/>
  <c r="J4" i="16" s="1"/>
  <c r="K4" i="16" s="1"/>
  <c r="H5" i="16"/>
  <c r="AB27" i="16"/>
  <c r="BC5" i="8"/>
  <c r="I48" i="6"/>
  <c r="J49" i="6"/>
  <c r="C45" i="6"/>
  <c r="D46" i="6"/>
  <c r="A46" i="6" s="1"/>
  <c r="C3911" i="6"/>
  <c r="D3911" i="6" s="1"/>
  <c r="A3911" i="6" s="1"/>
  <c r="D3910" i="6"/>
  <c r="A3910" i="6" s="1"/>
  <c r="I22" i="13" l="1"/>
  <c r="I9" i="11"/>
  <c r="I33" i="13"/>
  <c r="CR78" i="9"/>
  <c r="CS78" i="9" s="1"/>
  <c r="DB78" i="9"/>
  <c r="DC78" i="9" s="1"/>
  <c r="CD78" i="9"/>
  <c r="CE78" i="9" s="1"/>
  <c r="BR78" i="9"/>
  <c r="BS78" i="9" s="1"/>
  <c r="BN78" i="9"/>
  <c r="BO78" i="9" s="1"/>
  <c r="BF78" i="9"/>
  <c r="BG78" i="9" s="1"/>
  <c r="BD78" i="9"/>
  <c r="BE78" i="9" s="1"/>
  <c r="CH78" i="9"/>
  <c r="CI78" i="9" s="1"/>
  <c r="CF78" i="9"/>
  <c r="CG78" i="9" s="1"/>
  <c r="CZ78" i="9"/>
  <c r="DA78" i="9" s="1"/>
  <c r="CB78" i="9"/>
  <c r="CC78" i="9" s="1"/>
  <c r="CJ78" i="9"/>
  <c r="CK78" i="9" s="1"/>
  <c r="BP78" i="9"/>
  <c r="BQ78" i="9" s="1"/>
  <c r="CP78" i="9"/>
  <c r="CQ78" i="9" s="1"/>
  <c r="BZ78" i="9"/>
  <c r="CA78" i="9" s="1"/>
  <c r="DF78" i="9"/>
  <c r="DG78" i="9" s="1"/>
  <c r="CV78" i="9"/>
  <c r="CW78" i="9" s="1"/>
  <c r="BH78" i="9"/>
  <c r="BI78" i="9" s="1"/>
  <c r="DJ78" i="9"/>
  <c r="DK78" i="9" s="1"/>
  <c r="BX78" i="9"/>
  <c r="BY78" i="9" s="1"/>
  <c r="CT78" i="9"/>
  <c r="CU78" i="9" s="1"/>
  <c r="CN78" i="9"/>
  <c r="CO78" i="9" s="1"/>
  <c r="DD78" i="9"/>
  <c r="DE78" i="9" s="1"/>
  <c r="BT78" i="9"/>
  <c r="BU78" i="9" s="1"/>
  <c r="BJ78" i="9"/>
  <c r="BK78" i="9" s="1"/>
  <c r="BL78" i="9"/>
  <c r="BM78" i="9" s="1"/>
  <c r="BV78" i="9"/>
  <c r="BW78" i="9" s="1"/>
  <c r="DH78" i="9"/>
  <c r="DI78" i="9" s="1"/>
  <c r="CX78" i="9"/>
  <c r="CY78" i="9" s="1"/>
  <c r="CL78" i="9"/>
  <c r="CM78" i="9" s="1"/>
  <c r="CJ93" i="9"/>
  <c r="CK93" i="9" s="1"/>
  <c r="DD93" i="9"/>
  <c r="DE93" i="9" s="1"/>
  <c r="CX93" i="9"/>
  <c r="CY93" i="9" s="1"/>
  <c r="CZ93" i="9"/>
  <c r="DA93" i="9" s="1"/>
  <c r="DJ93" i="9"/>
  <c r="DK93" i="9" s="1"/>
  <c r="CT93" i="9"/>
  <c r="CU93" i="9" s="1"/>
  <c r="BP93" i="9"/>
  <c r="BQ93" i="9" s="1"/>
  <c r="BZ93" i="9"/>
  <c r="CA93" i="9" s="1"/>
  <c r="BN93" i="9"/>
  <c r="BO93" i="9" s="1"/>
  <c r="BH93" i="9"/>
  <c r="BI93" i="9" s="1"/>
  <c r="CL93" i="9"/>
  <c r="CM93" i="9" s="1"/>
  <c r="DF93" i="9"/>
  <c r="DG93" i="9" s="1"/>
  <c r="BF93" i="9"/>
  <c r="BG93" i="9" s="1"/>
  <c r="DB93" i="9"/>
  <c r="DC93" i="9" s="1"/>
  <c r="BD93" i="9"/>
  <c r="BE93" i="9" s="1"/>
  <c r="CP93" i="9"/>
  <c r="CQ93" i="9" s="1"/>
  <c r="BR93" i="9"/>
  <c r="BS93" i="9" s="1"/>
  <c r="BV93" i="9"/>
  <c r="BW93" i="9" s="1"/>
  <c r="DH93" i="9"/>
  <c r="DI93" i="9" s="1"/>
  <c r="CH93" i="9"/>
  <c r="CI93" i="9" s="1"/>
  <c r="CR93" i="9"/>
  <c r="CS93" i="9" s="1"/>
  <c r="CV93" i="9"/>
  <c r="CW93" i="9" s="1"/>
  <c r="CN93" i="9"/>
  <c r="CO93" i="9" s="1"/>
  <c r="BJ93" i="9"/>
  <c r="BK93" i="9" s="1"/>
  <c r="BT93" i="9"/>
  <c r="BU93" i="9" s="1"/>
  <c r="BX93" i="9"/>
  <c r="BY93" i="9" s="1"/>
  <c r="CF93" i="9"/>
  <c r="CG93" i="9" s="1"/>
  <c r="CB93" i="9"/>
  <c r="CC93" i="9" s="1"/>
  <c r="CD93" i="9"/>
  <c r="CE93" i="9" s="1"/>
  <c r="BL93" i="9"/>
  <c r="BM93" i="9" s="1"/>
  <c r="DB98" i="9"/>
  <c r="DC98" i="9" s="1"/>
  <c r="DH98" i="9"/>
  <c r="DI98" i="9" s="1"/>
  <c r="BT98" i="9"/>
  <c r="BU98" i="9" s="1"/>
  <c r="CF98" i="9"/>
  <c r="CG98" i="9" s="1"/>
  <c r="BR98" i="9"/>
  <c r="BS98" i="9" s="1"/>
  <c r="CB98" i="9"/>
  <c r="CC98" i="9" s="1"/>
  <c r="BX98" i="9"/>
  <c r="BY98" i="9" s="1"/>
  <c r="DF98" i="9"/>
  <c r="DG98" i="9" s="1"/>
  <c r="BP98" i="9"/>
  <c r="BQ98" i="9" s="1"/>
  <c r="BJ98" i="9"/>
  <c r="BK98" i="9" s="1"/>
  <c r="BF98" i="9"/>
  <c r="BG98" i="9" s="1"/>
  <c r="CH98" i="9"/>
  <c r="CI98" i="9" s="1"/>
  <c r="BL98" i="9"/>
  <c r="BM98" i="9" s="1"/>
  <c r="CP98" i="9"/>
  <c r="CQ98" i="9" s="1"/>
  <c r="BV98" i="9"/>
  <c r="BW98" i="9" s="1"/>
  <c r="CX98" i="9"/>
  <c r="CY98" i="9" s="1"/>
  <c r="BH98" i="9"/>
  <c r="BI98" i="9" s="1"/>
  <c r="CJ98" i="9"/>
  <c r="CK98" i="9" s="1"/>
  <c r="DJ98" i="9"/>
  <c r="DK98" i="9" s="1"/>
  <c r="BN98" i="9"/>
  <c r="BO98" i="9" s="1"/>
  <c r="CD98" i="9"/>
  <c r="CE98" i="9" s="1"/>
  <c r="CN98" i="9"/>
  <c r="CO98" i="9" s="1"/>
  <c r="BD98" i="9"/>
  <c r="BE98" i="9" s="1"/>
  <c r="CV98" i="9"/>
  <c r="CW98" i="9" s="1"/>
  <c r="CT98" i="9"/>
  <c r="CU98" i="9" s="1"/>
  <c r="DD98" i="9"/>
  <c r="DE98" i="9" s="1"/>
  <c r="BZ98" i="9"/>
  <c r="CA98" i="9" s="1"/>
  <c r="CL98" i="9"/>
  <c r="CM98" i="9" s="1"/>
  <c r="CZ98" i="9"/>
  <c r="DA98" i="9" s="1"/>
  <c r="CR98" i="9"/>
  <c r="CS98" i="9" s="1"/>
  <c r="DJ105" i="9"/>
  <c r="DK105" i="9" s="1"/>
  <c r="CT105" i="9"/>
  <c r="CU105" i="9" s="1"/>
  <c r="BT105" i="9"/>
  <c r="BU105" i="9" s="1"/>
  <c r="DH105" i="9"/>
  <c r="DI105" i="9" s="1"/>
  <c r="BN105" i="9"/>
  <c r="BO105" i="9" s="1"/>
  <c r="CR105" i="9"/>
  <c r="CS105" i="9" s="1"/>
  <c r="DF105" i="9"/>
  <c r="DG105" i="9" s="1"/>
  <c r="BL105" i="9"/>
  <c r="BM105" i="9" s="1"/>
  <c r="DD105" i="9"/>
  <c r="DE105" i="9" s="1"/>
  <c r="CX105" i="9"/>
  <c r="CY105" i="9" s="1"/>
  <c r="CF105" i="9"/>
  <c r="CG105" i="9" s="1"/>
  <c r="BR105" i="9"/>
  <c r="BS105" i="9" s="1"/>
  <c r="CN105" i="9"/>
  <c r="CO105" i="9" s="1"/>
  <c r="DB105" i="9"/>
  <c r="DC105" i="9" s="1"/>
  <c r="CD105" i="9"/>
  <c r="CE105" i="9" s="1"/>
  <c r="BH105" i="9"/>
  <c r="BI105" i="9" s="1"/>
  <c r="CZ105" i="9"/>
  <c r="DA105" i="9" s="1"/>
  <c r="CL105" i="9"/>
  <c r="CM105" i="9" s="1"/>
  <c r="CB105" i="9"/>
  <c r="CC105" i="9" s="1"/>
  <c r="BF105" i="9"/>
  <c r="BG105" i="9" s="1"/>
  <c r="CH105" i="9"/>
  <c r="CI105" i="9" s="1"/>
  <c r="CJ105" i="9"/>
  <c r="CK105" i="9" s="1"/>
  <c r="BD105" i="9"/>
  <c r="BE105" i="9" s="1"/>
  <c r="BX105" i="9"/>
  <c r="BY105" i="9" s="1"/>
  <c r="BZ105" i="9"/>
  <c r="CA105" i="9" s="1"/>
  <c r="BJ105" i="9"/>
  <c r="BK105" i="9" s="1"/>
  <c r="CV105" i="9"/>
  <c r="CW105" i="9" s="1"/>
  <c r="BV105" i="9"/>
  <c r="BW105" i="9" s="1"/>
  <c r="BP105" i="9"/>
  <c r="BQ105" i="9" s="1"/>
  <c r="CP105" i="9"/>
  <c r="CQ105" i="9" s="1"/>
  <c r="CL103" i="9"/>
  <c r="CM103" i="9" s="1"/>
  <c r="CJ103" i="9"/>
  <c r="CK103" i="9" s="1"/>
  <c r="CH103" i="9"/>
  <c r="CI103" i="9" s="1"/>
  <c r="BX103" i="9"/>
  <c r="BY103" i="9" s="1"/>
  <c r="CD103" i="9"/>
  <c r="CE103" i="9" s="1"/>
  <c r="CB103" i="9"/>
  <c r="CC103" i="9" s="1"/>
  <c r="BZ103" i="9"/>
  <c r="CA103" i="9" s="1"/>
  <c r="BP103" i="9"/>
  <c r="BQ103" i="9" s="1"/>
  <c r="BV103" i="9"/>
  <c r="BW103" i="9" s="1"/>
  <c r="BT103" i="9"/>
  <c r="BU103" i="9" s="1"/>
  <c r="BR103" i="9"/>
  <c r="BS103" i="9" s="1"/>
  <c r="BH103" i="9"/>
  <c r="BI103" i="9" s="1"/>
  <c r="BL103" i="9"/>
  <c r="BM103" i="9" s="1"/>
  <c r="BJ103" i="9"/>
  <c r="BK103" i="9" s="1"/>
  <c r="BN103" i="9"/>
  <c r="BO103" i="9" s="1"/>
  <c r="BF103" i="9"/>
  <c r="BG103" i="9" s="1"/>
  <c r="BD103" i="9"/>
  <c r="BE103" i="9" s="1"/>
  <c r="DD103" i="9"/>
  <c r="DE103" i="9" s="1"/>
  <c r="CP103" i="9"/>
  <c r="CQ103" i="9" s="1"/>
  <c r="DJ103" i="9"/>
  <c r="DK103" i="9" s="1"/>
  <c r="DH103" i="9"/>
  <c r="DI103" i="9" s="1"/>
  <c r="DF103" i="9"/>
  <c r="DG103" i="9" s="1"/>
  <c r="CV103" i="9"/>
  <c r="CW103" i="9" s="1"/>
  <c r="DB103" i="9"/>
  <c r="DC103" i="9" s="1"/>
  <c r="CZ103" i="9"/>
  <c r="DA103" i="9" s="1"/>
  <c r="CX103" i="9"/>
  <c r="CY103" i="9" s="1"/>
  <c r="CN103" i="9"/>
  <c r="CO103" i="9" s="1"/>
  <c r="CT103" i="9"/>
  <c r="CU103" i="9" s="1"/>
  <c r="CR103" i="9"/>
  <c r="CS103" i="9" s="1"/>
  <c r="CF103" i="9"/>
  <c r="CG103" i="9" s="1"/>
  <c r="DD104" i="9"/>
  <c r="DE104" i="9" s="1"/>
  <c r="BP104" i="9"/>
  <c r="BQ104" i="9" s="1"/>
  <c r="BN104" i="9"/>
  <c r="BO104" i="9" s="1"/>
  <c r="BH104" i="9"/>
  <c r="BI104" i="9" s="1"/>
  <c r="CZ104" i="9"/>
  <c r="DA104" i="9" s="1"/>
  <c r="BJ104" i="9"/>
  <c r="BK104" i="9" s="1"/>
  <c r="DF104" i="9"/>
  <c r="DG104" i="9" s="1"/>
  <c r="DH104" i="9"/>
  <c r="DI104" i="9" s="1"/>
  <c r="CL104" i="9"/>
  <c r="CM104" i="9" s="1"/>
  <c r="BT104" i="9"/>
  <c r="BU104" i="9" s="1"/>
  <c r="BL104" i="9"/>
  <c r="BM104" i="9" s="1"/>
  <c r="CT104" i="9"/>
  <c r="CU104" i="9" s="1"/>
  <c r="CN104" i="9"/>
  <c r="CO104" i="9" s="1"/>
  <c r="BV104" i="9"/>
  <c r="BW104" i="9" s="1"/>
  <c r="BZ104" i="9"/>
  <c r="CA104" i="9" s="1"/>
  <c r="DJ104" i="9"/>
  <c r="DK104" i="9" s="1"/>
  <c r="CH104" i="9"/>
  <c r="CI104" i="9" s="1"/>
  <c r="BX104" i="9"/>
  <c r="BY104" i="9" s="1"/>
  <c r="CB104" i="9"/>
  <c r="CC104" i="9" s="1"/>
  <c r="CV104" i="9"/>
  <c r="CW104" i="9" s="1"/>
  <c r="CF104" i="9"/>
  <c r="CG104" i="9" s="1"/>
  <c r="BD104" i="9"/>
  <c r="BE104" i="9" s="1"/>
  <c r="CJ104" i="9"/>
  <c r="CK104" i="9" s="1"/>
  <c r="BF104" i="9"/>
  <c r="BG104" i="9" s="1"/>
  <c r="CD104" i="9"/>
  <c r="CE104" i="9" s="1"/>
  <c r="CX104" i="9"/>
  <c r="CY104" i="9" s="1"/>
  <c r="CR104" i="9"/>
  <c r="CS104" i="9" s="1"/>
  <c r="CP104" i="9"/>
  <c r="CQ104" i="9" s="1"/>
  <c r="DB104" i="9"/>
  <c r="DC104" i="9" s="1"/>
  <c r="BR104" i="9"/>
  <c r="BS104" i="9" s="1"/>
  <c r="CN81" i="9"/>
  <c r="CO81" i="9" s="1"/>
  <c r="CP81" i="9"/>
  <c r="CQ81" i="9" s="1"/>
  <c r="CJ81" i="9"/>
  <c r="CK81" i="9" s="1"/>
  <c r="CL81" i="9"/>
  <c r="CM81" i="9" s="1"/>
  <c r="BP81" i="9"/>
  <c r="BQ81" i="9" s="1"/>
  <c r="DH81" i="9"/>
  <c r="DI81" i="9" s="1"/>
  <c r="BJ81" i="9"/>
  <c r="BK81" i="9" s="1"/>
  <c r="CD81" i="9"/>
  <c r="CE81" i="9" s="1"/>
  <c r="BN81" i="9"/>
  <c r="BO81" i="9" s="1"/>
  <c r="BZ81" i="9"/>
  <c r="CA81" i="9" s="1"/>
  <c r="DD81" i="9"/>
  <c r="DE81" i="9" s="1"/>
  <c r="CX81" i="9"/>
  <c r="CY81" i="9" s="1"/>
  <c r="CR81" i="9"/>
  <c r="CS81" i="9" s="1"/>
  <c r="DJ81" i="9"/>
  <c r="DK81" i="9" s="1"/>
  <c r="BL81" i="9"/>
  <c r="BM81" i="9" s="1"/>
  <c r="CZ81" i="9"/>
  <c r="DA81" i="9" s="1"/>
  <c r="CF81" i="9"/>
  <c r="CG81" i="9" s="1"/>
  <c r="BH81" i="9"/>
  <c r="BI81" i="9" s="1"/>
  <c r="CH81" i="9"/>
  <c r="CI81" i="9" s="1"/>
  <c r="BR81" i="9"/>
  <c r="BS81" i="9" s="1"/>
  <c r="DF81" i="9"/>
  <c r="DG81" i="9" s="1"/>
  <c r="CB81" i="9"/>
  <c r="CC81" i="9" s="1"/>
  <c r="BX81" i="9"/>
  <c r="BY81" i="9" s="1"/>
  <c r="BF81" i="9"/>
  <c r="BG81" i="9" s="1"/>
  <c r="BV81" i="9"/>
  <c r="BW81" i="9" s="1"/>
  <c r="BD81" i="9"/>
  <c r="BE81" i="9" s="1"/>
  <c r="CT81" i="9"/>
  <c r="CU81" i="9" s="1"/>
  <c r="CV81" i="9"/>
  <c r="CW81" i="9" s="1"/>
  <c r="DB81" i="9"/>
  <c r="DC81" i="9" s="1"/>
  <c r="BT81" i="9"/>
  <c r="BU81" i="9" s="1"/>
  <c r="BH80" i="9"/>
  <c r="BI80" i="9" s="1"/>
  <c r="BX80" i="9"/>
  <c r="BY80" i="9" s="1"/>
  <c r="CL80" i="9"/>
  <c r="CM80" i="9" s="1"/>
  <c r="CZ80" i="9"/>
  <c r="DA80" i="9" s="1"/>
  <c r="BD80" i="9"/>
  <c r="BE80" i="9" s="1"/>
  <c r="BN80" i="9"/>
  <c r="BO80" i="9" s="1"/>
  <c r="CV80" i="9"/>
  <c r="CW80" i="9" s="1"/>
  <c r="CT80" i="9"/>
  <c r="CU80" i="9" s="1"/>
  <c r="DF80" i="9"/>
  <c r="DG80" i="9" s="1"/>
  <c r="BR80" i="9"/>
  <c r="BS80" i="9" s="1"/>
  <c r="DH80" i="9"/>
  <c r="DI80" i="9" s="1"/>
  <c r="BT80" i="9"/>
  <c r="BU80" i="9" s="1"/>
  <c r="BV80" i="9"/>
  <c r="BW80" i="9" s="1"/>
  <c r="CJ80" i="9"/>
  <c r="CK80" i="9" s="1"/>
  <c r="BF80" i="9"/>
  <c r="BG80" i="9" s="1"/>
  <c r="CB80" i="9"/>
  <c r="CC80" i="9" s="1"/>
  <c r="BZ80" i="9"/>
  <c r="CA80" i="9" s="1"/>
  <c r="DJ80" i="9"/>
  <c r="DK80" i="9" s="1"/>
  <c r="CX80" i="9"/>
  <c r="CY80" i="9" s="1"/>
  <c r="DB80" i="9"/>
  <c r="DC80" i="9" s="1"/>
  <c r="CF80" i="9"/>
  <c r="CG80" i="9" s="1"/>
  <c r="BP80" i="9"/>
  <c r="BQ80" i="9" s="1"/>
  <c r="BL80" i="9"/>
  <c r="BM80" i="9" s="1"/>
  <c r="CD80" i="9"/>
  <c r="CE80" i="9" s="1"/>
  <c r="CH80" i="9"/>
  <c r="CI80" i="9" s="1"/>
  <c r="CN80" i="9"/>
  <c r="CO80" i="9" s="1"/>
  <c r="BJ80" i="9"/>
  <c r="BK80" i="9" s="1"/>
  <c r="CP80" i="9"/>
  <c r="CQ80" i="9" s="1"/>
  <c r="DD80" i="9"/>
  <c r="DE80" i="9" s="1"/>
  <c r="CR80" i="9"/>
  <c r="CS80" i="9" s="1"/>
  <c r="CL77" i="9"/>
  <c r="CM77" i="9" s="1"/>
  <c r="CJ77" i="9"/>
  <c r="CK77" i="9" s="1"/>
  <c r="CH77" i="9"/>
  <c r="CI77" i="9" s="1"/>
  <c r="CN77" i="9"/>
  <c r="CO77" i="9" s="1"/>
  <c r="CD77" i="9"/>
  <c r="CE77" i="9" s="1"/>
  <c r="CB77" i="9"/>
  <c r="CC77" i="9" s="1"/>
  <c r="BZ77" i="9"/>
  <c r="CA77" i="9" s="1"/>
  <c r="CF77" i="9"/>
  <c r="CG77" i="9" s="1"/>
  <c r="BV77" i="9"/>
  <c r="BW77" i="9" s="1"/>
  <c r="BT77" i="9"/>
  <c r="BU77" i="9" s="1"/>
  <c r="BR77" i="9"/>
  <c r="BS77" i="9" s="1"/>
  <c r="BP77" i="9"/>
  <c r="BQ77" i="9" s="1"/>
  <c r="BN77" i="9"/>
  <c r="BO77" i="9" s="1"/>
  <c r="BJ77" i="9"/>
  <c r="BK77" i="9" s="1"/>
  <c r="BL77" i="9"/>
  <c r="BM77" i="9" s="1"/>
  <c r="BF77" i="9"/>
  <c r="BG77" i="9" s="1"/>
  <c r="BD77" i="9"/>
  <c r="BE77" i="9" s="1"/>
  <c r="CV77" i="9"/>
  <c r="CW77" i="9" s="1"/>
  <c r="CP77" i="9"/>
  <c r="CQ77" i="9" s="1"/>
  <c r="DJ77" i="9"/>
  <c r="DK77" i="9" s="1"/>
  <c r="DH77" i="9"/>
  <c r="DI77" i="9" s="1"/>
  <c r="DF77" i="9"/>
  <c r="DG77" i="9" s="1"/>
  <c r="BX77" i="9"/>
  <c r="BY77" i="9" s="1"/>
  <c r="DB77" i="9"/>
  <c r="DC77" i="9" s="1"/>
  <c r="CZ77" i="9"/>
  <c r="DA77" i="9" s="1"/>
  <c r="CX77" i="9"/>
  <c r="CY77" i="9" s="1"/>
  <c r="BH77" i="9"/>
  <c r="BI77" i="9" s="1"/>
  <c r="CT77" i="9"/>
  <c r="CU77" i="9" s="1"/>
  <c r="CR77" i="9"/>
  <c r="CS77" i="9" s="1"/>
  <c r="DD77" i="9"/>
  <c r="DE77" i="9" s="1"/>
  <c r="CL79" i="9"/>
  <c r="CM79" i="9" s="1"/>
  <c r="CN79" i="9"/>
  <c r="CO79" i="9" s="1"/>
  <c r="CB79" i="9"/>
  <c r="CC79" i="9" s="1"/>
  <c r="BT79" i="9"/>
  <c r="BU79" i="9" s="1"/>
  <c r="BZ79" i="9"/>
  <c r="CA79" i="9" s="1"/>
  <c r="DJ79" i="9"/>
  <c r="DK79" i="9" s="1"/>
  <c r="CT79" i="9"/>
  <c r="CU79" i="9" s="1"/>
  <c r="BV79" i="9"/>
  <c r="BW79" i="9" s="1"/>
  <c r="DD79" i="9"/>
  <c r="DE79" i="9" s="1"/>
  <c r="BN79" i="9"/>
  <c r="BO79" i="9" s="1"/>
  <c r="CV79" i="9"/>
  <c r="CW79" i="9" s="1"/>
  <c r="DH79" i="9"/>
  <c r="DI79" i="9" s="1"/>
  <c r="BX79" i="9"/>
  <c r="BY79" i="9" s="1"/>
  <c r="BP79" i="9"/>
  <c r="BQ79" i="9" s="1"/>
  <c r="BR79" i="9"/>
  <c r="BS79" i="9" s="1"/>
  <c r="CJ79" i="9"/>
  <c r="CK79" i="9" s="1"/>
  <c r="BH79" i="9"/>
  <c r="BI79" i="9" s="1"/>
  <c r="DF79" i="9"/>
  <c r="DG79" i="9" s="1"/>
  <c r="CR79" i="9"/>
  <c r="CS79" i="9" s="1"/>
  <c r="CD79" i="9"/>
  <c r="CE79" i="9" s="1"/>
  <c r="CZ79" i="9"/>
  <c r="DA79" i="9" s="1"/>
  <c r="CX79" i="9"/>
  <c r="CY79" i="9" s="1"/>
  <c r="CH79" i="9"/>
  <c r="CI79" i="9" s="1"/>
  <c r="BL79" i="9"/>
  <c r="BM79" i="9" s="1"/>
  <c r="DB79" i="9"/>
  <c r="DC79" i="9" s="1"/>
  <c r="CP79" i="9"/>
  <c r="CQ79" i="9" s="1"/>
  <c r="BJ79" i="9"/>
  <c r="BK79" i="9" s="1"/>
  <c r="CF79" i="9"/>
  <c r="CG79" i="9" s="1"/>
  <c r="BF79" i="9"/>
  <c r="BG79" i="9" s="1"/>
  <c r="BD79" i="9"/>
  <c r="BE79" i="9" s="1"/>
  <c r="CX102" i="9"/>
  <c r="CY102" i="9" s="1"/>
  <c r="CH102" i="9"/>
  <c r="CI102" i="9" s="1"/>
  <c r="BR102" i="9"/>
  <c r="BS102" i="9" s="1"/>
  <c r="DD102" i="9"/>
  <c r="DE102" i="9" s="1"/>
  <c r="BX102" i="9"/>
  <c r="BY102" i="9" s="1"/>
  <c r="CN102" i="9"/>
  <c r="CO102" i="9" s="1"/>
  <c r="BH102" i="9"/>
  <c r="BI102" i="9" s="1"/>
  <c r="CL102" i="9"/>
  <c r="CM102" i="9" s="1"/>
  <c r="BV102" i="9"/>
  <c r="BW102" i="9" s="1"/>
  <c r="BF102" i="9"/>
  <c r="BG102" i="9" s="1"/>
  <c r="DH102" i="9"/>
  <c r="DI102" i="9" s="1"/>
  <c r="CB102" i="9"/>
  <c r="CC102" i="9" s="1"/>
  <c r="DB102" i="9"/>
  <c r="DC102" i="9" s="1"/>
  <c r="CR102" i="9"/>
  <c r="CS102" i="9" s="1"/>
  <c r="DF102" i="9"/>
  <c r="DG102" i="9" s="1"/>
  <c r="CP102" i="9"/>
  <c r="CQ102" i="9" s="1"/>
  <c r="BZ102" i="9"/>
  <c r="CA102" i="9" s="1"/>
  <c r="BL102" i="9"/>
  <c r="BM102" i="9" s="1"/>
  <c r="CD102" i="9"/>
  <c r="CE102" i="9" s="1"/>
  <c r="DJ102" i="9"/>
  <c r="DK102" i="9" s="1"/>
  <c r="CV102" i="9"/>
  <c r="CW102" i="9" s="1"/>
  <c r="CF102" i="9"/>
  <c r="CG102" i="9" s="1"/>
  <c r="BP102" i="9"/>
  <c r="BQ102" i="9" s="1"/>
  <c r="BJ102" i="9"/>
  <c r="BK102" i="9" s="1"/>
  <c r="CT102" i="9"/>
  <c r="CU102" i="9" s="1"/>
  <c r="BN102" i="9"/>
  <c r="BO102" i="9" s="1"/>
  <c r="CZ102" i="9"/>
  <c r="DA102" i="9" s="1"/>
  <c r="CJ102" i="9"/>
  <c r="CK102" i="9" s="1"/>
  <c r="BT102" i="9"/>
  <c r="BU102" i="9" s="1"/>
  <c r="BD102" i="9"/>
  <c r="BE102" i="9" s="1"/>
  <c r="CV106" i="9"/>
  <c r="CW106" i="9" s="1"/>
  <c r="CF106" i="9"/>
  <c r="CG106" i="9" s="1"/>
  <c r="CT106" i="9"/>
  <c r="CU106" i="9" s="1"/>
  <c r="BJ106" i="9"/>
  <c r="BK106" i="9" s="1"/>
  <c r="CD106" i="9"/>
  <c r="CE106" i="9" s="1"/>
  <c r="CB106" i="9"/>
  <c r="CC106" i="9" s="1"/>
  <c r="DJ106" i="9"/>
  <c r="DK106" i="9" s="1"/>
  <c r="CZ106" i="9"/>
  <c r="DA106" i="9" s="1"/>
  <c r="BT106" i="9"/>
  <c r="BU106" i="9" s="1"/>
  <c r="BZ106" i="9"/>
  <c r="CA106" i="9" s="1"/>
  <c r="BD106" i="9"/>
  <c r="BE106" i="9" s="1"/>
  <c r="CJ106" i="9"/>
  <c r="CK106" i="9" s="1"/>
  <c r="BP106" i="9"/>
  <c r="BQ106" i="9" s="1"/>
  <c r="DH106" i="9"/>
  <c r="DI106" i="9" s="1"/>
  <c r="CX106" i="9"/>
  <c r="CY106" i="9" s="1"/>
  <c r="DD106" i="9"/>
  <c r="DE106" i="9" s="1"/>
  <c r="CN106" i="9"/>
  <c r="CO106" i="9" s="1"/>
  <c r="CH106" i="9"/>
  <c r="CI106" i="9" s="1"/>
  <c r="BN106" i="9"/>
  <c r="BO106" i="9" s="1"/>
  <c r="DB106" i="9"/>
  <c r="DC106" i="9" s="1"/>
  <c r="CL106" i="9"/>
  <c r="CM106" i="9" s="1"/>
  <c r="BX106" i="9"/>
  <c r="BY106" i="9" s="1"/>
  <c r="BF106" i="9"/>
  <c r="BG106" i="9" s="1"/>
  <c r="BV106" i="9"/>
  <c r="BW106" i="9" s="1"/>
  <c r="DF106" i="9"/>
  <c r="DG106" i="9" s="1"/>
  <c r="CP106" i="9"/>
  <c r="CQ106" i="9" s="1"/>
  <c r="BR106" i="9"/>
  <c r="BS106" i="9" s="1"/>
  <c r="BL106" i="9"/>
  <c r="BM106" i="9" s="1"/>
  <c r="BH106" i="9"/>
  <c r="BI106" i="9" s="1"/>
  <c r="CR106" i="9"/>
  <c r="CS106" i="9" s="1"/>
  <c r="BR107" i="9"/>
  <c r="BS107" i="9" s="1"/>
  <c r="BL107" i="9"/>
  <c r="BM107" i="9" s="1"/>
  <c r="BJ107" i="9"/>
  <c r="BK107" i="9" s="1"/>
  <c r="BF107" i="9"/>
  <c r="BG107" i="9" s="1"/>
  <c r="BD107" i="9"/>
  <c r="BE107" i="9" s="1"/>
  <c r="DD107" i="9"/>
  <c r="DE107" i="9" s="1"/>
  <c r="DJ107" i="9"/>
  <c r="DK107" i="9" s="1"/>
  <c r="DH107" i="9"/>
  <c r="DI107" i="9" s="1"/>
  <c r="DF107" i="9"/>
  <c r="DG107" i="9" s="1"/>
  <c r="CV107" i="9"/>
  <c r="CW107" i="9" s="1"/>
  <c r="DB107" i="9"/>
  <c r="DC107" i="9" s="1"/>
  <c r="CX107" i="9"/>
  <c r="CY107" i="9" s="1"/>
  <c r="CN107" i="9"/>
  <c r="CO107" i="9" s="1"/>
  <c r="CZ107" i="9"/>
  <c r="DA107" i="9" s="1"/>
  <c r="CT107" i="9"/>
  <c r="CU107" i="9" s="1"/>
  <c r="CR107" i="9"/>
  <c r="CS107" i="9" s="1"/>
  <c r="CP107" i="9"/>
  <c r="CQ107" i="9" s="1"/>
  <c r="CF107" i="9"/>
  <c r="CG107" i="9" s="1"/>
  <c r="BV107" i="9"/>
  <c r="BW107" i="9" s="1"/>
  <c r="BT107" i="9"/>
  <c r="BU107" i="9" s="1"/>
  <c r="BN107" i="9"/>
  <c r="BO107" i="9" s="1"/>
  <c r="CL107" i="9"/>
  <c r="CM107" i="9" s="1"/>
  <c r="CJ107" i="9"/>
  <c r="CK107" i="9" s="1"/>
  <c r="CH107" i="9"/>
  <c r="CI107" i="9" s="1"/>
  <c r="BX107" i="9"/>
  <c r="BY107" i="9" s="1"/>
  <c r="CD107" i="9"/>
  <c r="CE107" i="9" s="1"/>
  <c r="CB107" i="9"/>
  <c r="CC107" i="9" s="1"/>
  <c r="BZ107" i="9"/>
  <c r="CA107" i="9" s="1"/>
  <c r="BP107" i="9"/>
  <c r="BQ107" i="9" s="1"/>
  <c r="BH107" i="9"/>
  <c r="BI107" i="9" s="1"/>
  <c r="CR97" i="9"/>
  <c r="CS97" i="9" s="1"/>
  <c r="BT97" i="9"/>
  <c r="BU97" i="9" s="1"/>
  <c r="CF97" i="9"/>
  <c r="CG97" i="9" s="1"/>
  <c r="DD97" i="9"/>
  <c r="DE97" i="9" s="1"/>
  <c r="CB97" i="9"/>
  <c r="CC97" i="9" s="1"/>
  <c r="BH97" i="9"/>
  <c r="BI97" i="9" s="1"/>
  <c r="CT97" i="9"/>
  <c r="CU97" i="9" s="1"/>
  <c r="CZ97" i="9"/>
  <c r="DA97" i="9" s="1"/>
  <c r="CD97" i="9"/>
  <c r="CE97" i="9" s="1"/>
  <c r="CL97" i="9"/>
  <c r="CM97" i="9" s="1"/>
  <c r="BP97" i="9"/>
  <c r="BQ97" i="9" s="1"/>
  <c r="BD97" i="9"/>
  <c r="BE97" i="9" s="1"/>
  <c r="BL97" i="9"/>
  <c r="BM97" i="9" s="1"/>
  <c r="BN97" i="9"/>
  <c r="BO97" i="9" s="1"/>
  <c r="CX97" i="9"/>
  <c r="CY97" i="9" s="1"/>
  <c r="BV97" i="9"/>
  <c r="BW97" i="9" s="1"/>
  <c r="CV97" i="9"/>
  <c r="CW97" i="9" s="1"/>
  <c r="CJ97" i="9"/>
  <c r="CK97" i="9" s="1"/>
  <c r="DB97" i="9"/>
  <c r="DC97" i="9" s="1"/>
  <c r="BZ97" i="9"/>
  <c r="CA97" i="9" s="1"/>
  <c r="CN97" i="9"/>
  <c r="CO97" i="9" s="1"/>
  <c r="BF97" i="9"/>
  <c r="BG97" i="9" s="1"/>
  <c r="DH97" i="9"/>
  <c r="DI97" i="9" s="1"/>
  <c r="BX97" i="9"/>
  <c r="BY97" i="9" s="1"/>
  <c r="BR97" i="9"/>
  <c r="BS97" i="9" s="1"/>
  <c r="CP97" i="9"/>
  <c r="CQ97" i="9" s="1"/>
  <c r="BJ97" i="9"/>
  <c r="BK97" i="9" s="1"/>
  <c r="DJ97" i="9"/>
  <c r="DK97" i="9" s="1"/>
  <c r="CH97" i="9"/>
  <c r="CI97" i="9" s="1"/>
  <c r="DF97" i="9"/>
  <c r="DG97" i="9" s="1"/>
  <c r="CZ100" i="9"/>
  <c r="DA100" i="9" s="1"/>
  <c r="CB100" i="9"/>
  <c r="CC100" i="9" s="1"/>
  <c r="BL100" i="9"/>
  <c r="BM100" i="9" s="1"/>
  <c r="CV100" i="9"/>
  <c r="CW100" i="9" s="1"/>
  <c r="CX100" i="9"/>
  <c r="CY100" i="9" s="1"/>
  <c r="CH100" i="9"/>
  <c r="CI100" i="9" s="1"/>
  <c r="DH100" i="9"/>
  <c r="DI100" i="9" s="1"/>
  <c r="CR100" i="9"/>
  <c r="CS100" i="9" s="1"/>
  <c r="CL100" i="9"/>
  <c r="CM100" i="9" s="1"/>
  <c r="BV100" i="9"/>
  <c r="BW100" i="9" s="1"/>
  <c r="BR100" i="9"/>
  <c r="BS100" i="9" s="1"/>
  <c r="DJ100" i="9"/>
  <c r="DK100" i="9" s="1"/>
  <c r="BX100" i="9"/>
  <c r="BY100" i="9" s="1"/>
  <c r="DD100" i="9"/>
  <c r="DE100" i="9" s="1"/>
  <c r="CD100" i="9"/>
  <c r="CE100" i="9" s="1"/>
  <c r="BH100" i="9"/>
  <c r="BI100" i="9" s="1"/>
  <c r="CN100" i="9"/>
  <c r="CO100" i="9" s="1"/>
  <c r="CJ100" i="9"/>
  <c r="CK100" i="9" s="1"/>
  <c r="BT100" i="9"/>
  <c r="BU100" i="9" s="1"/>
  <c r="BN100" i="9"/>
  <c r="BO100" i="9" s="1"/>
  <c r="DF100" i="9"/>
  <c r="DG100" i="9" s="1"/>
  <c r="CP100" i="9"/>
  <c r="CQ100" i="9" s="1"/>
  <c r="BZ100" i="9"/>
  <c r="CA100" i="9" s="1"/>
  <c r="BD100" i="9"/>
  <c r="BE100" i="9" s="1"/>
  <c r="DB100" i="9"/>
  <c r="DC100" i="9" s="1"/>
  <c r="CF100" i="9"/>
  <c r="CG100" i="9" s="1"/>
  <c r="BP100" i="9"/>
  <c r="BQ100" i="9" s="1"/>
  <c r="CT100" i="9"/>
  <c r="CU100" i="9" s="1"/>
  <c r="BJ100" i="9"/>
  <c r="BK100" i="9" s="1"/>
  <c r="BF100" i="9"/>
  <c r="BG100" i="9" s="1"/>
  <c r="CF99" i="9"/>
  <c r="CG99" i="9" s="1"/>
  <c r="BR99" i="9"/>
  <c r="BS99" i="9" s="1"/>
  <c r="BF99" i="9"/>
  <c r="BG99" i="9" s="1"/>
  <c r="BN99" i="9"/>
  <c r="BO99" i="9" s="1"/>
  <c r="CJ99" i="9"/>
  <c r="CK99" i="9" s="1"/>
  <c r="CR99" i="9"/>
  <c r="CS99" i="9" s="1"/>
  <c r="BL99" i="9"/>
  <c r="BM99" i="9" s="1"/>
  <c r="CT99" i="9"/>
  <c r="CU99" i="9" s="1"/>
  <c r="CL99" i="9"/>
  <c r="CM99" i="9" s="1"/>
  <c r="BT99" i="9"/>
  <c r="BU99" i="9" s="1"/>
  <c r="BP99" i="9"/>
  <c r="BQ99" i="9" s="1"/>
  <c r="BD99" i="9"/>
  <c r="BE99" i="9" s="1"/>
  <c r="BJ99" i="9"/>
  <c r="BK99" i="9" s="1"/>
  <c r="DB99" i="9"/>
  <c r="DC99" i="9" s="1"/>
  <c r="CN99" i="9"/>
  <c r="CO99" i="9" s="1"/>
  <c r="CB99" i="9"/>
  <c r="CC99" i="9" s="1"/>
  <c r="CD99" i="9"/>
  <c r="CE99" i="9" s="1"/>
  <c r="BV99" i="9"/>
  <c r="BW99" i="9" s="1"/>
  <c r="BZ99" i="9"/>
  <c r="CA99" i="9" s="1"/>
  <c r="CH99" i="9"/>
  <c r="CI99" i="9" s="1"/>
  <c r="DF99" i="9"/>
  <c r="DG99" i="9" s="1"/>
  <c r="CP99" i="9"/>
  <c r="CQ99" i="9" s="1"/>
  <c r="CV99" i="9"/>
  <c r="CW99" i="9" s="1"/>
  <c r="DJ99" i="9"/>
  <c r="DK99" i="9" s="1"/>
  <c r="CZ99" i="9"/>
  <c r="DA99" i="9" s="1"/>
  <c r="DD99" i="9"/>
  <c r="DE99" i="9" s="1"/>
  <c r="BX99" i="9"/>
  <c r="BY99" i="9" s="1"/>
  <c r="CX99" i="9"/>
  <c r="CY99" i="9" s="1"/>
  <c r="DH99" i="9"/>
  <c r="DI99" i="9" s="1"/>
  <c r="BH99" i="9"/>
  <c r="BI99" i="9" s="1"/>
  <c r="CZ92" i="9"/>
  <c r="DA92" i="9" s="1"/>
  <c r="BX92" i="9"/>
  <c r="BY92" i="9" s="1"/>
  <c r="BL92" i="9"/>
  <c r="BM92" i="9" s="1"/>
  <c r="CR92" i="9"/>
  <c r="CS92" i="9" s="1"/>
  <c r="BF92" i="9"/>
  <c r="BG92" i="9" s="1"/>
  <c r="DH92" i="9"/>
  <c r="DI92" i="9" s="1"/>
  <c r="CD92" i="9"/>
  <c r="CE92" i="9" s="1"/>
  <c r="CJ92" i="9"/>
  <c r="CK92" i="9" s="1"/>
  <c r="DF92" i="9"/>
  <c r="DG92" i="9" s="1"/>
  <c r="CF92" i="9"/>
  <c r="CG92" i="9" s="1"/>
  <c r="BT92" i="9"/>
  <c r="BU92" i="9" s="1"/>
  <c r="DD92" i="9"/>
  <c r="DE92" i="9" s="1"/>
  <c r="BV92" i="9"/>
  <c r="BW92" i="9" s="1"/>
  <c r="BZ92" i="9"/>
  <c r="CA92" i="9" s="1"/>
  <c r="CL92" i="9"/>
  <c r="CM92" i="9" s="1"/>
  <c r="BJ92" i="9"/>
  <c r="BK92" i="9" s="1"/>
  <c r="DB92" i="9"/>
  <c r="DC92" i="9" s="1"/>
  <c r="BN92" i="9"/>
  <c r="BO92" i="9" s="1"/>
  <c r="CV92" i="9"/>
  <c r="CW92" i="9" s="1"/>
  <c r="BH92" i="9"/>
  <c r="BI92" i="9" s="1"/>
  <c r="CB92" i="9"/>
  <c r="CC92" i="9" s="1"/>
  <c r="CX92" i="9"/>
  <c r="CY92" i="9" s="1"/>
  <c r="CT92" i="9"/>
  <c r="CU92" i="9" s="1"/>
  <c r="CP92" i="9"/>
  <c r="CQ92" i="9" s="1"/>
  <c r="CN92" i="9"/>
  <c r="CO92" i="9" s="1"/>
  <c r="CH92" i="9"/>
  <c r="CI92" i="9" s="1"/>
  <c r="DJ92" i="9"/>
  <c r="DK92" i="9" s="1"/>
  <c r="BP92" i="9"/>
  <c r="BQ92" i="9" s="1"/>
  <c r="BD92" i="9"/>
  <c r="BE92" i="9" s="1"/>
  <c r="BR92" i="9"/>
  <c r="BS92" i="9" s="1"/>
  <c r="BL95" i="9"/>
  <c r="BM95" i="9" s="1"/>
  <c r="BX95" i="9"/>
  <c r="BY95" i="9" s="1"/>
  <c r="CJ95" i="9"/>
  <c r="CK95" i="9" s="1"/>
  <c r="CL95" i="9"/>
  <c r="CM95" i="9" s="1"/>
  <c r="CR95" i="9"/>
  <c r="CS95" i="9" s="1"/>
  <c r="CN95" i="9"/>
  <c r="CO95" i="9" s="1"/>
  <c r="BF95" i="9"/>
  <c r="BG95" i="9" s="1"/>
  <c r="CV95" i="9"/>
  <c r="CW95" i="9" s="1"/>
  <c r="BD95" i="9"/>
  <c r="BE95" i="9" s="1"/>
  <c r="CH95" i="9"/>
  <c r="CI95" i="9" s="1"/>
  <c r="BJ95" i="9"/>
  <c r="BK95" i="9" s="1"/>
  <c r="CP95" i="9"/>
  <c r="CQ95" i="9" s="1"/>
  <c r="BH95" i="9"/>
  <c r="BI95" i="9" s="1"/>
  <c r="DD95" i="9"/>
  <c r="DE95" i="9" s="1"/>
  <c r="CF95" i="9"/>
  <c r="CG95" i="9" s="1"/>
  <c r="BT95" i="9"/>
  <c r="BU95" i="9" s="1"/>
  <c r="BZ95" i="9"/>
  <c r="CA95" i="9" s="1"/>
  <c r="BR95" i="9"/>
  <c r="BS95" i="9" s="1"/>
  <c r="BN95" i="9"/>
  <c r="BO95" i="9" s="1"/>
  <c r="CX95" i="9"/>
  <c r="CY95" i="9" s="1"/>
  <c r="BP95" i="9"/>
  <c r="BQ95" i="9" s="1"/>
  <c r="CT95" i="9"/>
  <c r="CU95" i="9" s="1"/>
  <c r="CZ95" i="9"/>
  <c r="DA95" i="9" s="1"/>
  <c r="DH95" i="9"/>
  <c r="DI95" i="9" s="1"/>
  <c r="DB95" i="9"/>
  <c r="DC95" i="9" s="1"/>
  <c r="BV95" i="9"/>
  <c r="BW95" i="9" s="1"/>
  <c r="CD95" i="9"/>
  <c r="CE95" i="9" s="1"/>
  <c r="DJ95" i="9"/>
  <c r="DK95" i="9" s="1"/>
  <c r="CB95" i="9"/>
  <c r="CC95" i="9" s="1"/>
  <c r="DF95" i="9"/>
  <c r="DG95" i="9" s="1"/>
  <c r="CZ96" i="9"/>
  <c r="DA96" i="9" s="1"/>
  <c r="CT96" i="9"/>
  <c r="CU96" i="9" s="1"/>
  <c r="CN96" i="9"/>
  <c r="CO96" i="9" s="1"/>
  <c r="BV96" i="9"/>
  <c r="BW96" i="9" s="1"/>
  <c r="BD96" i="9"/>
  <c r="BE96" i="9" s="1"/>
  <c r="DH96" i="9"/>
  <c r="DI96" i="9" s="1"/>
  <c r="CV96" i="9"/>
  <c r="CW96" i="9" s="1"/>
  <c r="BJ96" i="9"/>
  <c r="BK96" i="9" s="1"/>
  <c r="CF96" i="9"/>
  <c r="CG96" i="9" s="1"/>
  <c r="CP96" i="9"/>
  <c r="CQ96" i="9" s="1"/>
  <c r="BT96" i="9"/>
  <c r="BU96" i="9" s="1"/>
  <c r="BH96" i="9"/>
  <c r="BI96" i="9" s="1"/>
  <c r="CL96" i="9"/>
  <c r="CM96" i="9" s="1"/>
  <c r="BF96" i="9"/>
  <c r="BG96" i="9" s="1"/>
  <c r="DF96" i="9"/>
  <c r="DG96" i="9" s="1"/>
  <c r="BP96" i="9"/>
  <c r="BQ96" i="9" s="1"/>
  <c r="BN96" i="9"/>
  <c r="BO96" i="9" s="1"/>
  <c r="DB96" i="9"/>
  <c r="DC96" i="9" s="1"/>
  <c r="CD96" i="9"/>
  <c r="CE96" i="9" s="1"/>
  <c r="CH96" i="9"/>
  <c r="CI96" i="9" s="1"/>
  <c r="CJ96" i="9"/>
  <c r="CK96" i="9" s="1"/>
  <c r="DJ96" i="9"/>
  <c r="DK96" i="9" s="1"/>
  <c r="BX96" i="9"/>
  <c r="BY96" i="9" s="1"/>
  <c r="BR96" i="9"/>
  <c r="BS96" i="9" s="1"/>
  <c r="CR96" i="9"/>
  <c r="CS96" i="9" s="1"/>
  <c r="CB96" i="9"/>
  <c r="CC96" i="9" s="1"/>
  <c r="BZ96" i="9"/>
  <c r="CA96" i="9" s="1"/>
  <c r="BL96" i="9"/>
  <c r="BM96" i="9" s="1"/>
  <c r="CX96" i="9"/>
  <c r="CY96" i="9" s="1"/>
  <c r="DD96" i="9"/>
  <c r="DE96" i="9" s="1"/>
  <c r="CD101" i="9"/>
  <c r="CE101" i="9" s="1"/>
  <c r="DJ101" i="9"/>
  <c r="DK101" i="9" s="1"/>
  <c r="CT101" i="9"/>
  <c r="CU101" i="9" s="1"/>
  <c r="CF101" i="9"/>
  <c r="CG101" i="9" s="1"/>
  <c r="CL101" i="9"/>
  <c r="CM101" i="9" s="1"/>
  <c r="BT101" i="9"/>
  <c r="BU101" i="9" s="1"/>
  <c r="BD101" i="9"/>
  <c r="BE101" i="9" s="1"/>
  <c r="CZ101" i="9"/>
  <c r="DA101" i="9" s="1"/>
  <c r="BR101" i="9"/>
  <c r="BS101" i="9" s="1"/>
  <c r="CR101" i="9"/>
  <c r="CS101" i="9" s="1"/>
  <c r="CX101" i="9"/>
  <c r="CY101" i="9" s="1"/>
  <c r="BF101" i="9"/>
  <c r="BG101" i="9" s="1"/>
  <c r="BH101" i="9"/>
  <c r="BI101" i="9" s="1"/>
  <c r="DD101" i="9"/>
  <c r="DE101" i="9" s="1"/>
  <c r="CN101" i="9"/>
  <c r="CO101" i="9" s="1"/>
  <c r="CB101" i="9"/>
  <c r="CC101" i="9" s="1"/>
  <c r="DB101" i="9"/>
  <c r="DC101" i="9" s="1"/>
  <c r="DH101" i="9"/>
  <c r="DI101" i="9" s="1"/>
  <c r="BZ101" i="9"/>
  <c r="CA101" i="9" s="1"/>
  <c r="BX101" i="9"/>
  <c r="BY101" i="9" s="1"/>
  <c r="BL101" i="9"/>
  <c r="BM101" i="9" s="1"/>
  <c r="BV101" i="9"/>
  <c r="BW101" i="9" s="1"/>
  <c r="BP101" i="9"/>
  <c r="BQ101" i="9" s="1"/>
  <c r="BN101" i="9"/>
  <c r="BO101" i="9" s="1"/>
  <c r="DF101" i="9"/>
  <c r="DG101" i="9" s="1"/>
  <c r="CH101" i="9"/>
  <c r="CI101" i="9" s="1"/>
  <c r="CJ101" i="9"/>
  <c r="CK101" i="9" s="1"/>
  <c r="BJ101" i="9"/>
  <c r="BK101" i="9" s="1"/>
  <c r="CV101" i="9"/>
  <c r="CW101" i="9" s="1"/>
  <c r="CP101" i="9"/>
  <c r="CQ101" i="9" s="1"/>
  <c r="CP94" i="9"/>
  <c r="CQ94" i="9" s="1"/>
  <c r="DB94" i="9"/>
  <c r="DC94" i="9" s="1"/>
  <c r="BL94" i="9"/>
  <c r="BM94" i="9" s="1"/>
  <c r="DF94" i="9"/>
  <c r="DG94" i="9" s="1"/>
  <c r="CZ94" i="9"/>
  <c r="DA94" i="9" s="1"/>
  <c r="BZ94" i="9"/>
  <c r="CA94" i="9" s="1"/>
  <c r="BD94" i="9"/>
  <c r="BE94" i="9" s="1"/>
  <c r="CR94" i="9"/>
  <c r="CS94" i="9" s="1"/>
  <c r="BV94" i="9"/>
  <c r="BW94" i="9" s="1"/>
  <c r="CD94" i="9"/>
  <c r="CE94" i="9" s="1"/>
  <c r="CL94" i="9"/>
  <c r="CM94" i="9" s="1"/>
  <c r="BJ94" i="9"/>
  <c r="BK94" i="9" s="1"/>
  <c r="CJ94" i="9"/>
  <c r="CK94" i="9" s="1"/>
  <c r="BF94" i="9"/>
  <c r="BG94" i="9" s="1"/>
  <c r="BR94" i="9"/>
  <c r="BS94" i="9" s="1"/>
  <c r="CN94" i="9"/>
  <c r="CO94" i="9" s="1"/>
  <c r="BH94" i="9"/>
  <c r="BI94" i="9" s="1"/>
  <c r="BN94" i="9"/>
  <c r="BO94" i="9" s="1"/>
  <c r="CB94" i="9"/>
  <c r="CC94" i="9" s="1"/>
  <c r="BX94" i="9"/>
  <c r="BY94" i="9" s="1"/>
  <c r="CX94" i="9"/>
  <c r="CY94" i="9" s="1"/>
  <c r="BT94" i="9"/>
  <c r="BU94" i="9" s="1"/>
  <c r="BP94" i="9"/>
  <c r="BQ94" i="9" s="1"/>
  <c r="DJ94" i="9"/>
  <c r="DK94" i="9" s="1"/>
  <c r="CH94" i="9"/>
  <c r="CI94" i="9" s="1"/>
  <c r="DD94" i="9"/>
  <c r="DE94" i="9" s="1"/>
  <c r="CF94" i="9"/>
  <c r="CG94" i="9" s="1"/>
  <c r="DH94" i="9"/>
  <c r="DI94" i="9" s="1"/>
  <c r="CT94" i="9"/>
  <c r="CU94" i="9" s="1"/>
  <c r="CV94" i="9"/>
  <c r="CW94" i="9" s="1"/>
  <c r="BC102" i="8"/>
  <c r="BC86" i="8"/>
  <c r="BC94" i="8"/>
  <c r="BC105" i="8"/>
  <c r="BC89" i="8"/>
  <c r="BC97" i="8"/>
  <c r="BC100" i="8"/>
  <c r="BC84" i="8"/>
  <c r="BC92" i="8"/>
  <c r="BC103" i="8"/>
  <c r="BC87" i="8"/>
  <c r="BC95" i="8"/>
  <c r="BC104" i="8"/>
  <c r="BC88" i="8"/>
  <c r="BC96" i="8"/>
  <c r="BC83" i="8"/>
  <c r="BC90" i="8"/>
  <c r="BC107" i="8"/>
  <c r="BC91" i="8"/>
  <c r="BC93" i="8"/>
  <c r="BC98" i="8"/>
  <c r="BC85" i="8"/>
  <c r="BC101" i="8"/>
  <c r="BC106" i="8"/>
  <c r="BC99" i="8"/>
  <c r="BC77" i="8"/>
  <c r="BC78" i="8"/>
  <c r="BC79" i="8"/>
  <c r="BC80" i="8"/>
  <c r="BC81" i="8"/>
  <c r="BC29" i="8"/>
  <c r="BC37" i="8"/>
  <c r="BC45" i="8"/>
  <c r="BC53" i="8"/>
  <c r="BC61" i="8"/>
  <c r="BC32" i="8"/>
  <c r="BC40" i="8"/>
  <c r="BC48" i="8"/>
  <c r="BC56" i="8"/>
  <c r="BC30" i="8"/>
  <c r="BC38" i="8"/>
  <c r="BC46" i="8"/>
  <c r="BC54" i="8"/>
  <c r="BC62" i="8"/>
  <c r="BC33" i="8"/>
  <c r="BC41" i="8"/>
  <c r="BC49" i="8"/>
  <c r="BC57" i="8"/>
  <c r="BC28" i="8"/>
  <c r="BC36" i="8"/>
  <c r="BC44" i="8"/>
  <c r="BC52" i="8"/>
  <c r="BC60" i="8"/>
  <c r="BC31" i="8"/>
  <c r="BC39" i="8"/>
  <c r="BC47" i="8"/>
  <c r="BC55" i="8"/>
  <c r="BC63" i="8"/>
  <c r="BC34" i="8"/>
  <c r="BC42" i="8"/>
  <c r="BC50" i="8"/>
  <c r="BC58" i="8"/>
  <c r="BC66" i="8"/>
  <c r="BC59" i="8"/>
  <c r="BC64" i="8"/>
  <c r="BC68" i="8"/>
  <c r="BC76" i="8"/>
  <c r="BC15" i="8"/>
  <c r="BC71" i="8"/>
  <c r="BC10" i="8"/>
  <c r="BC18" i="8"/>
  <c r="BC26" i="8"/>
  <c r="BC21" i="8"/>
  <c r="BC74" i="8"/>
  <c r="BC13" i="8"/>
  <c r="BC27" i="8"/>
  <c r="BC69" i="8"/>
  <c r="BC8" i="8"/>
  <c r="BC16" i="8"/>
  <c r="BC35" i="8"/>
  <c r="BC43" i="8"/>
  <c r="BC65" i="8"/>
  <c r="BC67" i="8"/>
  <c r="BC75" i="8"/>
  <c r="BC14" i="8"/>
  <c r="BC22" i="8"/>
  <c r="BC12" i="8"/>
  <c r="BC70" i="8"/>
  <c r="BC23" i="8"/>
  <c r="BC72" i="8"/>
  <c r="BC20" i="8"/>
  <c r="BC19" i="8"/>
  <c r="BC51" i="8"/>
  <c r="BC11" i="8"/>
  <c r="BC24" i="8"/>
  <c r="BC73" i="8"/>
  <c r="BC9" i="8"/>
  <c r="BC25" i="8"/>
  <c r="BC17" i="8"/>
  <c r="BC7" i="8"/>
  <c r="I5" i="16"/>
  <c r="J5" i="16" s="1"/>
  <c r="K5" i="16" s="1"/>
  <c r="H6" i="16"/>
  <c r="AB28" i="16"/>
  <c r="BD5" i="8"/>
  <c r="C44" i="6"/>
  <c r="D45" i="6"/>
  <c r="A45" i="6" s="1"/>
  <c r="J48" i="6"/>
  <c r="I47" i="6"/>
  <c r="BD107" i="8" l="1"/>
  <c r="BD91" i="8"/>
  <c r="BD99" i="8"/>
  <c r="BD102" i="8"/>
  <c r="BD86" i="8"/>
  <c r="BD94" i="8"/>
  <c r="BD105" i="8"/>
  <c r="BD89" i="8"/>
  <c r="BD97" i="8"/>
  <c r="BD100" i="8"/>
  <c r="BD84" i="8"/>
  <c r="BD92" i="8"/>
  <c r="BD101" i="8"/>
  <c r="BD85" i="8"/>
  <c r="BD93" i="8"/>
  <c r="BD88" i="8"/>
  <c r="BD90" i="8"/>
  <c r="BD104" i="8"/>
  <c r="BD87" i="8"/>
  <c r="BD83" i="8"/>
  <c r="BD95" i="8"/>
  <c r="BD96" i="8"/>
  <c r="BD106" i="8"/>
  <c r="BD103" i="8"/>
  <c r="BD98" i="8"/>
  <c r="BD77" i="8"/>
  <c r="BD78" i="8"/>
  <c r="BD79" i="8"/>
  <c r="BD80" i="8"/>
  <c r="BD81" i="8"/>
  <c r="BD34" i="8"/>
  <c r="BD42" i="8"/>
  <c r="BD50" i="8"/>
  <c r="BD58" i="8"/>
  <c r="BD29" i="8"/>
  <c r="BD37" i="8"/>
  <c r="BD45" i="8"/>
  <c r="BD53" i="8"/>
  <c r="BD61" i="8"/>
  <c r="BD27" i="8"/>
  <c r="BD35" i="8"/>
  <c r="BD43" i="8"/>
  <c r="BD51" i="8"/>
  <c r="BD59" i="8"/>
  <c r="BD30" i="8"/>
  <c r="BD38" i="8"/>
  <c r="BD46" i="8"/>
  <c r="BD54" i="8"/>
  <c r="BD62" i="8"/>
  <c r="BD33" i="8"/>
  <c r="BD41" i="8"/>
  <c r="BD49" i="8"/>
  <c r="BD57" i="8"/>
  <c r="BD28" i="8"/>
  <c r="BD36" i="8"/>
  <c r="BD44" i="8"/>
  <c r="BD52" i="8"/>
  <c r="BD60" i="8"/>
  <c r="BD31" i="8"/>
  <c r="BD39" i="8"/>
  <c r="BD47" i="8"/>
  <c r="BD55" i="8"/>
  <c r="BD63" i="8"/>
  <c r="BD32" i="8"/>
  <c r="BD40" i="8"/>
  <c r="BD73" i="8"/>
  <c r="BD12" i="8"/>
  <c r="BD48" i="8"/>
  <c r="BD64" i="8"/>
  <c r="BD68" i="8"/>
  <c r="BD76" i="8"/>
  <c r="BD15" i="8"/>
  <c r="BD23" i="8"/>
  <c r="BD18" i="8"/>
  <c r="BD56" i="8"/>
  <c r="BD71" i="8"/>
  <c r="BD10" i="8"/>
  <c r="BD66" i="8"/>
  <c r="BD74" i="8"/>
  <c r="BD13" i="8"/>
  <c r="BD72" i="8"/>
  <c r="BD11" i="8"/>
  <c r="BD19" i="8"/>
  <c r="BD16" i="8"/>
  <c r="BD7" i="8"/>
  <c r="BD14" i="8"/>
  <c r="BD25" i="8"/>
  <c r="BD65" i="8"/>
  <c r="BD17" i="8"/>
  <c r="BD69" i="8"/>
  <c r="BD24" i="8"/>
  <c r="BD70" i="8"/>
  <c r="BD22" i="8"/>
  <c r="BD75" i="8"/>
  <c r="BD20" i="8"/>
  <c r="BD9" i="8"/>
  <c r="BD26" i="8"/>
  <c r="BD67" i="8"/>
  <c r="BD8" i="8"/>
  <c r="BD21" i="8"/>
  <c r="BE5" i="8"/>
  <c r="I6" i="16"/>
  <c r="J6" i="16" s="1"/>
  <c r="K6" i="16" s="1"/>
  <c r="H7" i="16"/>
  <c r="AB29" i="16"/>
  <c r="I46" i="6"/>
  <c r="J47" i="6"/>
  <c r="C43" i="6"/>
  <c r="D44" i="6"/>
  <c r="A44" i="6" s="1"/>
  <c r="BF5" i="8" l="1"/>
  <c r="BF47" i="8" s="1"/>
  <c r="BE104" i="8"/>
  <c r="BE88" i="8"/>
  <c r="BE96" i="8"/>
  <c r="BE107" i="8"/>
  <c r="BE91" i="8"/>
  <c r="BE99" i="8"/>
  <c r="BE102" i="8"/>
  <c r="BE86" i="8"/>
  <c r="BE94" i="8"/>
  <c r="BE100" i="8"/>
  <c r="BE105" i="8"/>
  <c r="BE89" i="8"/>
  <c r="BE97" i="8"/>
  <c r="BE106" i="8"/>
  <c r="BE90" i="8"/>
  <c r="BE98" i="8"/>
  <c r="BE85" i="8"/>
  <c r="BE87" i="8"/>
  <c r="BE92" i="8"/>
  <c r="BE101" i="8"/>
  <c r="BE103" i="8"/>
  <c r="BE93" i="8"/>
  <c r="BE95" i="8"/>
  <c r="BE83" i="8"/>
  <c r="BE84" i="8"/>
  <c r="BE78" i="8"/>
  <c r="BE79" i="8"/>
  <c r="BE80" i="8"/>
  <c r="BE81" i="8"/>
  <c r="BE77" i="8"/>
  <c r="BE31" i="8"/>
  <c r="BE39" i="8"/>
  <c r="BE47" i="8"/>
  <c r="BE55" i="8"/>
  <c r="BE63" i="8"/>
  <c r="BE34" i="8"/>
  <c r="BE42" i="8"/>
  <c r="BE50" i="8"/>
  <c r="BE58" i="8"/>
  <c r="BE32" i="8"/>
  <c r="BE40" i="8"/>
  <c r="BE48" i="8"/>
  <c r="BE56" i="8"/>
  <c r="BE27" i="8"/>
  <c r="BE35" i="8"/>
  <c r="BE43" i="8"/>
  <c r="BE51" i="8"/>
  <c r="BE59" i="8"/>
  <c r="BE30" i="8"/>
  <c r="BE38" i="8"/>
  <c r="BE46" i="8"/>
  <c r="BE54" i="8"/>
  <c r="BE62" i="8"/>
  <c r="BE33" i="8"/>
  <c r="BE41" i="8"/>
  <c r="BE49" i="8"/>
  <c r="BE57" i="8"/>
  <c r="BE65" i="8"/>
  <c r="BE28" i="8"/>
  <c r="BE36" i="8"/>
  <c r="BE44" i="8"/>
  <c r="BE52" i="8"/>
  <c r="BE60" i="8"/>
  <c r="BE61" i="8"/>
  <c r="BE67" i="8"/>
  <c r="BE70" i="8"/>
  <c r="BE9" i="8"/>
  <c r="BE17" i="8"/>
  <c r="BE73" i="8"/>
  <c r="BE12" i="8"/>
  <c r="BE20" i="8"/>
  <c r="BE7" i="8"/>
  <c r="BE64" i="8"/>
  <c r="BE68" i="8"/>
  <c r="BE76" i="8"/>
  <c r="BE15" i="8"/>
  <c r="BE29" i="8"/>
  <c r="BE71" i="8"/>
  <c r="BE10" i="8"/>
  <c r="BE18" i="8"/>
  <c r="BE37" i="8"/>
  <c r="BE66" i="8"/>
  <c r="BE45" i="8"/>
  <c r="BE69" i="8"/>
  <c r="BE8" i="8"/>
  <c r="BE16" i="8"/>
  <c r="BE24" i="8"/>
  <c r="BE11" i="8"/>
  <c r="BE25" i="8"/>
  <c r="BE53" i="8"/>
  <c r="BE19" i="8"/>
  <c r="BE14" i="8"/>
  <c r="BE23" i="8"/>
  <c r="BE21" i="8"/>
  <c r="BE72" i="8"/>
  <c r="BE22" i="8"/>
  <c r="BE13" i="8"/>
  <c r="BE74" i="8"/>
  <c r="BE75" i="8"/>
  <c r="BE26" i="8"/>
  <c r="BF39" i="8"/>
  <c r="BF32" i="8"/>
  <c r="BF41" i="8"/>
  <c r="BF42" i="8"/>
  <c r="BJ42" i="8" s="1"/>
  <c r="BL42" i="8" s="1"/>
  <c r="BF24" i="8"/>
  <c r="BJ21" i="8"/>
  <c r="BL21" i="8" s="1"/>
  <c r="BJ44" i="8"/>
  <c r="BL44" i="8" s="1"/>
  <c r="BJ10" i="8"/>
  <c r="BL10" i="8" s="1"/>
  <c r="BJ9" i="8"/>
  <c r="BL9" i="8" s="1"/>
  <c r="BJ61" i="8"/>
  <c r="BL61" i="8" s="1"/>
  <c r="BJ8" i="8"/>
  <c r="BL8" i="8" s="1"/>
  <c r="BJ36" i="8"/>
  <c r="BL36" i="8" s="1"/>
  <c r="BJ54" i="8"/>
  <c r="BL54" i="8" s="1"/>
  <c r="BJ13" i="8"/>
  <c r="BL13" i="8" s="1"/>
  <c r="BJ47" i="8"/>
  <c r="BL47" i="8" s="1"/>
  <c r="BJ15" i="8"/>
  <c r="BL15" i="8" s="1"/>
  <c r="BJ26" i="8"/>
  <c r="BL26" i="8" s="1"/>
  <c r="BJ57" i="8"/>
  <c r="BL57" i="8" s="1"/>
  <c r="BJ64" i="8"/>
  <c r="BL64" i="8" s="1"/>
  <c r="BJ32" i="8"/>
  <c r="BL32" i="8" s="1"/>
  <c r="BJ34" i="8"/>
  <c r="BL34" i="8" s="1"/>
  <c r="BJ58" i="8"/>
  <c r="BL58" i="8" s="1"/>
  <c r="BJ11" i="8"/>
  <c r="BL11" i="8" s="1"/>
  <c r="BJ14" i="8"/>
  <c r="BL14" i="8" s="1"/>
  <c r="BJ49" i="8"/>
  <c r="BL49" i="8" s="1"/>
  <c r="BJ7" i="8"/>
  <c r="BL7" i="8" s="1"/>
  <c r="BJ28" i="8"/>
  <c r="BL28" i="8" s="1"/>
  <c r="BJ46" i="8"/>
  <c r="BL46" i="8" s="1"/>
  <c r="BJ45" i="8"/>
  <c r="BL45" i="8" s="1"/>
  <c r="BJ33" i="8"/>
  <c r="BL33" i="8" s="1"/>
  <c r="BJ24" i="8"/>
  <c r="BL24" i="8" s="1"/>
  <c r="BJ69" i="8"/>
  <c r="BL69" i="8" s="1"/>
  <c r="BJ67" i="8"/>
  <c r="BL67" i="8" s="1"/>
  <c r="BJ35" i="8"/>
  <c r="BL35" i="8" s="1"/>
  <c r="BJ41" i="8"/>
  <c r="BL41" i="8" s="1"/>
  <c r="BJ29" i="8"/>
  <c r="BL29" i="8" s="1"/>
  <c r="BJ25" i="8"/>
  <c r="BL25" i="8" s="1"/>
  <c r="BJ52" i="8"/>
  <c r="BL52" i="8" s="1"/>
  <c r="BJ53" i="8"/>
  <c r="BL53" i="8" s="1"/>
  <c r="BJ30" i="8"/>
  <c r="BL30" i="8" s="1"/>
  <c r="BJ63" i="8"/>
  <c r="BL63" i="8" s="1"/>
  <c r="BJ31" i="8"/>
  <c r="BL31" i="8" s="1"/>
  <c r="BJ48" i="8"/>
  <c r="BL48" i="8" s="1"/>
  <c r="BJ16" i="8"/>
  <c r="BL16" i="8" s="1"/>
  <c r="BJ37" i="8"/>
  <c r="BL37" i="8" s="1"/>
  <c r="BJ59" i="8"/>
  <c r="BL59" i="8" s="1"/>
  <c r="BJ27" i="8"/>
  <c r="BL27" i="8" s="1"/>
  <c r="BJ12" i="8"/>
  <c r="BL12" i="8" s="1"/>
  <c r="BJ55" i="8"/>
  <c r="BL55" i="8" s="1"/>
  <c r="BJ50" i="8"/>
  <c r="BL50" i="8" s="1"/>
  <c r="BJ40" i="8"/>
  <c r="BL40" i="8" s="1"/>
  <c r="BJ38" i="8"/>
  <c r="BL38" i="8" s="1"/>
  <c r="I7" i="16"/>
  <c r="J7" i="16" s="1"/>
  <c r="K7" i="16" s="1"/>
  <c r="H8" i="16"/>
  <c r="AB30" i="16"/>
  <c r="C42" i="6"/>
  <c r="D43" i="6"/>
  <c r="A43" i="6" s="1"/>
  <c r="I45" i="6"/>
  <c r="J46" i="6"/>
  <c r="BF51" i="8" l="1"/>
  <c r="BJ51" i="8" s="1"/>
  <c r="BL51" i="8" s="1"/>
  <c r="BF13" i="8"/>
  <c r="BF73" i="8"/>
  <c r="BF11" i="8"/>
  <c r="BF33" i="8"/>
  <c r="BF19" i="8"/>
  <c r="BF62" i="8"/>
  <c r="BF53" i="8"/>
  <c r="BF78" i="8"/>
  <c r="BF72" i="8"/>
  <c r="BF18" i="8"/>
  <c r="BF15" i="8"/>
  <c r="BF20" i="8"/>
  <c r="BF67" i="8"/>
  <c r="BF54" i="8"/>
  <c r="BF27" i="8"/>
  <c r="BF45" i="8"/>
  <c r="BF52" i="8"/>
  <c r="BF77" i="8"/>
  <c r="BF74" i="8"/>
  <c r="BF66" i="8"/>
  <c r="BF26" i="8"/>
  <c r="BF16" i="8"/>
  <c r="BF76" i="8"/>
  <c r="BF25" i="8"/>
  <c r="BF34" i="8"/>
  <c r="BF46" i="8"/>
  <c r="BF64" i="8"/>
  <c r="BF37" i="8"/>
  <c r="BF44" i="8"/>
  <c r="BF81" i="8"/>
  <c r="BF69" i="8"/>
  <c r="BF61" i="8"/>
  <c r="BF75" i="8"/>
  <c r="BF8" i="8"/>
  <c r="BF10" i="8"/>
  <c r="BF68" i="8"/>
  <c r="BF17" i="8"/>
  <c r="BF65" i="8"/>
  <c r="BF38" i="8"/>
  <c r="BF56" i="8"/>
  <c r="BF29" i="8"/>
  <c r="BF36" i="8"/>
  <c r="BF80" i="8"/>
  <c r="BF63" i="8"/>
  <c r="BF43" i="8"/>
  <c r="BJ43" i="8" s="1"/>
  <c r="BL43" i="8" s="1"/>
  <c r="BF31" i="8"/>
  <c r="BF22" i="8"/>
  <c r="BF23" i="8"/>
  <c r="BF7" i="8"/>
  <c r="BF58" i="8"/>
  <c r="BF9" i="8"/>
  <c r="BF57" i="8"/>
  <c r="BF30" i="8"/>
  <c r="BF48" i="8"/>
  <c r="BF55" i="8"/>
  <c r="BF28" i="8"/>
  <c r="BF79" i="8"/>
  <c r="BF14" i="8"/>
  <c r="BF50" i="8"/>
  <c r="BF35" i="8"/>
  <c r="BF60" i="8"/>
  <c r="BF71" i="8"/>
  <c r="BF21" i="8"/>
  <c r="BF12" i="8"/>
  <c r="BF70" i="8"/>
  <c r="BF49" i="8"/>
  <c r="BF59" i="8"/>
  <c r="BF40" i="8"/>
  <c r="BF101" i="8"/>
  <c r="BF85" i="8"/>
  <c r="BF93" i="8"/>
  <c r="BF104" i="8"/>
  <c r="BF88" i="8"/>
  <c r="BF96" i="8"/>
  <c r="BF107" i="8"/>
  <c r="BF91" i="8"/>
  <c r="BF99" i="8"/>
  <c r="BF83" i="8"/>
  <c r="BF102" i="8"/>
  <c r="BF86" i="8"/>
  <c r="BF94" i="8"/>
  <c r="BF103" i="8"/>
  <c r="BF87" i="8"/>
  <c r="BF95" i="8"/>
  <c r="BF84" i="8"/>
  <c r="BF89" i="8"/>
  <c r="BF106" i="8"/>
  <c r="BF90" i="8"/>
  <c r="BF98" i="8"/>
  <c r="BF92" i="8"/>
  <c r="BF97" i="8"/>
  <c r="BF100" i="8"/>
  <c r="BF105" i="8"/>
  <c r="BJ17" i="8"/>
  <c r="BL17" i="8" s="1"/>
  <c r="BJ23" i="8"/>
  <c r="BL23" i="8" s="1"/>
  <c r="BJ18" i="8"/>
  <c r="BL18" i="8" s="1"/>
  <c r="BJ20" i="8"/>
  <c r="BL20" i="8" s="1"/>
  <c r="BJ22" i="8"/>
  <c r="BL22" i="8" s="1"/>
  <c r="BJ19" i="8"/>
  <c r="BL19" i="8" s="1"/>
  <c r="BK69" i="8"/>
  <c r="I8" i="16"/>
  <c r="J8" i="16" s="1"/>
  <c r="K8" i="16" s="1"/>
  <c r="H9" i="16"/>
  <c r="AB31" i="16"/>
  <c r="I44" i="6"/>
  <c r="J45" i="6"/>
  <c r="D42" i="6"/>
  <c r="A42" i="6" s="1"/>
  <c r="C41" i="6"/>
  <c r="BC32" i="12"/>
  <c r="BK87" i="8" l="1"/>
  <c r="BK84" i="8"/>
  <c r="BK83" i="8"/>
  <c r="BK90" i="8"/>
  <c r="BK88" i="8"/>
  <c r="BK91" i="8"/>
  <c r="BK86" i="8"/>
  <c r="BK85" i="8"/>
  <c r="BK89" i="8"/>
  <c r="BK36" i="8"/>
  <c r="BK37" i="8"/>
  <c r="BK40" i="8"/>
  <c r="BK43" i="8"/>
  <c r="BK47" i="8"/>
  <c r="BK34" i="8"/>
  <c r="BK54" i="8"/>
  <c r="BK55" i="8"/>
  <c r="BK44" i="8"/>
  <c r="BK56" i="8"/>
  <c r="BK57" i="8"/>
  <c r="BK51" i="8"/>
  <c r="BK39" i="8"/>
  <c r="BK50" i="8"/>
  <c r="BK64" i="8"/>
  <c r="BK46" i="8"/>
  <c r="BK53" i="8"/>
  <c r="BK49" i="8"/>
  <c r="BK58" i="8"/>
  <c r="BK41" i="8"/>
  <c r="BK65" i="8"/>
  <c r="BK52" i="8"/>
  <c r="BK42" i="8"/>
  <c r="BK35" i="8"/>
  <c r="BK48" i="8"/>
  <c r="BK63" i="8"/>
  <c r="BK62" i="8"/>
  <c r="BK60" i="8"/>
  <c r="BK61" i="8"/>
  <c r="BK45" i="8"/>
  <c r="BK59" i="8"/>
  <c r="BK33" i="8"/>
  <c r="BK32" i="8"/>
  <c r="BK19" i="8"/>
  <c r="BK11" i="8"/>
  <c r="BK28" i="8"/>
  <c r="BK29" i="8"/>
  <c r="BK31" i="8"/>
  <c r="BK20" i="8"/>
  <c r="BK26" i="8"/>
  <c r="BK25" i="8"/>
  <c r="BK30" i="8"/>
  <c r="BK24" i="8"/>
  <c r="BK38" i="8"/>
  <c r="BK22" i="8"/>
  <c r="BK27" i="8"/>
  <c r="BK23" i="8"/>
  <c r="BK8" i="8"/>
  <c r="BK13" i="8"/>
  <c r="BK14" i="8"/>
  <c r="BK10" i="8"/>
  <c r="BK12" i="8"/>
  <c r="BK18" i="8"/>
  <c r="BK21" i="8"/>
  <c r="BK9" i="8"/>
  <c r="BK15" i="8"/>
  <c r="BK16" i="8"/>
  <c r="BK17" i="8"/>
  <c r="BK66" i="8"/>
  <c r="BK68" i="8"/>
  <c r="BK67" i="8"/>
  <c r="BK7" i="8"/>
  <c r="I9" i="16"/>
  <c r="J9" i="16" s="1"/>
  <c r="K9" i="16" s="1"/>
  <c r="H10" i="16"/>
  <c r="AB32" i="16"/>
  <c r="C40" i="6"/>
  <c r="D41" i="6"/>
  <c r="A41" i="6" s="1"/>
  <c r="J44" i="6"/>
  <c r="I43" i="6"/>
  <c r="BN83" i="8" l="1"/>
  <c r="BN85" i="8"/>
  <c r="BN87" i="8"/>
  <c r="BN89" i="8"/>
  <c r="BN91" i="8"/>
  <c r="BN93" i="8"/>
  <c r="BN95" i="8"/>
  <c r="BN97" i="8"/>
  <c r="BN99" i="8"/>
  <c r="BN101" i="8"/>
  <c r="BN103" i="8"/>
  <c r="BN105" i="8"/>
  <c r="BN107" i="8"/>
  <c r="BN100" i="8"/>
  <c r="BN82" i="8"/>
  <c r="BN84" i="8"/>
  <c r="BN86" i="8"/>
  <c r="BN88" i="8"/>
  <c r="BN90" i="8"/>
  <c r="BN92" i="8"/>
  <c r="BN94" i="8"/>
  <c r="BN96" i="8"/>
  <c r="BN98" i="8"/>
  <c r="BN102" i="8"/>
  <c r="BN104" i="8"/>
  <c r="BN106" i="8"/>
  <c r="BN80" i="8"/>
  <c r="BP80" i="8" s="1"/>
  <c r="BN81" i="8"/>
  <c r="BN79" i="8"/>
  <c r="BN78" i="8"/>
  <c r="BN77" i="8"/>
  <c r="BN42" i="8"/>
  <c r="BN43" i="8"/>
  <c r="BN44" i="8"/>
  <c r="BN45" i="8"/>
  <c r="BN46" i="8"/>
  <c r="BN47" i="8"/>
  <c r="BN48" i="8"/>
  <c r="BN49" i="8"/>
  <c r="BN50" i="8"/>
  <c r="BN51" i="8"/>
  <c r="BN52" i="8"/>
  <c r="BN53" i="8"/>
  <c r="BN54" i="8"/>
  <c r="BN55" i="8"/>
  <c r="BN56" i="8"/>
  <c r="BN57" i="8"/>
  <c r="BN58" i="8"/>
  <c r="BN59" i="8"/>
  <c r="BN60" i="8"/>
  <c r="BN61" i="8"/>
  <c r="BN62" i="8"/>
  <c r="BN63" i="8"/>
  <c r="BN64" i="8"/>
  <c r="BN65" i="8"/>
  <c r="BN28" i="8"/>
  <c r="BN29" i="8"/>
  <c r="BN30" i="8"/>
  <c r="BN31" i="8"/>
  <c r="BN32" i="8"/>
  <c r="BN33" i="8"/>
  <c r="BN34" i="8"/>
  <c r="BN35" i="8"/>
  <c r="BN36" i="8"/>
  <c r="BN37" i="8"/>
  <c r="BN38" i="8"/>
  <c r="BN39" i="8"/>
  <c r="BN40" i="8"/>
  <c r="BN41" i="8"/>
  <c r="BN8" i="8"/>
  <c r="BN10" i="8"/>
  <c r="BN13" i="8"/>
  <c r="BN14" i="8"/>
  <c r="BN17" i="8"/>
  <c r="BN18" i="8"/>
  <c r="BN21" i="8"/>
  <c r="BN23" i="8"/>
  <c r="BN24" i="8"/>
  <c r="BN27" i="8"/>
  <c r="BN9" i="8"/>
  <c r="BN11" i="8"/>
  <c r="BN12" i="8"/>
  <c r="BN15" i="8"/>
  <c r="BN16" i="8"/>
  <c r="BN19" i="8"/>
  <c r="BN20" i="8"/>
  <c r="BN22" i="8"/>
  <c r="BN25" i="8"/>
  <c r="BN26" i="8"/>
  <c r="BN73" i="8"/>
  <c r="BN66" i="8"/>
  <c r="BN70" i="8"/>
  <c r="BN67" i="8"/>
  <c r="BN75" i="8"/>
  <c r="BN68" i="8"/>
  <c r="BN71" i="8"/>
  <c r="BN76" i="8"/>
  <c r="BN69" i="8"/>
  <c r="BN74" i="8"/>
  <c r="BN72" i="8"/>
  <c r="BN7" i="8"/>
  <c r="I10" i="16"/>
  <c r="J10" i="16" s="1"/>
  <c r="K10" i="16" s="1"/>
  <c r="H11" i="16"/>
  <c r="AB33" i="16"/>
  <c r="I42" i="6"/>
  <c r="J43" i="6"/>
  <c r="C39" i="6"/>
  <c r="D40" i="6"/>
  <c r="A40" i="6" s="1"/>
  <c r="BO95" i="8" l="1"/>
  <c r="BP95" i="8"/>
  <c r="BO102" i="8"/>
  <c r="BP102" i="8"/>
  <c r="BO84" i="8"/>
  <c r="BP84" i="8"/>
  <c r="BO97" i="8"/>
  <c r="BP97" i="8"/>
  <c r="BP96" i="8"/>
  <c r="BO96" i="8"/>
  <c r="BP100" i="8"/>
  <c r="BO100" i="8"/>
  <c r="BO93" i="8"/>
  <c r="BP93" i="8"/>
  <c r="BO94" i="8"/>
  <c r="BP94" i="8"/>
  <c r="BP107" i="8"/>
  <c r="BO107" i="8"/>
  <c r="BO91" i="8"/>
  <c r="BP91" i="8"/>
  <c r="BP82" i="8"/>
  <c r="BO82" i="8"/>
  <c r="BP92" i="8"/>
  <c r="BO92" i="8"/>
  <c r="BO105" i="8"/>
  <c r="BP105" i="8"/>
  <c r="BO89" i="8"/>
  <c r="BP89" i="8"/>
  <c r="BP90" i="8"/>
  <c r="BO90" i="8"/>
  <c r="BO103" i="8"/>
  <c r="BP103" i="8"/>
  <c r="BO87" i="8"/>
  <c r="BP87" i="8"/>
  <c r="BP98" i="8"/>
  <c r="BO98" i="8"/>
  <c r="BO106" i="8"/>
  <c r="BP106" i="8"/>
  <c r="BP88" i="8"/>
  <c r="BO88" i="8"/>
  <c r="BO101" i="8"/>
  <c r="BP101" i="8"/>
  <c r="BO85" i="8"/>
  <c r="BP85" i="8"/>
  <c r="BO104" i="8"/>
  <c r="BP104" i="8"/>
  <c r="BO86" i="8"/>
  <c r="BP86" i="8"/>
  <c r="BO99" i="8"/>
  <c r="BP99" i="8"/>
  <c r="BO83" i="8"/>
  <c r="BP83" i="8"/>
  <c r="BO80" i="8"/>
  <c r="BP81" i="8"/>
  <c r="BO81" i="8"/>
  <c r="BP79" i="8"/>
  <c r="BO79" i="8"/>
  <c r="BO78" i="8"/>
  <c r="BP78" i="8"/>
  <c r="BP77" i="8"/>
  <c r="BO77" i="8"/>
  <c r="BO49" i="8"/>
  <c r="BP49" i="8"/>
  <c r="BO64" i="8"/>
  <c r="BP64" i="8"/>
  <c r="BO56" i="8"/>
  <c r="BP56" i="8"/>
  <c r="BO48" i="8"/>
  <c r="BP48" i="8"/>
  <c r="BO57" i="8"/>
  <c r="BP57" i="8"/>
  <c r="BO63" i="8"/>
  <c r="BP63" i="8"/>
  <c r="BO55" i="8"/>
  <c r="BP55" i="8"/>
  <c r="BO47" i="8"/>
  <c r="BP47" i="8"/>
  <c r="BO65" i="8"/>
  <c r="BP65" i="8"/>
  <c r="BO62" i="8"/>
  <c r="BP62" i="8"/>
  <c r="BO54" i="8"/>
  <c r="BP54" i="8"/>
  <c r="BO46" i="8"/>
  <c r="BP46" i="8"/>
  <c r="BO61" i="8"/>
  <c r="BP61" i="8"/>
  <c r="BO53" i="8"/>
  <c r="BP53" i="8"/>
  <c r="BO45" i="8"/>
  <c r="BP45" i="8"/>
  <c r="BO60" i="8"/>
  <c r="BP60" i="8"/>
  <c r="BO52" i="8"/>
  <c r="BP52" i="8"/>
  <c r="BO44" i="8"/>
  <c r="BP44" i="8"/>
  <c r="BO59" i="8"/>
  <c r="BP59" i="8"/>
  <c r="BO51" i="8"/>
  <c r="BP51" i="8"/>
  <c r="BO43" i="8"/>
  <c r="BP43" i="8"/>
  <c r="BO58" i="8"/>
  <c r="BP58" i="8"/>
  <c r="BO50" i="8"/>
  <c r="BP50" i="8"/>
  <c r="BO42" i="8"/>
  <c r="BP42" i="8"/>
  <c r="BO34" i="8"/>
  <c r="BP34" i="8"/>
  <c r="BO41" i="8"/>
  <c r="BP41" i="8"/>
  <c r="BO33" i="8"/>
  <c r="BP33" i="8"/>
  <c r="BO35" i="8"/>
  <c r="BP35" i="8"/>
  <c r="BO40" i="8"/>
  <c r="BP40" i="8"/>
  <c r="BO32" i="8"/>
  <c r="BP32" i="8"/>
  <c r="BO39" i="8"/>
  <c r="BP39" i="8"/>
  <c r="BO31" i="8"/>
  <c r="BP31" i="8"/>
  <c r="BO38" i="8"/>
  <c r="BP38" i="8"/>
  <c r="BO30" i="8"/>
  <c r="BP30" i="8"/>
  <c r="BO37" i="8"/>
  <c r="BP37" i="8"/>
  <c r="BO29" i="8"/>
  <c r="BP29" i="8"/>
  <c r="BO36" i="8"/>
  <c r="BP36" i="8"/>
  <c r="BO28" i="8"/>
  <c r="BP28" i="8"/>
  <c r="BO16" i="8"/>
  <c r="BP16" i="8"/>
  <c r="BO21" i="8"/>
  <c r="BP21" i="8"/>
  <c r="BO23" i="8"/>
  <c r="BP23" i="8"/>
  <c r="BO15" i="8"/>
  <c r="BP15" i="8"/>
  <c r="BO18" i="8"/>
  <c r="BP18" i="8"/>
  <c r="BO12" i="8"/>
  <c r="BP12" i="8"/>
  <c r="BO17" i="8"/>
  <c r="BP17" i="8"/>
  <c r="BO26" i="8"/>
  <c r="BP26" i="8"/>
  <c r="BO11" i="8"/>
  <c r="BP11" i="8"/>
  <c r="BO14" i="8"/>
  <c r="BP14" i="8"/>
  <c r="BO19" i="8"/>
  <c r="BP19" i="8"/>
  <c r="BO25" i="8"/>
  <c r="BP25" i="8"/>
  <c r="BO9" i="8"/>
  <c r="BP9" i="8"/>
  <c r="BO13" i="8"/>
  <c r="BP13" i="8"/>
  <c r="BO22" i="8"/>
  <c r="BP22" i="8"/>
  <c r="BO27" i="8"/>
  <c r="BP27" i="8"/>
  <c r="BO10" i="8"/>
  <c r="BP10" i="8"/>
  <c r="BO20" i="8"/>
  <c r="BP20" i="8"/>
  <c r="BO24" i="8"/>
  <c r="BP24" i="8"/>
  <c r="BO8" i="8"/>
  <c r="BP8" i="8"/>
  <c r="BP69" i="8"/>
  <c r="BP70" i="8"/>
  <c r="BP66" i="8"/>
  <c r="BP74" i="8"/>
  <c r="BP76" i="8"/>
  <c r="BP71" i="8"/>
  <c r="BP73" i="8"/>
  <c r="BP67" i="8"/>
  <c r="BP68" i="8"/>
  <c r="BP72" i="8"/>
  <c r="BP75" i="8"/>
  <c r="BP7" i="8"/>
  <c r="I11" i="16"/>
  <c r="J11" i="16" s="1"/>
  <c r="K11" i="16" s="1"/>
  <c r="H12" i="16"/>
  <c r="AB34" i="16"/>
  <c r="C38" i="6"/>
  <c r="D39" i="6"/>
  <c r="A39" i="6" s="1"/>
  <c r="I41" i="6"/>
  <c r="J42" i="6"/>
  <c r="AU8" i="9" l="1"/>
  <c r="AU7" i="9"/>
  <c r="AU31" i="9"/>
  <c r="AU19" i="9"/>
  <c r="AU17" i="9"/>
  <c r="AU32" i="9"/>
  <c r="I12" i="16"/>
  <c r="J12" i="16" s="1"/>
  <c r="K12" i="16" s="1"/>
  <c r="H13" i="16"/>
  <c r="AB35" i="16"/>
  <c r="BC30" i="12"/>
  <c r="BC29" i="12"/>
  <c r="BC28" i="12"/>
  <c r="BC31" i="12"/>
  <c r="I40" i="6"/>
  <c r="J41" i="6"/>
  <c r="C37" i="6"/>
  <c r="D38" i="6"/>
  <c r="A38" i="6" s="1"/>
  <c r="BC27" i="12"/>
  <c r="BC25" i="12"/>
  <c r="BC26" i="12"/>
  <c r="BC24" i="12"/>
  <c r="BC21" i="12" l="1"/>
  <c r="BC22" i="12"/>
  <c r="BC20" i="12"/>
  <c r="BC19" i="12"/>
  <c r="BC17" i="12"/>
  <c r="BC18" i="12"/>
  <c r="BC23" i="12"/>
  <c r="BC14" i="12"/>
  <c r="BC16" i="12"/>
  <c r="I13" i="16"/>
  <c r="J13" i="16" s="1"/>
  <c r="K13" i="16" s="1"/>
  <c r="H14" i="16"/>
  <c r="AB36" i="16"/>
  <c r="C36" i="6"/>
  <c r="D37" i="6"/>
  <c r="A37" i="6" s="1"/>
  <c r="I39" i="6"/>
  <c r="J40" i="6"/>
  <c r="I14" i="16" l="1"/>
  <c r="J14" i="16" s="1"/>
  <c r="K14" i="16" s="1"/>
  <c r="H15" i="16"/>
  <c r="AB37" i="16"/>
  <c r="I38" i="6"/>
  <c r="J39" i="6"/>
  <c r="C35" i="6"/>
  <c r="D36" i="6"/>
  <c r="A36" i="6" s="1"/>
  <c r="AU38" i="9" l="1"/>
  <c r="AU62" i="9"/>
  <c r="AU21" i="9"/>
  <c r="AU55" i="9"/>
  <c r="AU10" i="9"/>
  <c r="AU56" i="9"/>
  <c r="AU59" i="9"/>
  <c r="AU60" i="9"/>
  <c r="AU22" i="9"/>
  <c r="AU54" i="9"/>
  <c r="AU52" i="9"/>
  <c r="AU9" i="9"/>
  <c r="AU63" i="9"/>
  <c r="AU37" i="9"/>
  <c r="AU25" i="9"/>
  <c r="AU23" i="9"/>
  <c r="AU53" i="9"/>
  <c r="AU20" i="9"/>
  <c r="AU39" i="9"/>
  <c r="AU58" i="9"/>
  <c r="AU24" i="9"/>
  <c r="AU40" i="9"/>
  <c r="AU57" i="9"/>
  <c r="AU43" i="9"/>
  <c r="AU65" i="9"/>
  <c r="AU64" i="9"/>
  <c r="AU61" i="9"/>
  <c r="AU49" i="9"/>
  <c r="AU51" i="9"/>
  <c r="AU50" i="9"/>
  <c r="AU41" i="9"/>
  <c r="AU44" i="9"/>
  <c r="I15" i="16"/>
  <c r="J15" i="16" s="1"/>
  <c r="K15" i="16" s="1"/>
  <c r="H16" i="16"/>
  <c r="AB38" i="16"/>
  <c r="AU30" i="9"/>
  <c r="AU36" i="9"/>
  <c r="AU26" i="9"/>
  <c r="AU18" i="9"/>
  <c r="C34" i="6"/>
  <c r="D35" i="6"/>
  <c r="A35" i="6" s="1"/>
  <c r="J38" i="6"/>
  <c r="I37" i="6"/>
  <c r="AU34" i="9"/>
  <c r="AU35" i="9"/>
  <c r="AU11" i="9"/>
  <c r="AU33" i="9"/>
  <c r="AU12" i="9"/>
  <c r="AU14" i="9"/>
  <c r="AU42" i="9" l="1"/>
  <c r="AZ37" i="12"/>
  <c r="BM37" i="12" s="1"/>
  <c r="BT37" i="12" s="1"/>
  <c r="AW40" i="12"/>
  <c r="BJ40" i="12" s="1"/>
  <c r="BQ40" i="12" s="1"/>
  <c r="AX33" i="12"/>
  <c r="BK33" i="12" s="1"/>
  <c r="AV41" i="12"/>
  <c r="BI41" i="12" s="1"/>
  <c r="AW35" i="12"/>
  <c r="BJ35" i="12" s="1"/>
  <c r="BQ35" i="12" s="1"/>
  <c r="AV40" i="12"/>
  <c r="BI40" i="12" s="1"/>
  <c r="AX38" i="12"/>
  <c r="BK38" i="12" s="1"/>
  <c r="AV37" i="12"/>
  <c r="BI37" i="12" s="1"/>
  <c r="AZ36" i="12"/>
  <c r="BM36" i="12" s="1"/>
  <c r="BT36" i="12" s="1"/>
  <c r="AW22" i="12"/>
  <c r="BJ22" i="12" s="1"/>
  <c r="BQ22" i="12" s="1"/>
  <c r="AV22" i="12"/>
  <c r="BI22" i="12" s="1"/>
  <c r="AY32" i="12"/>
  <c r="BL32" i="12" s="1"/>
  <c r="AY31" i="12"/>
  <c r="BL31" i="12" s="1"/>
  <c r="AW31" i="12"/>
  <c r="BJ31" i="12" s="1"/>
  <c r="BQ31" i="12" s="1"/>
  <c r="AY41" i="12"/>
  <c r="BL41" i="12" s="1"/>
  <c r="AZ40" i="12"/>
  <c r="BM40" i="12" s="1"/>
  <c r="BT40" i="12" s="1"/>
  <c r="AX35" i="12"/>
  <c r="BK35" i="12" s="1"/>
  <c r="AW39" i="12"/>
  <c r="BJ39" i="12" s="1"/>
  <c r="BQ39" i="12" s="1"/>
  <c r="AV39" i="12"/>
  <c r="BI39" i="12" s="1"/>
  <c r="AZ32" i="12"/>
  <c r="BM32" i="12" s="1"/>
  <c r="BT32" i="12" s="1"/>
  <c r="AW34" i="12"/>
  <c r="BJ34" i="12" s="1"/>
  <c r="BQ34" i="12" s="1"/>
  <c r="AV30" i="12"/>
  <c r="BI30" i="12" s="1"/>
  <c r="AV35" i="12"/>
  <c r="BI35" i="12" s="1"/>
  <c r="AZ22" i="12"/>
  <c r="BM22" i="12" s="1"/>
  <c r="BT22" i="12" s="1"/>
  <c r="AX31" i="12"/>
  <c r="BK31" i="12" s="1"/>
  <c r="AY40" i="12"/>
  <c r="BL40" i="12" s="1"/>
  <c r="AX34" i="12"/>
  <c r="BK34" i="12" s="1"/>
  <c r="AX32" i="12"/>
  <c r="BK32" i="12" s="1"/>
  <c r="AY37" i="12"/>
  <c r="BL37" i="12" s="1"/>
  <c r="AX40" i="12"/>
  <c r="BK40" i="12" s="1"/>
  <c r="AY39" i="12"/>
  <c r="BL39" i="12" s="1"/>
  <c r="AV38" i="12"/>
  <c r="BI38" i="12" s="1"/>
  <c r="AZ41" i="12"/>
  <c r="BM41" i="12" s="1"/>
  <c r="BT41" i="12" s="1"/>
  <c r="AV34" i="12"/>
  <c r="BI34" i="12" s="1"/>
  <c r="AZ30" i="12"/>
  <c r="BM30" i="12" s="1"/>
  <c r="BT30" i="12" s="1"/>
  <c r="AZ31" i="12"/>
  <c r="BM31" i="12" s="1"/>
  <c r="BT31" i="12" s="1"/>
  <c r="AW33" i="12"/>
  <c r="BJ33" i="12" s="1"/>
  <c r="BQ33" i="12" s="1"/>
  <c r="AW30" i="12"/>
  <c r="BJ30" i="12" s="1"/>
  <c r="BQ30" i="12" s="1"/>
  <c r="BA41" i="12"/>
  <c r="BO41" i="12" s="1"/>
  <c r="BS41" i="12" s="1"/>
  <c r="AZ35" i="12"/>
  <c r="BM35" i="12" s="1"/>
  <c r="BT35" i="12" s="1"/>
  <c r="AY35" i="12"/>
  <c r="BL35" i="12" s="1"/>
  <c r="AW41" i="12"/>
  <c r="BJ41" i="12" s="1"/>
  <c r="BQ41" i="12" s="1"/>
  <c r="AW38" i="12"/>
  <c r="BJ38" i="12" s="1"/>
  <c r="BQ38" i="12" s="1"/>
  <c r="AZ39" i="12"/>
  <c r="BM39" i="12" s="1"/>
  <c r="BT39" i="12" s="1"/>
  <c r="AY34" i="12"/>
  <c r="BL34" i="12" s="1"/>
  <c r="AV33" i="12"/>
  <c r="BI33" i="12" s="1"/>
  <c r="AY33" i="12"/>
  <c r="BL33" i="12" s="1"/>
  <c r="AX30" i="12"/>
  <c r="BK30" i="12" s="1"/>
  <c r="AY38" i="12"/>
  <c r="BL38" i="12" s="1"/>
  <c r="AY22" i="12"/>
  <c r="BL22" i="12" s="1"/>
  <c r="AV36" i="12"/>
  <c r="BI36" i="12" s="1"/>
  <c r="AZ38" i="12"/>
  <c r="BM38" i="12" s="1"/>
  <c r="BT38" i="12" s="1"/>
  <c r="AX39" i="12"/>
  <c r="BK39" i="12" s="1"/>
  <c r="AY36" i="12"/>
  <c r="BL36" i="12" s="1"/>
  <c r="AX22" i="12"/>
  <c r="BK22" i="12" s="1"/>
  <c r="AW36" i="12"/>
  <c r="BJ36" i="12" s="1"/>
  <c r="BQ36" i="12" s="1"/>
  <c r="AY30" i="12"/>
  <c r="BL30" i="12" s="1"/>
  <c r="AZ33" i="12"/>
  <c r="BM33" i="12" s="1"/>
  <c r="BT33" i="12" s="1"/>
  <c r="AW32" i="12"/>
  <c r="BJ32" i="12" s="1"/>
  <c r="BQ32" i="12" s="1"/>
  <c r="AX41" i="12"/>
  <c r="BK41" i="12" s="1"/>
  <c r="AX37" i="12"/>
  <c r="BK37" i="12" s="1"/>
  <c r="AX36" i="12"/>
  <c r="BK36" i="12" s="1"/>
  <c r="AV32" i="12"/>
  <c r="BI32" i="12" s="1"/>
  <c r="AV31" i="12"/>
  <c r="BI31" i="12" s="1"/>
  <c r="AZ34" i="12"/>
  <c r="BM34" i="12" s="1"/>
  <c r="BT34" i="12" s="1"/>
  <c r="AW37" i="12"/>
  <c r="BJ37" i="12" s="1"/>
  <c r="BQ37" i="12" s="1"/>
  <c r="AV14" i="12"/>
  <c r="BI14" i="12" s="1"/>
  <c r="AZ23" i="12"/>
  <c r="BM23" i="12" s="1"/>
  <c r="BT23" i="12" s="1"/>
  <c r="AV29" i="12"/>
  <c r="BI29" i="12" s="1"/>
  <c r="AZ27" i="12"/>
  <c r="BM27" i="12" s="1"/>
  <c r="BT27" i="12" s="1"/>
  <c r="AY27" i="12"/>
  <c r="BL27" i="12" s="1"/>
  <c r="AZ26" i="12"/>
  <c r="BM26" i="12" s="1"/>
  <c r="BT26" i="12" s="1"/>
  <c r="AV27" i="12"/>
  <c r="BI27" i="12" s="1"/>
  <c r="AW26" i="12"/>
  <c r="BJ26" i="12" s="1"/>
  <c r="BQ26" i="12" s="1"/>
  <c r="AX23" i="12"/>
  <c r="BK23" i="12" s="1"/>
  <c r="AZ29" i="12"/>
  <c r="BM29" i="12" s="1"/>
  <c r="BT29" i="12" s="1"/>
  <c r="AV23" i="12"/>
  <c r="BI23" i="12" s="1"/>
  <c r="AX29" i="12"/>
  <c r="BK29" i="12" s="1"/>
  <c r="AW27" i="12"/>
  <c r="BJ27" i="12" s="1"/>
  <c r="BQ27" i="12" s="1"/>
  <c r="AY26" i="12"/>
  <c r="BL26" i="12" s="1"/>
  <c r="AY29" i="12"/>
  <c r="BL29" i="12" s="1"/>
  <c r="AZ25" i="12"/>
  <c r="BM25" i="12" s="1"/>
  <c r="BT25" i="12" s="1"/>
  <c r="AW29" i="12"/>
  <c r="BJ29" i="12" s="1"/>
  <c r="BQ29" i="12" s="1"/>
  <c r="AX26" i="12"/>
  <c r="BK26" i="12" s="1"/>
  <c r="AX28" i="12"/>
  <c r="BK28" i="12" s="1"/>
  <c r="AV26" i="12"/>
  <c r="BI26" i="12" s="1"/>
  <c r="AX25" i="12"/>
  <c r="BK25" i="12" s="1"/>
  <c r="AW23" i="12"/>
  <c r="BJ23" i="12" s="1"/>
  <c r="BQ23" i="12" s="1"/>
  <c r="AW25" i="12"/>
  <c r="BJ25" i="12" s="1"/>
  <c r="BQ25" i="12" s="1"/>
  <c r="AW24" i="12"/>
  <c r="BJ24" i="12" s="1"/>
  <c r="BQ24" i="12" s="1"/>
  <c r="AZ28" i="12"/>
  <c r="BM28" i="12" s="1"/>
  <c r="BT28" i="12" s="1"/>
  <c r="AV25" i="12"/>
  <c r="BI25" i="12" s="1"/>
  <c r="AY28" i="12"/>
  <c r="BL28" i="12" s="1"/>
  <c r="AW28" i="12"/>
  <c r="BJ28" i="12" s="1"/>
  <c r="BQ28" i="12" s="1"/>
  <c r="AX24" i="12"/>
  <c r="BK24" i="12" s="1"/>
  <c r="AX27" i="12"/>
  <c r="BK27" i="12" s="1"/>
  <c r="AZ24" i="12"/>
  <c r="BM24" i="12" s="1"/>
  <c r="BT24" i="12" s="1"/>
  <c r="AY24" i="12"/>
  <c r="BL24" i="12" s="1"/>
  <c r="AY23" i="12"/>
  <c r="BL23" i="12" s="1"/>
  <c r="AV24" i="12"/>
  <c r="BI24" i="12" s="1"/>
  <c r="AY25" i="12"/>
  <c r="BL25" i="12" s="1"/>
  <c r="BA35" i="12"/>
  <c r="BO35" i="12" s="1"/>
  <c r="BS35" i="12" s="1"/>
  <c r="BA43" i="12"/>
  <c r="BO43" i="12" s="1"/>
  <c r="BS43" i="12" s="1"/>
  <c r="BA33" i="12"/>
  <c r="BO33" i="12" s="1"/>
  <c r="BN33" i="12" s="1"/>
  <c r="BR33" i="12" s="1"/>
  <c r="BA72" i="12"/>
  <c r="BO72" i="12" s="1"/>
  <c r="BA82" i="12"/>
  <c r="BO82" i="12" s="1"/>
  <c r="BS82" i="12" s="1"/>
  <c r="BA64" i="12"/>
  <c r="BO64" i="12" s="1"/>
  <c r="BN64" i="12" s="1"/>
  <c r="BR64" i="12" s="1"/>
  <c r="BA50" i="12"/>
  <c r="BO50" i="12" s="1"/>
  <c r="BN50" i="12" s="1"/>
  <c r="BR50" i="12" s="1"/>
  <c r="BA28" i="12"/>
  <c r="BO28" i="12" s="1"/>
  <c r="BA39" i="12"/>
  <c r="BO39" i="12" s="1"/>
  <c r="BN39" i="12" s="1"/>
  <c r="BA77" i="12"/>
  <c r="BO77" i="12" s="1"/>
  <c r="BA57" i="12"/>
  <c r="BO57" i="12" s="1"/>
  <c r="BN57" i="12" s="1"/>
  <c r="BR57" i="12" s="1"/>
  <c r="BA46" i="12"/>
  <c r="BO46" i="12" s="1"/>
  <c r="BN46" i="12" s="1"/>
  <c r="I16" i="16"/>
  <c r="J16" i="16" s="1"/>
  <c r="K16" i="16" s="1"/>
  <c r="H17" i="16"/>
  <c r="AB39" i="16"/>
  <c r="BA26" i="12"/>
  <c r="BO26" i="12" s="1"/>
  <c r="BS26" i="12" s="1"/>
  <c r="BA29" i="12"/>
  <c r="BO29" i="12" s="1"/>
  <c r="BN29" i="12" s="1"/>
  <c r="BA55" i="12"/>
  <c r="BO55" i="12" s="1"/>
  <c r="BN55" i="12" s="1"/>
  <c r="BA21" i="12"/>
  <c r="BO21" i="12" s="1"/>
  <c r="BN21" i="12" s="1"/>
  <c r="BA83" i="12"/>
  <c r="BO83" i="12" s="1"/>
  <c r="BS83" i="12" s="1"/>
  <c r="BA49" i="12"/>
  <c r="BO49" i="12" s="1"/>
  <c r="BS49" i="12" s="1"/>
  <c r="BA42" i="12"/>
  <c r="BO42" i="12" s="1"/>
  <c r="BN42" i="12" s="1"/>
  <c r="BA34" i="12"/>
  <c r="BO34" i="12" s="1"/>
  <c r="BS34" i="12" s="1"/>
  <c r="BA25" i="12"/>
  <c r="BO25" i="12" s="1"/>
  <c r="BS25" i="12" s="1"/>
  <c r="BA20" i="12"/>
  <c r="BO20" i="12" s="1"/>
  <c r="BS20" i="12" s="1"/>
  <c r="BA17" i="12"/>
  <c r="BO17" i="12" s="1"/>
  <c r="BN17" i="12" s="1"/>
  <c r="BA23" i="12"/>
  <c r="BO23" i="12" s="1"/>
  <c r="BS23" i="12" s="1"/>
  <c r="BA31" i="12"/>
  <c r="BO31" i="12" s="1"/>
  <c r="BS31" i="12" s="1"/>
  <c r="BA32" i="12"/>
  <c r="BO32" i="12" s="1"/>
  <c r="BS32" i="12" s="1"/>
  <c r="BA51" i="12"/>
  <c r="BO51" i="12" s="1"/>
  <c r="BS51" i="12" s="1"/>
  <c r="BA22" i="12"/>
  <c r="BO22" i="12" s="1"/>
  <c r="BN22" i="12" s="1"/>
  <c r="BA27" i="12"/>
  <c r="BO27" i="12" s="1"/>
  <c r="BS27" i="12" s="1"/>
  <c r="BA24" i="12"/>
  <c r="BO24" i="12" s="1"/>
  <c r="BA56" i="12"/>
  <c r="BO56" i="12" s="1"/>
  <c r="BS56" i="12" s="1"/>
  <c r="BA63" i="12"/>
  <c r="BO63" i="12" s="1"/>
  <c r="BN63" i="12" s="1"/>
  <c r="BA61" i="12"/>
  <c r="BO61" i="12" s="1"/>
  <c r="BS61" i="12" s="1"/>
  <c r="BA70" i="12"/>
  <c r="BO70" i="12" s="1"/>
  <c r="BA76" i="12"/>
  <c r="BO76" i="12" s="1"/>
  <c r="BA67" i="12"/>
  <c r="BO67" i="12" s="1"/>
  <c r="BS67" i="12" s="1"/>
  <c r="BA69" i="12"/>
  <c r="BO69" i="12" s="1"/>
  <c r="BA60" i="12"/>
  <c r="BO60" i="12" s="1"/>
  <c r="BS60" i="12" s="1"/>
  <c r="BA53" i="12"/>
  <c r="BO53" i="12" s="1"/>
  <c r="BS53" i="12" s="1"/>
  <c r="BA62" i="12"/>
  <c r="BO62" i="12" s="1"/>
  <c r="BS62" i="12" s="1"/>
  <c r="BA59" i="12"/>
  <c r="BO59" i="12" s="1"/>
  <c r="BS59" i="12" s="1"/>
  <c r="BA40" i="12"/>
  <c r="BO40" i="12" s="1"/>
  <c r="BS40" i="12" s="1"/>
  <c r="BA81" i="12"/>
  <c r="BO81" i="12" s="1"/>
  <c r="BS81" i="12" s="1"/>
  <c r="BA68" i="12"/>
  <c r="BO68" i="12" s="1"/>
  <c r="BS68" i="12" s="1"/>
  <c r="BA58" i="12"/>
  <c r="BO58" i="12" s="1"/>
  <c r="BN58" i="12" s="1"/>
  <c r="BR58" i="12" s="1"/>
  <c r="BA48" i="12"/>
  <c r="BO48" i="12" s="1"/>
  <c r="BS48" i="12" s="1"/>
  <c r="BA71" i="12"/>
  <c r="BO71" i="12" s="1"/>
  <c r="BA52" i="12"/>
  <c r="BO52" i="12" s="1"/>
  <c r="BS52" i="12" s="1"/>
  <c r="BA66" i="12"/>
  <c r="BO66" i="12" s="1"/>
  <c r="BS66" i="12" s="1"/>
  <c r="BA80" i="12"/>
  <c r="BO80" i="12" s="1"/>
  <c r="BA78" i="12"/>
  <c r="BO78" i="12" s="1"/>
  <c r="BA65" i="12"/>
  <c r="BO65" i="12" s="1"/>
  <c r="BN65" i="12" s="1"/>
  <c r="BR65" i="12" s="1"/>
  <c r="BA79" i="12"/>
  <c r="BO79" i="12" s="1"/>
  <c r="BA44" i="12"/>
  <c r="BO44" i="12" s="1"/>
  <c r="BS44" i="12" s="1"/>
  <c r="I36" i="6"/>
  <c r="J37" i="6"/>
  <c r="C33" i="6"/>
  <c r="D34" i="6"/>
  <c r="A34" i="6" s="1"/>
  <c r="BN80" i="12" l="1"/>
  <c r="BR80" i="12" s="1"/>
  <c r="BS80" i="12"/>
  <c r="BS77" i="12"/>
  <c r="BN77" i="12"/>
  <c r="BR77" i="12" s="1"/>
  <c r="BS71" i="12"/>
  <c r="BN71" i="12"/>
  <c r="BS79" i="12"/>
  <c r="BN79" i="12"/>
  <c r="BR79" i="12" s="1"/>
  <c r="BS69" i="12"/>
  <c r="BN69" i="12"/>
  <c r="BS28" i="12"/>
  <c r="BN28" i="12"/>
  <c r="BR28" i="12" s="1"/>
  <c r="BN78" i="12"/>
  <c r="BR78" i="12" s="1"/>
  <c r="BS78" i="12"/>
  <c r="BN76" i="12"/>
  <c r="BR76" i="12" s="1"/>
  <c r="BS76" i="12"/>
  <c r="BN70" i="12"/>
  <c r="BS70" i="12"/>
  <c r="BS72" i="12"/>
  <c r="BN72" i="12"/>
  <c r="BR72" i="12" s="1"/>
  <c r="BA54" i="12"/>
  <c r="BO54" i="12" s="1"/>
  <c r="BS54" i="12" s="1"/>
  <c r="BA73" i="12"/>
  <c r="BO73" i="12" s="1"/>
  <c r="BA45" i="12"/>
  <c r="BO45" i="12" s="1"/>
  <c r="BS45" i="12" s="1"/>
  <c r="BA74" i="12"/>
  <c r="BO74" i="12" s="1"/>
  <c r="BA47" i="12"/>
  <c r="BO47" i="12" s="1"/>
  <c r="BS47" i="12" s="1"/>
  <c r="BA75" i="12"/>
  <c r="BO75" i="12" s="1"/>
  <c r="BB69" i="9"/>
  <c r="BP22" i="12"/>
  <c r="BP39" i="12"/>
  <c r="BA15" i="12"/>
  <c r="BO15" i="12" s="1"/>
  <c r="BS15" i="12" s="1"/>
  <c r="AV28" i="12"/>
  <c r="BI28" i="12" s="1"/>
  <c r="BA19" i="12"/>
  <c r="BO19" i="12" s="1"/>
  <c r="BS19" i="12" s="1"/>
  <c r="BA37" i="12"/>
  <c r="BO37" i="12" s="1"/>
  <c r="BS37" i="12" s="1"/>
  <c r="BA30" i="12"/>
  <c r="BO30" i="12" s="1"/>
  <c r="BN30" i="12" s="1"/>
  <c r="BP30" i="12" s="1"/>
  <c r="BA38" i="12"/>
  <c r="BO38" i="12" s="1"/>
  <c r="BN38" i="12" s="1"/>
  <c r="BP38" i="12" s="1"/>
  <c r="BA14" i="12"/>
  <c r="BO14" i="12" s="1"/>
  <c r="BS14" i="12" s="1"/>
  <c r="BA36" i="12"/>
  <c r="BO36" i="12" s="1"/>
  <c r="BN36" i="12" s="1"/>
  <c r="BP36" i="12" s="1"/>
  <c r="BN35" i="12"/>
  <c r="BP35" i="12" s="1"/>
  <c r="BS50" i="12"/>
  <c r="BN43" i="12"/>
  <c r="BR43" i="12" s="1"/>
  <c r="BS64" i="12"/>
  <c r="BR46" i="12"/>
  <c r="BR39" i="12"/>
  <c r="BS46" i="12"/>
  <c r="BP29" i="12"/>
  <c r="BN26" i="12"/>
  <c r="BR26" i="12" s="1"/>
  <c r="BP33" i="12"/>
  <c r="BS39" i="12"/>
  <c r="BS57" i="12"/>
  <c r="BN82" i="12"/>
  <c r="BS33" i="12"/>
  <c r="I17" i="16"/>
  <c r="J17" i="16" s="1"/>
  <c r="K17" i="16" s="1"/>
  <c r="H18" i="16"/>
  <c r="AB40" i="16"/>
  <c r="BR55" i="12"/>
  <c r="BS55" i="12"/>
  <c r="BR21" i="12"/>
  <c r="BR29" i="12"/>
  <c r="BS29" i="12"/>
  <c r="BS21" i="12"/>
  <c r="BN83" i="12"/>
  <c r="BN25" i="12"/>
  <c r="BR25" i="12" s="1"/>
  <c r="BN31" i="12"/>
  <c r="BR31" i="12" s="1"/>
  <c r="BN49" i="12"/>
  <c r="BN20" i="12"/>
  <c r="BR20" i="12" s="1"/>
  <c r="BR42" i="12"/>
  <c r="BS42" i="12"/>
  <c r="BN34" i="12"/>
  <c r="BP34" i="12" s="1"/>
  <c r="BN23" i="12"/>
  <c r="BP23" i="12" s="1"/>
  <c r="BR63" i="12"/>
  <c r="BS63" i="12"/>
  <c r="BR17" i="12"/>
  <c r="BN51" i="12"/>
  <c r="BR51" i="12" s="1"/>
  <c r="BR22" i="12"/>
  <c r="BN32" i="12"/>
  <c r="BP32" i="12" s="1"/>
  <c r="BN56" i="12"/>
  <c r="BS22" i="12"/>
  <c r="BN67" i="12"/>
  <c r="BR67" i="12" s="1"/>
  <c r="BS17" i="12"/>
  <c r="BN52" i="12"/>
  <c r="BN48" i="12"/>
  <c r="BR48" i="12" s="1"/>
  <c r="BN27" i="12"/>
  <c r="BP27" i="12" s="1"/>
  <c r="BN62" i="12"/>
  <c r="BN81" i="12"/>
  <c r="BN61" i="12"/>
  <c r="BS24" i="12"/>
  <c r="BN24" i="12"/>
  <c r="BN41" i="12"/>
  <c r="BR41" i="12" s="1"/>
  <c r="BN59" i="12"/>
  <c r="BN53" i="12"/>
  <c r="BR53" i="12" s="1"/>
  <c r="BS65" i="12"/>
  <c r="BN60" i="12"/>
  <c r="BR60" i="12" s="1"/>
  <c r="BS58" i="12"/>
  <c r="BN40" i="12"/>
  <c r="BR40" i="12" s="1"/>
  <c r="BN68" i="12"/>
  <c r="BN44" i="12"/>
  <c r="BR44" i="12" s="1"/>
  <c r="BN66" i="12"/>
  <c r="C32" i="6"/>
  <c r="D33" i="6"/>
  <c r="A33" i="6" s="1"/>
  <c r="J36" i="6"/>
  <c r="I35" i="6"/>
  <c r="BN74" i="12" l="1"/>
  <c r="BR74" i="12" s="1"/>
  <c r="BS74" i="12"/>
  <c r="BS73" i="12"/>
  <c r="BN73" i="12"/>
  <c r="BR73" i="12" s="1"/>
  <c r="BR71" i="12"/>
  <c r="BS75" i="12"/>
  <c r="BN75" i="12"/>
  <c r="BR75" i="12" s="1"/>
  <c r="BR69" i="12"/>
  <c r="BR70" i="12"/>
  <c r="BN45" i="12"/>
  <c r="BN47" i="12"/>
  <c r="BN54" i="12"/>
  <c r="BR54" i="12" s="1"/>
  <c r="BV39" i="12"/>
  <c r="BS30" i="12"/>
  <c r="BR38" i="12"/>
  <c r="BS38" i="12"/>
  <c r="BN14" i="12"/>
  <c r="BN37" i="12"/>
  <c r="BP37" i="12" s="1"/>
  <c r="BR36" i="12"/>
  <c r="BS36" i="12"/>
  <c r="BR30" i="12"/>
  <c r="BN19" i="12"/>
  <c r="BR35" i="12"/>
  <c r="BV35" i="12" s="1"/>
  <c r="BP26" i="12"/>
  <c r="BV26" i="12" s="1"/>
  <c r="BV33" i="12"/>
  <c r="BP28" i="12"/>
  <c r="BV28" i="12" s="1"/>
  <c r="BR82" i="12"/>
  <c r="I18" i="16"/>
  <c r="J18" i="16" s="1"/>
  <c r="K18" i="16" s="1"/>
  <c r="H19" i="16"/>
  <c r="AB41" i="16"/>
  <c r="BV29" i="12"/>
  <c r="BV22" i="12"/>
  <c r="BR83" i="12"/>
  <c r="BP31" i="12"/>
  <c r="BV31" i="12" s="1"/>
  <c r="BR49" i="12"/>
  <c r="BP25" i="12"/>
  <c r="BV25" i="12" s="1"/>
  <c r="BR34" i="12"/>
  <c r="BV34" i="12" s="1"/>
  <c r="BR32" i="12"/>
  <c r="BV32" i="12" s="1"/>
  <c r="BR23" i="12"/>
  <c r="BV23" i="12" s="1"/>
  <c r="BR56" i="12"/>
  <c r="BR61" i="12"/>
  <c r="BR59" i="12"/>
  <c r="BR27" i="12"/>
  <c r="BV27" i="12" s="1"/>
  <c r="BR52" i="12"/>
  <c r="BR81" i="12"/>
  <c r="BR62" i="12"/>
  <c r="BP41" i="12"/>
  <c r="BR24" i="12"/>
  <c r="BP24" i="12"/>
  <c r="BP40" i="12"/>
  <c r="BR68" i="12"/>
  <c r="BR66" i="12"/>
  <c r="I34" i="6"/>
  <c r="J35" i="6"/>
  <c r="C31" i="6"/>
  <c r="D32" i="6"/>
  <c r="A32" i="6" s="1"/>
  <c r="AQ20" i="9" l="1"/>
  <c r="AR20" i="9" s="1"/>
  <c r="AQ33" i="9"/>
  <c r="AR33" i="9" s="1"/>
  <c r="AQ61" i="9"/>
  <c r="AP61" i="9" s="1"/>
  <c r="AQ26" i="9"/>
  <c r="AQ51" i="9"/>
  <c r="AP51" i="9" s="1"/>
  <c r="AQ63" i="9"/>
  <c r="AP63" i="9" s="1"/>
  <c r="AQ48" i="9"/>
  <c r="AP48" i="9" s="1"/>
  <c r="AQ67" i="9"/>
  <c r="AQ75" i="9"/>
  <c r="AQ58" i="9"/>
  <c r="AP58" i="9" s="1"/>
  <c r="AQ74" i="9"/>
  <c r="AQ54" i="9"/>
  <c r="AP54" i="9" s="1"/>
  <c r="AQ57" i="9"/>
  <c r="AQ59" i="9"/>
  <c r="AP59" i="9" s="1"/>
  <c r="AQ62" i="9"/>
  <c r="AQ10" i="9"/>
  <c r="AQ22" i="9"/>
  <c r="AR22" i="9" s="1"/>
  <c r="AQ44" i="9"/>
  <c r="AP44" i="9" s="1"/>
  <c r="AQ9" i="9"/>
  <c r="AR9" i="9" s="1"/>
  <c r="AQ46" i="9"/>
  <c r="AP46" i="9" s="1"/>
  <c r="AQ34" i="9"/>
  <c r="AR34" i="9" s="1"/>
  <c r="AQ8" i="9"/>
  <c r="AR8" i="9" s="1"/>
  <c r="AQ30" i="9"/>
  <c r="AR30" i="9" s="1"/>
  <c r="AQ32" i="9"/>
  <c r="AQ40" i="9"/>
  <c r="AQ14" i="9"/>
  <c r="AQ24" i="9"/>
  <c r="AR24" i="9" s="1"/>
  <c r="AQ50" i="9"/>
  <c r="AP50" i="9" s="1"/>
  <c r="AQ52" i="9"/>
  <c r="AP52" i="9" s="1"/>
  <c r="AQ64" i="9"/>
  <c r="AQ70" i="9"/>
  <c r="AQ23" i="9"/>
  <c r="AQ12" i="9"/>
  <c r="AR12" i="9" s="1"/>
  <c r="AQ38" i="9"/>
  <c r="AP38" i="9" s="1"/>
  <c r="AQ55" i="9"/>
  <c r="AP55" i="9" s="1"/>
  <c r="AQ68" i="9"/>
  <c r="AQ35" i="9"/>
  <c r="AR35" i="9" s="1"/>
  <c r="AQ76" i="9"/>
  <c r="AQ43" i="9"/>
  <c r="AP43" i="9" s="1"/>
  <c r="AQ53" i="9"/>
  <c r="AQ73" i="9"/>
  <c r="AQ17" i="9"/>
  <c r="AR17" i="9" s="1"/>
  <c r="AU29" i="9"/>
  <c r="AQ29" i="9" s="1"/>
  <c r="AR29" i="9" s="1"/>
  <c r="AQ13" i="9"/>
  <c r="AQ41" i="9"/>
  <c r="AP41" i="9" s="1"/>
  <c r="AQ11" i="9"/>
  <c r="AR11" i="9" s="1"/>
  <c r="AU16" i="9"/>
  <c r="AQ16" i="9" s="1"/>
  <c r="AQ18" i="9"/>
  <c r="AR18" i="9" s="1"/>
  <c r="AQ39" i="9"/>
  <c r="AP39" i="9" s="1"/>
  <c r="AQ65" i="9"/>
  <c r="AP65" i="9" s="1"/>
  <c r="AQ69" i="9"/>
  <c r="AQ72" i="9"/>
  <c r="AQ25" i="9"/>
  <c r="AU27" i="9"/>
  <c r="AQ27" i="9" s="1"/>
  <c r="AR27" i="9" s="1"/>
  <c r="AU15" i="9"/>
  <c r="AQ15" i="9" s="1"/>
  <c r="AR15" i="9" s="1"/>
  <c r="AQ19" i="9"/>
  <c r="AR19" i="9" s="1"/>
  <c r="AU28" i="9"/>
  <c r="AQ28" i="9" s="1"/>
  <c r="AR28" i="9" s="1"/>
  <c r="AQ42" i="9"/>
  <c r="AP42" i="9" s="1"/>
  <c r="AQ56" i="9"/>
  <c r="AQ60" i="9"/>
  <c r="AP60" i="9" s="1"/>
  <c r="AQ71" i="9"/>
  <c r="AQ31" i="9"/>
  <c r="AQ21" i="9"/>
  <c r="AR21" i="9" s="1"/>
  <c r="AQ36" i="9"/>
  <c r="AP36" i="9" s="1"/>
  <c r="AQ49" i="9"/>
  <c r="AP49" i="9" s="1"/>
  <c r="AQ45" i="9"/>
  <c r="AQ47" i="9"/>
  <c r="AQ66" i="9"/>
  <c r="AQ37" i="9"/>
  <c r="BR47" i="12"/>
  <c r="BR45" i="12"/>
  <c r="BV30" i="12"/>
  <c r="BV36" i="12"/>
  <c r="BV38" i="12"/>
  <c r="BR14" i="12"/>
  <c r="BR37" i="12"/>
  <c r="BR19" i="12"/>
  <c r="AQ7" i="9"/>
  <c r="I19" i="16"/>
  <c r="J19" i="16" s="1"/>
  <c r="K19" i="16" s="1"/>
  <c r="H20" i="16"/>
  <c r="AE4" i="16"/>
  <c r="BV40" i="12"/>
  <c r="BV41" i="12"/>
  <c r="BV24" i="12"/>
  <c r="C30" i="6"/>
  <c r="D31" i="6"/>
  <c r="A31" i="6" s="1"/>
  <c r="I33" i="6"/>
  <c r="J34" i="6"/>
  <c r="AF4" i="16"/>
  <c r="AR13" i="9" l="1"/>
  <c r="J6" i="14"/>
  <c r="AR53" i="9"/>
  <c r="AP53" i="9"/>
  <c r="AR67" i="9"/>
  <c r="AP67" i="9"/>
  <c r="AR57" i="9"/>
  <c r="AP57" i="9"/>
  <c r="AR62" i="9"/>
  <c r="AP62" i="9"/>
  <c r="AR76" i="9"/>
  <c r="AP76" i="9"/>
  <c r="AR66" i="9"/>
  <c r="AP66" i="9"/>
  <c r="AR72" i="9"/>
  <c r="AP72" i="9"/>
  <c r="AR68" i="9"/>
  <c r="AP68" i="9"/>
  <c r="AR70" i="9"/>
  <c r="AP70" i="9"/>
  <c r="AR37" i="9"/>
  <c r="AP37" i="9"/>
  <c r="AR47" i="9"/>
  <c r="AP47" i="9"/>
  <c r="AR56" i="9"/>
  <c r="AP56" i="9"/>
  <c r="AR69" i="9"/>
  <c r="AP69" i="9"/>
  <c r="BL69" i="9" s="1"/>
  <c r="BM69" i="9" s="1"/>
  <c r="AR74" i="9"/>
  <c r="AP74" i="9"/>
  <c r="AR64" i="9"/>
  <c r="AP64" i="9"/>
  <c r="AR71" i="9"/>
  <c r="AP71" i="9"/>
  <c r="AR45" i="9"/>
  <c r="AP45" i="9"/>
  <c r="AR73" i="9"/>
  <c r="AP73" i="9"/>
  <c r="AR40" i="9"/>
  <c r="AP40" i="9"/>
  <c r="AR75" i="9"/>
  <c r="AP75" i="9"/>
  <c r="O9" i="14"/>
  <c r="AR25" i="9"/>
  <c r="J9" i="14"/>
  <c r="O6" i="14"/>
  <c r="E6" i="14"/>
  <c r="AR10" i="9"/>
  <c r="E9" i="14"/>
  <c r="AR7" i="9"/>
  <c r="AR32" i="9"/>
  <c r="AR14" i="9"/>
  <c r="AR23" i="9"/>
  <c r="AR16" i="9"/>
  <c r="AR26" i="9"/>
  <c r="AR44" i="9"/>
  <c r="AR60" i="9"/>
  <c r="AR63" i="9"/>
  <c r="BV37" i="12"/>
  <c r="AR61" i="9"/>
  <c r="AR41" i="9"/>
  <c r="AR65" i="9"/>
  <c r="AR39" i="9"/>
  <c r="AR58" i="9"/>
  <c r="AR42" i="9"/>
  <c r="AR59" i="9"/>
  <c r="AR54" i="9"/>
  <c r="AR43" i="9"/>
  <c r="AR55" i="9"/>
  <c r="AR36" i="9"/>
  <c r="AR52" i="9"/>
  <c r="AR49" i="9"/>
  <c r="AR48" i="9"/>
  <c r="AR51" i="9"/>
  <c r="AR50" i="9"/>
  <c r="AR38" i="9"/>
  <c r="AR46" i="9"/>
  <c r="AR31" i="9"/>
  <c r="AR4" i="16"/>
  <c r="I20" i="16"/>
  <c r="J20" i="16" s="1"/>
  <c r="K20" i="16" s="1"/>
  <c r="H21" i="16"/>
  <c r="AE5" i="16"/>
  <c r="I32" i="6"/>
  <c r="J33" i="6"/>
  <c r="D30" i="6"/>
  <c r="A30" i="6" s="1"/>
  <c r="C29" i="6"/>
  <c r="AF5" i="16"/>
  <c r="BZ69" i="9" l="1"/>
  <c r="CA69" i="9" s="1"/>
  <c r="BX69" i="9"/>
  <c r="BY69" i="9" s="1"/>
  <c r="CZ69" i="9"/>
  <c r="DA69" i="9" s="1"/>
  <c r="DD69" i="9"/>
  <c r="DE69" i="9" s="1"/>
  <c r="CT69" i="9"/>
  <c r="CU69" i="9" s="1"/>
  <c r="CR69" i="9"/>
  <c r="CS69" i="9" s="1"/>
  <c r="BD69" i="9"/>
  <c r="BE69" i="9" s="1"/>
  <c r="BJ69" i="9"/>
  <c r="BK69" i="9" s="1"/>
  <c r="DH69" i="9"/>
  <c r="DI69" i="9" s="1"/>
  <c r="BR69" i="9"/>
  <c r="BS69" i="9" s="1"/>
  <c r="DB69" i="9"/>
  <c r="DC69" i="9" s="1"/>
  <c r="CN69" i="9"/>
  <c r="CO69" i="9" s="1"/>
  <c r="BT69" i="9"/>
  <c r="BU69" i="9" s="1"/>
  <c r="BH69" i="9"/>
  <c r="BI69" i="9" s="1"/>
  <c r="CP69" i="9"/>
  <c r="CQ69" i="9" s="1"/>
  <c r="CJ69" i="9"/>
  <c r="CK69" i="9" s="1"/>
  <c r="CF69" i="9"/>
  <c r="CG69" i="9" s="1"/>
  <c r="BF69" i="9"/>
  <c r="BG69" i="9" s="1"/>
  <c r="CV69" i="9"/>
  <c r="CW69" i="9" s="1"/>
  <c r="CX69" i="9"/>
  <c r="CY69" i="9" s="1"/>
  <c r="CL69" i="9"/>
  <c r="CM69" i="9" s="1"/>
  <c r="DJ69" i="9"/>
  <c r="DK69" i="9" s="1"/>
  <c r="CB69" i="9"/>
  <c r="CC69" i="9" s="1"/>
  <c r="CH69" i="9"/>
  <c r="CI69" i="9" s="1"/>
  <c r="BV69" i="9"/>
  <c r="BW69" i="9" s="1"/>
  <c r="CD69" i="9"/>
  <c r="CE69" i="9" s="1"/>
  <c r="DF69" i="9"/>
  <c r="DG69" i="9" s="1"/>
  <c r="BN69" i="9"/>
  <c r="BO69" i="9" s="1"/>
  <c r="BP69" i="9"/>
  <c r="BQ69" i="9" s="1"/>
  <c r="CX71" i="9"/>
  <c r="CY71" i="9" s="1"/>
  <c r="BF71" i="9"/>
  <c r="BG71" i="9" s="1"/>
  <c r="BD71" i="9"/>
  <c r="BE71" i="9" s="1"/>
  <c r="BR71" i="9"/>
  <c r="BS71" i="9" s="1"/>
  <c r="DD71" i="9"/>
  <c r="DE71" i="9" s="1"/>
  <c r="BN71" i="9"/>
  <c r="BO71" i="9" s="1"/>
  <c r="CZ71" i="9"/>
  <c r="DA71" i="9" s="1"/>
  <c r="CN71" i="9"/>
  <c r="CO71" i="9" s="1"/>
  <c r="CP71" i="9"/>
  <c r="CQ71" i="9" s="1"/>
  <c r="BP71" i="9"/>
  <c r="BQ71" i="9" s="1"/>
  <c r="CV71" i="9"/>
  <c r="CW71" i="9" s="1"/>
  <c r="CJ71" i="9"/>
  <c r="CK71" i="9" s="1"/>
  <c r="CT71" i="9"/>
  <c r="CU71" i="9" s="1"/>
  <c r="BJ71" i="9"/>
  <c r="BK71" i="9" s="1"/>
  <c r="CD71" i="9"/>
  <c r="CE71" i="9" s="1"/>
  <c r="DJ71" i="9"/>
  <c r="DK71" i="9" s="1"/>
  <c r="CH71" i="9"/>
  <c r="CI71" i="9" s="1"/>
  <c r="BV71" i="9"/>
  <c r="BW71" i="9" s="1"/>
  <c r="BX71" i="9"/>
  <c r="BY71" i="9" s="1"/>
  <c r="DF71" i="9"/>
  <c r="DG71" i="9" s="1"/>
  <c r="BT71" i="9"/>
  <c r="BU71" i="9" s="1"/>
  <c r="DH71" i="9"/>
  <c r="DI71" i="9" s="1"/>
  <c r="CF71" i="9"/>
  <c r="CG71" i="9" s="1"/>
  <c r="BH71" i="9"/>
  <c r="BI71" i="9" s="1"/>
  <c r="BL71" i="9"/>
  <c r="BM71" i="9" s="1"/>
  <c r="CL71" i="9"/>
  <c r="CM71" i="9" s="1"/>
  <c r="DB71" i="9"/>
  <c r="DC71" i="9" s="1"/>
  <c r="CR71" i="9"/>
  <c r="CS71" i="9" s="1"/>
  <c r="CB71" i="9"/>
  <c r="CC71" i="9" s="1"/>
  <c r="BZ71" i="9"/>
  <c r="CA71" i="9" s="1"/>
  <c r="CV72" i="9"/>
  <c r="CW72" i="9" s="1"/>
  <c r="CP72" i="9"/>
  <c r="CQ72" i="9" s="1"/>
  <c r="BZ72" i="9"/>
  <c r="CA72" i="9" s="1"/>
  <c r="CT72" i="9"/>
  <c r="CU72" i="9" s="1"/>
  <c r="BD72" i="9"/>
  <c r="BE72" i="9" s="1"/>
  <c r="CZ72" i="9"/>
  <c r="DA72" i="9" s="1"/>
  <c r="DJ72" i="9"/>
  <c r="DK72" i="9" s="1"/>
  <c r="CN72" i="9"/>
  <c r="CO72" i="9" s="1"/>
  <c r="BP72" i="9"/>
  <c r="BQ72" i="9" s="1"/>
  <c r="BJ72" i="9"/>
  <c r="BK72" i="9" s="1"/>
  <c r="CD72" i="9"/>
  <c r="CE72" i="9" s="1"/>
  <c r="DH72" i="9"/>
  <c r="DI72" i="9" s="1"/>
  <c r="BH72" i="9"/>
  <c r="BI72" i="9" s="1"/>
  <c r="CJ72" i="9"/>
  <c r="CK72" i="9" s="1"/>
  <c r="BT72" i="9"/>
  <c r="BU72" i="9" s="1"/>
  <c r="CL72" i="9"/>
  <c r="CM72" i="9" s="1"/>
  <c r="DF72" i="9"/>
  <c r="DG72" i="9" s="1"/>
  <c r="CH72" i="9"/>
  <c r="CI72" i="9" s="1"/>
  <c r="BR72" i="9"/>
  <c r="BS72" i="9" s="1"/>
  <c r="CX72" i="9"/>
  <c r="CY72" i="9" s="1"/>
  <c r="CB72" i="9"/>
  <c r="CC72" i="9" s="1"/>
  <c r="DB72" i="9"/>
  <c r="DC72" i="9" s="1"/>
  <c r="CF72" i="9"/>
  <c r="CG72" i="9" s="1"/>
  <c r="BL72" i="9"/>
  <c r="BM72" i="9" s="1"/>
  <c r="BV72" i="9"/>
  <c r="BW72" i="9" s="1"/>
  <c r="DD72" i="9"/>
  <c r="DE72" i="9" s="1"/>
  <c r="BN72" i="9"/>
  <c r="BO72" i="9" s="1"/>
  <c r="BF72" i="9"/>
  <c r="BG72" i="9" s="1"/>
  <c r="BX72" i="9"/>
  <c r="BY72" i="9" s="1"/>
  <c r="CR72" i="9"/>
  <c r="CS72" i="9" s="1"/>
  <c r="CV75" i="9"/>
  <c r="CW75" i="9" s="1"/>
  <c r="BJ75" i="9"/>
  <c r="BK75" i="9" s="1"/>
  <c r="BF75" i="9"/>
  <c r="BG75" i="9" s="1"/>
  <c r="BZ75" i="9"/>
  <c r="CA75" i="9" s="1"/>
  <c r="CD75" i="9"/>
  <c r="CE75" i="9" s="1"/>
  <c r="DD75" i="9"/>
  <c r="DE75" i="9" s="1"/>
  <c r="BH75" i="9"/>
  <c r="BI75" i="9" s="1"/>
  <c r="CT75" i="9"/>
  <c r="CU75" i="9" s="1"/>
  <c r="BD75" i="9"/>
  <c r="BE75" i="9" s="1"/>
  <c r="CH75" i="9"/>
  <c r="CI75" i="9" s="1"/>
  <c r="DH75" i="9"/>
  <c r="DI75" i="9" s="1"/>
  <c r="CP75" i="9"/>
  <c r="CQ75" i="9" s="1"/>
  <c r="CJ75" i="9"/>
  <c r="CK75" i="9" s="1"/>
  <c r="CN75" i="9"/>
  <c r="CO75" i="9" s="1"/>
  <c r="DB75" i="9"/>
  <c r="DC75" i="9" s="1"/>
  <c r="CB75" i="9"/>
  <c r="CC75" i="9" s="1"/>
  <c r="BN75" i="9"/>
  <c r="BO75" i="9" s="1"/>
  <c r="BR75" i="9"/>
  <c r="BS75" i="9" s="1"/>
  <c r="CZ75" i="9"/>
  <c r="DA75" i="9" s="1"/>
  <c r="BX75" i="9"/>
  <c r="BY75" i="9" s="1"/>
  <c r="DJ75" i="9"/>
  <c r="DK75" i="9" s="1"/>
  <c r="BT75" i="9"/>
  <c r="BU75" i="9" s="1"/>
  <c r="CL75" i="9"/>
  <c r="CM75" i="9" s="1"/>
  <c r="BP75" i="9"/>
  <c r="BQ75" i="9" s="1"/>
  <c r="CR75" i="9"/>
  <c r="CS75" i="9" s="1"/>
  <c r="CX75" i="9"/>
  <c r="CY75" i="9" s="1"/>
  <c r="BV75" i="9"/>
  <c r="BW75" i="9" s="1"/>
  <c r="BL75" i="9"/>
  <c r="BM75" i="9" s="1"/>
  <c r="DF75" i="9"/>
  <c r="DG75" i="9" s="1"/>
  <c r="CF75" i="9"/>
  <c r="CG75" i="9" s="1"/>
  <c r="CZ73" i="9"/>
  <c r="DA73" i="9" s="1"/>
  <c r="CR73" i="9"/>
  <c r="CS73" i="9" s="1"/>
  <c r="BL73" i="9"/>
  <c r="BM73" i="9" s="1"/>
  <c r="BX73" i="9"/>
  <c r="BY73" i="9" s="1"/>
  <c r="CX73" i="9"/>
  <c r="CY73" i="9" s="1"/>
  <c r="CV73" i="9"/>
  <c r="CW73" i="9" s="1"/>
  <c r="CL73" i="9"/>
  <c r="CM73" i="9" s="1"/>
  <c r="CB73" i="9"/>
  <c r="CC73" i="9" s="1"/>
  <c r="CP73" i="9"/>
  <c r="CQ73" i="9" s="1"/>
  <c r="BJ73" i="9"/>
  <c r="BK73" i="9" s="1"/>
  <c r="DD73" i="9"/>
  <c r="DE73" i="9" s="1"/>
  <c r="CD73" i="9"/>
  <c r="CE73" i="9" s="1"/>
  <c r="BV73" i="9"/>
  <c r="BW73" i="9" s="1"/>
  <c r="BR73" i="9"/>
  <c r="BS73" i="9" s="1"/>
  <c r="CT73" i="9"/>
  <c r="CU73" i="9" s="1"/>
  <c r="DJ73" i="9"/>
  <c r="DK73" i="9" s="1"/>
  <c r="BZ73" i="9"/>
  <c r="CA73" i="9" s="1"/>
  <c r="BN73" i="9"/>
  <c r="BO73" i="9" s="1"/>
  <c r="CH73" i="9"/>
  <c r="CI73" i="9" s="1"/>
  <c r="BT73" i="9"/>
  <c r="BU73" i="9" s="1"/>
  <c r="DH73" i="9"/>
  <c r="DI73" i="9" s="1"/>
  <c r="CN73" i="9"/>
  <c r="CO73" i="9" s="1"/>
  <c r="CJ73" i="9"/>
  <c r="CK73" i="9" s="1"/>
  <c r="BF73" i="9"/>
  <c r="BG73" i="9" s="1"/>
  <c r="DF73" i="9"/>
  <c r="DG73" i="9" s="1"/>
  <c r="DB73" i="9"/>
  <c r="DC73" i="9" s="1"/>
  <c r="CF73" i="9"/>
  <c r="CG73" i="9" s="1"/>
  <c r="BH73" i="9"/>
  <c r="BI73" i="9" s="1"/>
  <c r="BP73" i="9"/>
  <c r="BQ73" i="9" s="1"/>
  <c r="BD73" i="9"/>
  <c r="BE73" i="9" s="1"/>
  <c r="DD74" i="9"/>
  <c r="DE74" i="9" s="1"/>
  <c r="BL74" i="9"/>
  <c r="BM74" i="9" s="1"/>
  <c r="BZ74" i="9"/>
  <c r="CA74" i="9" s="1"/>
  <c r="BH74" i="9"/>
  <c r="BI74" i="9" s="1"/>
  <c r="CH74" i="9"/>
  <c r="CI74" i="9" s="1"/>
  <c r="CV74" i="9"/>
  <c r="CW74" i="9" s="1"/>
  <c r="CF74" i="9"/>
  <c r="CG74" i="9" s="1"/>
  <c r="CB74" i="9"/>
  <c r="CC74" i="9" s="1"/>
  <c r="BV74" i="9"/>
  <c r="BW74" i="9" s="1"/>
  <c r="DB74" i="9"/>
  <c r="DC74" i="9" s="1"/>
  <c r="BR74" i="9"/>
  <c r="BS74" i="9" s="1"/>
  <c r="DJ74" i="9"/>
  <c r="DK74" i="9" s="1"/>
  <c r="BJ74" i="9"/>
  <c r="BK74" i="9" s="1"/>
  <c r="BT74" i="9"/>
  <c r="BU74" i="9" s="1"/>
  <c r="BN74" i="9"/>
  <c r="BO74" i="9" s="1"/>
  <c r="CL74" i="9"/>
  <c r="CM74" i="9" s="1"/>
  <c r="DH74" i="9"/>
  <c r="DI74" i="9" s="1"/>
  <c r="CR74" i="9"/>
  <c r="CS74" i="9" s="1"/>
  <c r="BP74" i="9"/>
  <c r="BQ74" i="9" s="1"/>
  <c r="BF74" i="9"/>
  <c r="BG74" i="9" s="1"/>
  <c r="BD74" i="9"/>
  <c r="BE74" i="9" s="1"/>
  <c r="CZ74" i="9"/>
  <c r="DA74" i="9" s="1"/>
  <c r="CP74" i="9"/>
  <c r="CQ74" i="9" s="1"/>
  <c r="CT74" i="9"/>
  <c r="CU74" i="9" s="1"/>
  <c r="CD74" i="9"/>
  <c r="CE74" i="9" s="1"/>
  <c r="CX74" i="9"/>
  <c r="CY74" i="9" s="1"/>
  <c r="CJ74" i="9"/>
  <c r="CK74" i="9" s="1"/>
  <c r="BX74" i="9"/>
  <c r="BY74" i="9" s="1"/>
  <c r="DF74" i="9"/>
  <c r="DG74" i="9" s="1"/>
  <c r="CN74" i="9"/>
  <c r="CO74" i="9" s="1"/>
  <c r="CX70" i="9"/>
  <c r="CY70" i="9" s="1"/>
  <c r="BP70" i="9"/>
  <c r="BQ70" i="9" s="1"/>
  <c r="CJ70" i="9"/>
  <c r="CK70" i="9" s="1"/>
  <c r="CB70" i="9"/>
  <c r="CC70" i="9" s="1"/>
  <c r="DB70" i="9"/>
  <c r="DC70" i="9" s="1"/>
  <c r="CN70" i="9"/>
  <c r="CO70" i="9" s="1"/>
  <c r="BR70" i="9"/>
  <c r="BS70" i="9" s="1"/>
  <c r="BD70" i="9"/>
  <c r="BE70" i="9" s="1"/>
  <c r="DH70" i="9"/>
  <c r="DI70" i="9" s="1"/>
  <c r="CP70" i="9"/>
  <c r="CQ70" i="9" s="1"/>
  <c r="CV70" i="9"/>
  <c r="CW70" i="9" s="1"/>
  <c r="CD70" i="9"/>
  <c r="CE70" i="9" s="1"/>
  <c r="CH70" i="9"/>
  <c r="CI70" i="9" s="1"/>
  <c r="BT70" i="9"/>
  <c r="BU70" i="9" s="1"/>
  <c r="DD70" i="9"/>
  <c r="DE70" i="9" s="1"/>
  <c r="CZ70" i="9"/>
  <c r="DA70" i="9" s="1"/>
  <c r="BJ70" i="9"/>
  <c r="BK70" i="9" s="1"/>
  <c r="BL70" i="9"/>
  <c r="BM70" i="9" s="1"/>
  <c r="CT70" i="9"/>
  <c r="CU70" i="9" s="1"/>
  <c r="BX70" i="9"/>
  <c r="BY70" i="9" s="1"/>
  <c r="DF70" i="9"/>
  <c r="DG70" i="9" s="1"/>
  <c r="CF70" i="9"/>
  <c r="CG70" i="9" s="1"/>
  <c r="BH70" i="9"/>
  <c r="BI70" i="9" s="1"/>
  <c r="BF70" i="9"/>
  <c r="BG70" i="9" s="1"/>
  <c r="CR70" i="9"/>
  <c r="CS70" i="9" s="1"/>
  <c r="CL70" i="9"/>
  <c r="CM70" i="9" s="1"/>
  <c r="DJ70" i="9"/>
  <c r="DK70" i="9" s="1"/>
  <c r="BZ70" i="9"/>
  <c r="CA70" i="9" s="1"/>
  <c r="BV70" i="9"/>
  <c r="BW70" i="9" s="1"/>
  <c r="BN70" i="9"/>
  <c r="BO70" i="9" s="1"/>
  <c r="DB76" i="9"/>
  <c r="DC76" i="9" s="1"/>
  <c r="BX76" i="9"/>
  <c r="BY76" i="9" s="1"/>
  <c r="BT76" i="9"/>
  <c r="BU76" i="9" s="1"/>
  <c r="BH76" i="9"/>
  <c r="BI76" i="9" s="1"/>
  <c r="BL76" i="9"/>
  <c r="BM76" i="9" s="1"/>
  <c r="BN76" i="9"/>
  <c r="BO76" i="9" s="1"/>
  <c r="CB76" i="9"/>
  <c r="CC76" i="9" s="1"/>
  <c r="CZ76" i="9"/>
  <c r="DA76" i="9" s="1"/>
  <c r="CF76" i="9"/>
  <c r="CG76" i="9" s="1"/>
  <c r="CR76" i="9"/>
  <c r="CS76" i="9" s="1"/>
  <c r="DJ76" i="9"/>
  <c r="DK76" i="9" s="1"/>
  <c r="BD76" i="9"/>
  <c r="BE76" i="9" s="1"/>
  <c r="CX76" i="9"/>
  <c r="CY76" i="9" s="1"/>
  <c r="BJ76" i="9"/>
  <c r="BK76" i="9" s="1"/>
  <c r="BP76" i="9"/>
  <c r="BQ76" i="9" s="1"/>
  <c r="BZ76" i="9"/>
  <c r="CA76" i="9" s="1"/>
  <c r="DF76" i="9"/>
  <c r="DG76" i="9" s="1"/>
  <c r="CD76" i="9"/>
  <c r="CE76" i="9" s="1"/>
  <c r="BR76" i="9"/>
  <c r="BS76" i="9" s="1"/>
  <c r="CT76" i="9"/>
  <c r="CU76" i="9" s="1"/>
  <c r="CV76" i="9"/>
  <c r="CW76" i="9" s="1"/>
  <c r="BV76" i="9"/>
  <c r="BW76" i="9" s="1"/>
  <c r="CP76" i="9"/>
  <c r="CQ76" i="9" s="1"/>
  <c r="CJ76" i="9"/>
  <c r="CK76" i="9" s="1"/>
  <c r="DH76" i="9"/>
  <c r="DI76" i="9" s="1"/>
  <c r="DD76" i="9"/>
  <c r="DE76" i="9" s="1"/>
  <c r="CN76" i="9"/>
  <c r="CO76" i="9" s="1"/>
  <c r="BF76" i="9"/>
  <c r="BG76" i="9" s="1"/>
  <c r="CL76" i="9"/>
  <c r="CM76" i="9" s="1"/>
  <c r="CH76" i="9"/>
  <c r="CI76" i="9" s="1"/>
  <c r="AR5" i="16"/>
  <c r="I21" i="16"/>
  <c r="J21" i="16" s="1"/>
  <c r="K21" i="16" s="1"/>
  <c r="H22" i="16"/>
  <c r="AE6" i="16"/>
  <c r="C28" i="6"/>
  <c r="D29" i="6"/>
  <c r="A29" i="6" s="1"/>
  <c r="I31" i="6"/>
  <c r="J32" i="6"/>
  <c r="AF6" i="16"/>
  <c r="AR6" i="16" l="1"/>
  <c r="I22" i="16"/>
  <c r="J22" i="16" s="1"/>
  <c r="K22" i="16" s="1"/>
  <c r="H23" i="16"/>
  <c r="AE7" i="16"/>
  <c r="I30" i="6"/>
  <c r="J31" i="6"/>
  <c r="C27" i="6"/>
  <c r="D28" i="6"/>
  <c r="A28" i="6" s="1"/>
  <c r="AF7" i="16"/>
  <c r="AR7" i="16" l="1"/>
  <c r="I23" i="16"/>
  <c r="J23" i="16" s="1"/>
  <c r="K23" i="16" s="1"/>
  <c r="H24" i="16"/>
  <c r="AE8" i="16"/>
  <c r="C26" i="6"/>
  <c r="D27" i="6"/>
  <c r="A27" i="6" s="1"/>
  <c r="J30" i="6"/>
  <c r="I29" i="6"/>
  <c r="AF8" i="16"/>
  <c r="AR8" i="16" l="1"/>
  <c r="I24" i="16"/>
  <c r="J24" i="16" s="1"/>
  <c r="K24" i="16" s="1"/>
  <c r="H25" i="16"/>
  <c r="AE9" i="16"/>
  <c r="I28" i="6"/>
  <c r="J29" i="6"/>
  <c r="D26" i="6"/>
  <c r="A26" i="6" s="1"/>
  <c r="C25" i="6"/>
  <c r="AF9" i="16"/>
  <c r="AR9" i="16" l="1"/>
  <c r="I25" i="16"/>
  <c r="J25" i="16" s="1"/>
  <c r="K25" i="16" s="1"/>
  <c r="H26" i="16"/>
  <c r="AE10" i="16"/>
  <c r="C24" i="6"/>
  <c r="D25" i="6"/>
  <c r="A25" i="6" s="1"/>
  <c r="I27" i="6"/>
  <c r="J28" i="6"/>
  <c r="AF10" i="16"/>
  <c r="AR10" i="16" l="1"/>
  <c r="I26" i="16"/>
  <c r="J26" i="16" s="1"/>
  <c r="K26" i="16" s="1"/>
  <c r="H27" i="16"/>
  <c r="AE11" i="16"/>
  <c r="I26" i="6"/>
  <c r="J27" i="6"/>
  <c r="C23" i="6"/>
  <c r="D24" i="6"/>
  <c r="A24" i="6" s="1"/>
  <c r="AF11" i="16"/>
  <c r="AR11" i="16" l="1"/>
  <c r="I27" i="16"/>
  <c r="J27" i="16" s="1"/>
  <c r="K27" i="16" s="1"/>
  <c r="H28" i="16"/>
  <c r="AE12" i="16"/>
  <c r="C22" i="6"/>
  <c r="D23" i="6"/>
  <c r="A23" i="6" s="1"/>
  <c r="I25" i="6"/>
  <c r="J26" i="6"/>
  <c r="AF12" i="16"/>
  <c r="AR12" i="16" l="1"/>
  <c r="I28" i="16"/>
  <c r="J28" i="16" s="1"/>
  <c r="K28" i="16" s="1"/>
  <c r="H29" i="16"/>
  <c r="AE13" i="16"/>
  <c r="I24" i="6"/>
  <c r="J25" i="6"/>
  <c r="D22" i="6"/>
  <c r="A22" i="6" s="1"/>
  <c r="C21" i="6"/>
  <c r="AF13" i="16"/>
  <c r="AR13" i="16" l="1"/>
  <c r="I29" i="16"/>
  <c r="J29" i="16" s="1"/>
  <c r="K29" i="16" s="1"/>
  <c r="H30" i="16"/>
  <c r="AE14" i="16"/>
  <c r="C20" i="6"/>
  <c r="D21" i="6"/>
  <c r="A21" i="6" s="1"/>
  <c r="I23" i="6"/>
  <c r="J24" i="6"/>
  <c r="AF14" i="16"/>
  <c r="AR14" i="16" l="1"/>
  <c r="I30" i="16"/>
  <c r="J30" i="16" s="1"/>
  <c r="K30" i="16" s="1"/>
  <c r="H31" i="16"/>
  <c r="AE15" i="16"/>
  <c r="I22" i="6"/>
  <c r="J23" i="6"/>
  <c r="C19" i="6"/>
  <c r="D20" i="6"/>
  <c r="A20" i="6" s="1"/>
  <c r="AF15" i="16"/>
  <c r="AR15" i="16" l="1"/>
  <c r="I31" i="16"/>
  <c r="J31" i="16" s="1"/>
  <c r="K31" i="16" s="1"/>
  <c r="H32" i="16"/>
  <c r="AE16" i="16"/>
  <c r="C18" i="6"/>
  <c r="D19" i="6"/>
  <c r="A19" i="6" s="1"/>
  <c r="J22" i="6"/>
  <c r="I21" i="6"/>
  <c r="AF16" i="16"/>
  <c r="AR16" i="16" l="1"/>
  <c r="I32" i="16"/>
  <c r="J32" i="16" s="1"/>
  <c r="K32" i="16" s="1"/>
  <c r="H33" i="16"/>
  <c r="AE17" i="16"/>
  <c r="I20" i="6"/>
  <c r="J21" i="6"/>
  <c r="C17" i="6"/>
  <c r="D18" i="6"/>
  <c r="A18" i="6" s="1"/>
  <c r="AF17" i="16"/>
  <c r="AR17" i="16" l="1"/>
  <c r="I33" i="16"/>
  <c r="J33" i="16" s="1"/>
  <c r="K33" i="16" s="1"/>
  <c r="H34" i="16"/>
  <c r="AE18" i="16"/>
  <c r="C16" i="6"/>
  <c r="D17" i="6"/>
  <c r="A17" i="6" s="1"/>
  <c r="I19" i="6"/>
  <c r="J20" i="6"/>
  <c r="AF18" i="16"/>
  <c r="AR18" i="16" l="1"/>
  <c r="I34" i="16"/>
  <c r="J34" i="16" s="1"/>
  <c r="K34" i="16" s="1"/>
  <c r="H35" i="16"/>
  <c r="AE19" i="16"/>
  <c r="I18" i="6"/>
  <c r="J19" i="6"/>
  <c r="C15" i="6"/>
  <c r="D16" i="6"/>
  <c r="A16" i="6" s="1"/>
  <c r="AF19" i="16"/>
  <c r="AR19" i="16" l="1"/>
  <c r="I35" i="16"/>
  <c r="J35" i="16" s="1"/>
  <c r="K35" i="16" s="1"/>
  <c r="H36" i="16"/>
  <c r="AE20" i="16"/>
  <c r="C14" i="6"/>
  <c r="D15" i="6"/>
  <c r="A15" i="6" s="1"/>
  <c r="J18" i="6"/>
  <c r="I17" i="6"/>
  <c r="AF20" i="16"/>
  <c r="AR20" i="16" l="1"/>
  <c r="H37" i="16"/>
  <c r="I36" i="16"/>
  <c r="J36" i="16" s="1"/>
  <c r="K36" i="16" s="1"/>
  <c r="AE21" i="16"/>
  <c r="I16" i="6"/>
  <c r="J17" i="6"/>
  <c r="D14" i="6"/>
  <c r="A14" i="6" s="1"/>
  <c r="C13" i="6"/>
  <c r="AF21" i="16"/>
  <c r="AR21" i="16" l="1"/>
  <c r="H38" i="16"/>
  <c r="I37" i="16"/>
  <c r="J37" i="16" s="1"/>
  <c r="K37" i="16" s="1"/>
  <c r="AE22" i="16"/>
  <c r="C12" i="6"/>
  <c r="D13" i="6"/>
  <c r="A13" i="6" s="1"/>
  <c r="I15" i="6"/>
  <c r="J16" i="6"/>
  <c r="AF22" i="16"/>
  <c r="AR22" i="16" l="1"/>
  <c r="I38" i="16"/>
  <c r="J38" i="16" s="1"/>
  <c r="K38" i="16" s="1"/>
  <c r="H39" i="16"/>
  <c r="AE23" i="16"/>
  <c r="I14" i="6"/>
  <c r="J15" i="6"/>
  <c r="D12" i="6"/>
  <c r="A12" i="6" s="1"/>
  <c r="C11" i="6"/>
  <c r="AF23" i="16"/>
  <c r="AR23" i="16" l="1"/>
  <c r="I39" i="16"/>
  <c r="J39" i="16" s="1"/>
  <c r="K39" i="16" s="1"/>
  <c r="H40" i="16"/>
  <c r="AE24" i="16"/>
  <c r="C10" i="6"/>
  <c r="D11" i="6"/>
  <c r="A11" i="6" s="1"/>
  <c r="J14" i="6"/>
  <c r="I13" i="6"/>
  <c r="AF24" i="16"/>
  <c r="AR24" i="16" l="1"/>
  <c r="I40" i="16"/>
  <c r="J40" i="16" s="1"/>
  <c r="K40" i="16" s="1"/>
  <c r="H41" i="16"/>
  <c r="AE25" i="16"/>
  <c r="I12" i="6"/>
  <c r="J13" i="6"/>
  <c r="C9" i="6"/>
  <c r="D9" i="6" s="1"/>
  <c r="D10" i="6"/>
  <c r="A10" i="6" s="1"/>
  <c r="AF25" i="16"/>
  <c r="AX91" i="9" l="1"/>
  <c r="AX83" i="9"/>
  <c r="AX53" i="9"/>
  <c r="AX50" i="9"/>
  <c r="AX45" i="9"/>
  <c r="AX51" i="9"/>
  <c r="AX52" i="9"/>
  <c r="AX43" i="9"/>
  <c r="AX38" i="9"/>
  <c r="AX44" i="9"/>
  <c r="AX35" i="9"/>
  <c r="AX32" i="9"/>
  <c r="AX48" i="9"/>
  <c r="AX34" i="9"/>
  <c r="AX36" i="9"/>
  <c r="AX46" i="9"/>
  <c r="AX47" i="9"/>
  <c r="AX41" i="9"/>
  <c r="AX31" i="9"/>
  <c r="AP31" i="9" s="1"/>
  <c r="AX33" i="9"/>
  <c r="AX40" i="9"/>
  <c r="AX13" i="9"/>
  <c r="AP13" i="9" s="1"/>
  <c r="AX28" i="9"/>
  <c r="AP28" i="9" s="1"/>
  <c r="AX17" i="9"/>
  <c r="AX10" i="9"/>
  <c r="AX20" i="9"/>
  <c r="AP20" i="9" s="1"/>
  <c r="AX29" i="9"/>
  <c r="AP29" i="9" s="1"/>
  <c r="AX16" i="9"/>
  <c r="AX15" i="9"/>
  <c r="AX14" i="9"/>
  <c r="AX21" i="9"/>
  <c r="AP21" i="9" s="1"/>
  <c r="AX18" i="9"/>
  <c r="AX19" i="9"/>
  <c r="AP19" i="9" s="1"/>
  <c r="AR25" i="16"/>
  <c r="I41" i="16"/>
  <c r="J41" i="16" s="1"/>
  <c r="K41" i="16" s="1"/>
  <c r="M4" i="16"/>
  <c r="AE26" i="16"/>
  <c r="A9" i="6"/>
  <c r="AX24" i="9"/>
  <c r="AX9" i="9"/>
  <c r="AP9" i="9" s="1"/>
  <c r="AX12" i="9"/>
  <c r="AP12" i="9" s="1"/>
  <c r="AX25" i="9"/>
  <c r="E4" i="6"/>
  <c r="AX22" i="9"/>
  <c r="AX27" i="9"/>
  <c r="AP27" i="9" s="1"/>
  <c r="AX11" i="9"/>
  <c r="AP11" i="9" s="1"/>
  <c r="AX8" i="9"/>
  <c r="AP8" i="9" s="1"/>
  <c r="AX23" i="9"/>
  <c r="AP23" i="9" s="1"/>
  <c r="AX7" i="9"/>
  <c r="AP7" i="9" s="1"/>
  <c r="AX26" i="9"/>
  <c r="AP26" i="9" s="1"/>
  <c r="E3" i="6"/>
  <c r="J12" i="6"/>
  <c r="I11" i="6"/>
  <c r="AF26" i="16"/>
  <c r="AR26" i="16" l="1"/>
  <c r="N4" i="16"/>
  <c r="O4" i="16" s="1"/>
  <c r="P4" i="16" s="1"/>
  <c r="M5" i="16"/>
  <c r="AE27" i="16"/>
  <c r="I10" i="6"/>
  <c r="J11" i="6"/>
  <c r="AF27" i="16"/>
  <c r="AR27" i="16" l="1"/>
  <c r="N5" i="16"/>
  <c r="O5" i="16" s="1"/>
  <c r="P5" i="16" s="1"/>
  <c r="M6" i="16"/>
  <c r="AE28" i="16"/>
  <c r="J10" i="6"/>
  <c r="I9" i="6"/>
  <c r="J9" i="6" s="1"/>
  <c r="H9" i="6" s="1"/>
  <c r="AF28" i="16"/>
  <c r="AY87" i="9" l="1"/>
  <c r="AP87" i="9" s="1"/>
  <c r="AY90" i="9"/>
  <c r="AY84" i="9"/>
  <c r="AP84" i="9" s="1"/>
  <c r="AY85" i="9"/>
  <c r="AP85" i="9" s="1"/>
  <c r="AY89" i="9"/>
  <c r="AY88" i="9"/>
  <c r="AY86" i="9"/>
  <c r="AP86" i="9" s="1"/>
  <c r="AY25" i="9"/>
  <c r="AP25" i="9" s="1"/>
  <c r="AY22" i="9"/>
  <c r="AP22" i="9" s="1"/>
  <c r="AY10" i="9"/>
  <c r="AP10" i="9" s="1"/>
  <c r="AY17" i="9"/>
  <c r="AP17" i="9" s="1"/>
  <c r="AY55" i="9"/>
  <c r="AY39" i="9"/>
  <c r="AY56" i="9"/>
  <c r="AY37" i="9"/>
  <c r="AY42" i="9"/>
  <c r="AY57" i="9"/>
  <c r="AY30" i="9"/>
  <c r="AP30" i="9" s="1"/>
  <c r="AY24" i="9"/>
  <c r="AP24" i="9" s="1"/>
  <c r="AY49" i="9"/>
  <c r="AY54" i="9"/>
  <c r="AY18" i="9"/>
  <c r="AP18" i="9" s="1"/>
  <c r="N6" i="14" s="1"/>
  <c r="AR28" i="16"/>
  <c r="N6" i="16"/>
  <c r="O6" i="16" s="1"/>
  <c r="P6" i="16" s="1"/>
  <c r="M7" i="16"/>
  <c r="AE29" i="16"/>
  <c r="AP16" i="9"/>
  <c r="AY35" i="9"/>
  <c r="AP35" i="9" s="1"/>
  <c r="AY33" i="9"/>
  <c r="AP33" i="9" s="1"/>
  <c r="AY32" i="9"/>
  <c r="AP32" i="9" s="1"/>
  <c r="AY14" i="9"/>
  <c r="AP14" i="9" s="1"/>
  <c r="K3" i="6"/>
  <c r="AY34" i="9"/>
  <c r="AP34" i="9" s="1"/>
  <c r="K4" i="6"/>
  <c r="AY15" i="9"/>
  <c r="AP15" i="9" s="1"/>
  <c r="AF29" i="16"/>
  <c r="D9" i="14" l="1"/>
  <c r="D6" i="14"/>
  <c r="I6" i="14"/>
  <c r="N9" i="14"/>
  <c r="I9" i="14"/>
  <c r="AR29" i="16"/>
  <c r="N7" i="16"/>
  <c r="O7" i="16" s="1"/>
  <c r="P7" i="16" s="1"/>
  <c r="M8" i="16"/>
  <c r="AE30" i="16"/>
  <c r="AF30" i="16"/>
  <c r="AR30" i="16" l="1"/>
  <c r="N8" i="16"/>
  <c r="O8" i="16" s="1"/>
  <c r="P8" i="16" s="1"/>
  <c r="M9" i="16"/>
  <c r="AE31" i="16"/>
  <c r="AF31" i="16"/>
  <c r="AR31" i="16" l="1"/>
  <c r="N9" i="16"/>
  <c r="O9" i="16" s="1"/>
  <c r="P9" i="16" s="1"/>
  <c r="M10" i="16"/>
  <c r="AE32" i="16"/>
  <c r="AF32" i="16"/>
  <c r="AR32" i="16" l="1"/>
  <c r="N10" i="16"/>
  <c r="O10" i="16" s="1"/>
  <c r="P10" i="16" s="1"/>
  <c r="M11" i="16"/>
  <c r="AE33" i="16"/>
  <c r="AF33" i="16"/>
  <c r="AR33" i="16" l="1"/>
  <c r="N11" i="16"/>
  <c r="O11" i="16" s="1"/>
  <c r="P11" i="16" s="1"/>
  <c r="M12" i="16"/>
  <c r="AE34" i="16"/>
  <c r="AF34" i="16"/>
  <c r="AR34" i="16" l="1"/>
  <c r="N12" i="16"/>
  <c r="O12" i="16" s="1"/>
  <c r="P12" i="16" s="1"/>
  <c r="M13" i="16"/>
  <c r="AE35" i="16"/>
  <c r="AF35" i="16"/>
  <c r="AR35" i="16" l="1"/>
  <c r="N13" i="16"/>
  <c r="O13" i="16" s="1"/>
  <c r="P13" i="16" s="1"/>
  <c r="M14" i="16"/>
  <c r="AE36" i="16"/>
  <c r="AF36" i="16"/>
  <c r="AR36" i="16" l="1"/>
  <c r="N14" i="16"/>
  <c r="O14" i="16" s="1"/>
  <c r="P14" i="16" s="1"/>
  <c r="M15" i="16"/>
  <c r="AE37" i="16"/>
  <c r="AF37" i="16"/>
  <c r="AR37" i="16" l="1"/>
  <c r="N15" i="16"/>
  <c r="O15" i="16" s="1"/>
  <c r="P15" i="16" s="1"/>
  <c r="M16" i="16"/>
  <c r="AE38" i="16"/>
  <c r="AF38" i="16"/>
  <c r="AR38" i="16" l="1"/>
  <c r="N16" i="16"/>
  <c r="O16" i="16" s="1"/>
  <c r="P16" i="16" s="1"/>
  <c r="M17" i="16"/>
  <c r="AE39" i="16"/>
  <c r="AF39" i="16"/>
  <c r="AR39" i="16" l="1"/>
  <c r="N17" i="16"/>
  <c r="O17" i="16" s="1"/>
  <c r="P17" i="16" s="1"/>
  <c r="M18" i="16"/>
  <c r="AE40" i="16"/>
  <c r="AF40" i="16"/>
  <c r="AR40" i="16" l="1"/>
  <c r="N18" i="16"/>
  <c r="O18" i="16" s="1"/>
  <c r="P18" i="16" s="1"/>
  <c r="M19" i="16"/>
  <c r="AE41" i="16"/>
  <c r="AF41" i="16"/>
  <c r="AR41" i="16" l="1"/>
  <c r="N19" i="16"/>
  <c r="O19" i="16" s="1"/>
  <c r="P19" i="16" s="1"/>
  <c r="M20" i="16"/>
  <c r="AH4" i="16"/>
  <c r="AI4" i="16"/>
  <c r="AS4" i="16" l="1"/>
  <c r="N20" i="16"/>
  <c r="O20" i="16" s="1"/>
  <c r="P20" i="16" s="1"/>
  <c r="M21" i="16"/>
  <c r="AH5" i="16"/>
  <c r="AI5" i="16"/>
  <c r="AS5" i="16" l="1"/>
  <c r="N21" i="16"/>
  <c r="O21" i="16" s="1"/>
  <c r="P21" i="16" s="1"/>
  <c r="M22" i="16"/>
  <c r="AH6" i="16"/>
  <c r="AI6" i="16"/>
  <c r="AS6" i="16" l="1"/>
  <c r="N22" i="16"/>
  <c r="O22" i="16" s="1"/>
  <c r="P22" i="16" s="1"/>
  <c r="M23" i="16"/>
  <c r="AH7" i="16"/>
  <c r="AI7" i="16"/>
  <c r="AS7" i="16" l="1"/>
  <c r="N23" i="16"/>
  <c r="O23" i="16" s="1"/>
  <c r="P23" i="16" s="1"/>
  <c r="M24" i="16"/>
  <c r="AH8" i="16"/>
  <c r="AI8" i="16"/>
  <c r="AS8" i="16" l="1"/>
  <c r="N24" i="16"/>
  <c r="O24" i="16" s="1"/>
  <c r="P24" i="16" s="1"/>
  <c r="M25" i="16"/>
  <c r="AH9" i="16"/>
  <c r="AI9" i="16"/>
  <c r="AS9" i="16" l="1"/>
  <c r="N25" i="16"/>
  <c r="O25" i="16" s="1"/>
  <c r="P25" i="16" s="1"/>
  <c r="M26" i="16"/>
  <c r="AH10" i="16"/>
  <c r="AI10" i="16"/>
  <c r="AS10" i="16" l="1"/>
  <c r="N26" i="16"/>
  <c r="O26" i="16" s="1"/>
  <c r="P26" i="16" s="1"/>
  <c r="M27" i="16"/>
  <c r="AH11" i="16"/>
  <c r="AI11" i="16"/>
  <c r="AS11" i="16" l="1"/>
  <c r="N27" i="16"/>
  <c r="O27" i="16" s="1"/>
  <c r="P27" i="16" s="1"/>
  <c r="M28" i="16"/>
  <c r="AH12" i="16"/>
  <c r="AI12" i="16"/>
  <c r="AS12" i="16" l="1"/>
  <c r="N28" i="16"/>
  <c r="O28" i="16" s="1"/>
  <c r="P28" i="16" s="1"/>
  <c r="M29" i="16"/>
  <c r="AH13" i="16"/>
  <c r="AI13" i="16"/>
  <c r="AS13" i="16" l="1"/>
  <c r="N29" i="16"/>
  <c r="O29" i="16" s="1"/>
  <c r="P29" i="16" s="1"/>
  <c r="M30" i="16"/>
  <c r="AH14" i="16"/>
  <c r="AI14" i="16"/>
  <c r="AS14" i="16" l="1"/>
  <c r="N30" i="16"/>
  <c r="O30" i="16" s="1"/>
  <c r="P30" i="16" s="1"/>
  <c r="M31" i="16"/>
  <c r="AH15" i="16"/>
  <c r="AI15" i="16"/>
  <c r="AS15" i="16" l="1"/>
  <c r="N31" i="16"/>
  <c r="O31" i="16" s="1"/>
  <c r="P31" i="16" s="1"/>
  <c r="M32" i="16"/>
  <c r="AH16" i="16"/>
  <c r="AI16" i="16"/>
  <c r="AS16" i="16" l="1"/>
  <c r="N32" i="16"/>
  <c r="O32" i="16" s="1"/>
  <c r="P32" i="16" s="1"/>
  <c r="M33" i="16"/>
  <c r="AH17" i="16"/>
  <c r="AI17" i="16"/>
  <c r="AS17" i="16" l="1"/>
  <c r="N33" i="16"/>
  <c r="O33" i="16" s="1"/>
  <c r="P33" i="16" s="1"/>
  <c r="M34" i="16"/>
  <c r="AH18" i="16"/>
  <c r="AI18" i="16"/>
  <c r="AS18" i="16" l="1"/>
  <c r="N34" i="16"/>
  <c r="O34" i="16" s="1"/>
  <c r="P34" i="16" s="1"/>
  <c r="M35" i="16"/>
  <c r="AH19" i="16"/>
  <c r="AI19" i="16"/>
  <c r="AS19" i="16" l="1"/>
  <c r="M36" i="16"/>
  <c r="N35" i="16"/>
  <c r="O35" i="16" s="1"/>
  <c r="P35" i="16" s="1"/>
  <c r="AH20" i="16"/>
  <c r="AI20" i="16"/>
  <c r="AS20" i="16" l="1"/>
  <c r="M37" i="16"/>
  <c r="N36" i="16"/>
  <c r="O36" i="16" s="1"/>
  <c r="P36" i="16" s="1"/>
  <c r="AH21" i="16"/>
  <c r="AI21" i="16"/>
  <c r="AS21" i="16" l="1"/>
  <c r="N37" i="16"/>
  <c r="O37" i="16" s="1"/>
  <c r="P37" i="16" s="1"/>
  <c r="M38" i="16"/>
  <c r="AH22" i="16"/>
  <c r="AI22" i="16"/>
  <c r="AS22" i="16" l="1"/>
  <c r="N38" i="16"/>
  <c r="O38" i="16" s="1"/>
  <c r="P38" i="16" s="1"/>
  <c r="M39" i="16"/>
  <c r="AH23" i="16"/>
  <c r="AI23" i="16"/>
  <c r="AS23" i="16" l="1"/>
  <c r="N39" i="16"/>
  <c r="O39" i="16" s="1"/>
  <c r="P39" i="16" s="1"/>
  <c r="M40" i="16"/>
  <c r="AH24" i="16"/>
  <c r="AI24" i="16"/>
  <c r="AS24" i="16" l="1"/>
  <c r="M41" i="16"/>
  <c r="N40" i="16"/>
  <c r="O40" i="16" s="1"/>
  <c r="P40" i="16" s="1"/>
  <c r="AH25" i="16"/>
  <c r="AI25" i="16"/>
  <c r="AS25" i="16" l="1"/>
  <c r="N41" i="16"/>
  <c r="O41" i="16" s="1"/>
  <c r="P41" i="16" s="1"/>
  <c r="R4" i="16"/>
  <c r="AH26" i="16"/>
  <c r="AI26" i="16"/>
  <c r="AS26" i="16" l="1"/>
  <c r="S4" i="16"/>
  <c r="T4" i="16" s="1"/>
  <c r="U4" i="16" s="1"/>
  <c r="R5" i="16"/>
  <c r="AH27" i="16"/>
  <c r="AI27" i="16"/>
  <c r="AS27" i="16" l="1"/>
  <c r="S5" i="16"/>
  <c r="T5" i="16" s="1"/>
  <c r="U5" i="16" s="1"/>
  <c r="R6" i="16"/>
  <c r="AH28" i="16"/>
  <c r="AI28" i="16"/>
  <c r="AS28" i="16" l="1"/>
  <c r="S6" i="16"/>
  <c r="T6" i="16" s="1"/>
  <c r="U6" i="16" s="1"/>
  <c r="R7" i="16"/>
  <c r="AH29" i="16"/>
  <c r="AI29" i="16"/>
  <c r="AS29" i="16" l="1"/>
  <c r="S7" i="16"/>
  <c r="T7" i="16" s="1"/>
  <c r="U7" i="16" s="1"/>
  <c r="R8" i="16"/>
  <c r="AH30" i="16"/>
  <c r="AI30" i="16"/>
  <c r="AS30" i="16" l="1"/>
  <c r="S8" i="16"/>
  <c r="T8" i="16" s="1"/>
  <c r="U8" i="16" s="1"/>
  <c r="R9" i="16"/>
  <c r="AH31" i="16"/>
  <c r="AI31" i="16"/>
  <c r="AS31" i="16" l="1"/>
  <c r="S9" i="16"/>
  <c r="T9" i="16" s="1"/>
  <c r="U9" i="16" s="1"/>
  <c r="R10" i="16"/>
  <c r="AH32" i="16"/>
  <c r="AI32" i="16"/>
  <c r="AS32" i="16" l="1"/>
  <c r="S10" i="16"/>
  <c r="T10" i="16" s="1"/>
  <c r="U10" i="16" s="1"/>
  <c r="R11" i="16"/>
  <c r="AH33" i="16"/>
  <c r="AI33" i="16"/>
  <c r="AS33" i="16" l="1"/>
  <c r="S11" i="16"/>
  <c r="T11" i="16" s="1"/>
  <c r="U11" i="16" s="1"/>
  <c r="R12" i="16"/>
  <c r="AH34" i="16"/>
  <c r="AI34" i="16"/>
  <c r="AS34" i="16" l="1"/>
  <c r="S12" i="16"/>
  <c r="T12" i="16" s="1"/>
  <c r="U12" i="16" s="1"/>
  <c r="R13" i="16"/>
  <c r="AH35" i="16"/>
  <c r="AI35" i="16"/>
  <c r="AS35" i="16" l="1"/>
  <c r="S13" i="16"/>
  <c r="T13" i="16" s="1"/>
  <c r="U13" i="16" s="1"/>
  <c r="R14" i="16"/>
  <c r="AH36" i="16"/>
  <c r="AI36" i="16"/>
  <c r="AS36" i="16" l="1"/>
  <c r="S14" i="16"/>
  <c r="T14" i="16" s="1"/>
  <c r="U14" i="16" s="1"/>
  <c r="R15" i="16"/>
  <c r="AH37" i="16"/>
  <c r="AI37" i="16"/>
  <c r="AS37" i="16" l="1"/>
  <c r="S15" i="16"/>
  <c r="T15" i="16" s="1"/>
  <c r="U15" i="16" s="1"/>
  <c r="R16" i="16"/>
  <c r="AH38" i="16"/>
  <c r="AI38" i="16"/>
  <c r="AS38" i="16" l="1"/>
  <c r="S16" i="16"/>
  <c r="T16" i="16" s="1"/>
  <c r="U16" i="16" s="1"/>
  <c r="R17" i="16"/>
  <c r="AH39" i="16"/>
  <c r="AI39" i="16"/>
  <c r="AS39" i="16" l="1"/>
  <c r="S17" i="16"/>
  <c r="T17" i="16" s="1"/>
  <c r="U17" i="16" s="1"/>
  <c r="R18" i="16"/>
  <c r="AH40" i="16"/>
  <c r="AI40" i="16"/>
  <c r="AS40" i="16" l="1"/>
  <c r="S18" i="16"/>
  <c r="T18" i="16" s="1"/>
  <c r="U18" i="16" s="1"/>
  <c r="R19" i="16"/>
  <c r="AH41" i="16"/>
  <c r="AI41" i="16"/>
  <c r="AS41" i="16" l="1"/>
  <c r="S19" i="16"/>
  <c r="T19" i="16" s="1"/>
  <c r="U19" i="16" s="1"/>
  <c r="R20" i="16"/>
  <c r="AK4" i="16"/>
  <c r="AL4" i="16"/>
  <c r="AT4" i="16" l="1"/>
  <c r="S20" i="16"/>
  <c r="T20" i="16" s="1"/>
  <c r="U20" i="16" s="1"/>
  <c r="R21" i="16"/>
  <c r="AK5" i="16"/>
  <c r="AL5" i="16"/>
  <c r="AT5" i="16" l="1"/>
  <c r="S21" i="16"/>
  <c r="T21" i="16" s="1"/>
  <c r="U21" i="16" s="1"/>
  <c r="R22" i="16"/>
  <c r="AK6" i="16"/>
  <c r="AL6" i="16"/>
  <c r="AT6" i="16" l="1"/>
  <c r="S22" i="16"/>
  <c r="T22" i="16" s="1"/>
  <c r="U22" i="16" s="1"/>
  <c r="R23" i="16"/>
  <c r="AK7" i="16"/>
  <c r="AL7" i="16"/>
  <c r="AT7" i="16" l="1"/>
  <c r="S23" i="16"/>
  <c r="T23" i="16" s="1"/>
  <c r="U23" i="16" s="1"/>
  <c r="R24" i="16"/>
  <c r="AK8" i="16"/>
  <c r="AL8" i="16"/>
  <c r="AT8" i="16" l="1"/>
  <c r="S24" i="16"/>
  <c r="T24" i="16" s="1"/>
  <c r="U24" i="16" s="1"/>
  <c r="R25" i="16"/>
  <c r="AK9" i="16"/>
  <c r="AL9" i="16"/>
  <c r="AT9" i="16" l="1"/>
  <c r="S25" i="16"/>
  <c r="T25" i="16" s="1"/>
  <c r="U25" i="16" s="1"/>
  <c r="R26" i="16"/>
  <c r="AK10" i="16"/>
  <c r="AL10" i="16"/>
  <c r="AT10" i="16" l="1"/>
  <c r="S26" i="16"/>
  <c r="T26" i="16" s="1"/>
  <c r="U26" i="16" s="1"/>
  <c r="R27" i="16"/>
  <c r="AK11" i="16"/>
  <c r="AL11" i="16"/>
  <c r="AT11" i="16" l="1"/>
  <c r="S27" i="16"/>
  <c r="T27" i="16" s="1"/>
  <c r="U27" i="16" s="1"/>
  <c r="R28" i="16"/>
  <c r="AK12" i="16"/>
  <c r="AL12" i="16"/>
  <c r="AT12" i="16" l="1"/>
  <c r="S28" i="16"/>
  <c r="T28" i="16" s="1"/>
  <c r="U28" i="16" s="1"/>
  <c r="R29" i="16"/>
  <c r="AK13" i="16"/>
  <c r="AL13" i="16"/>
  <c r="AT13" i="16" l="1"/>
  <c r="S29" i="16"/>
  <c r="T29" i="16" s="1"/>
  <c r="U29" i="16" s="1"/>
  <c r="R30" i="16"/>
  <c r="AK14" i="16"/>
  <c r="AL14" i="16"/>
  <c r="AT14" i="16" l="1"/>
  <c r="S30" i="16"/>
  <c r="T30" i="16" s="1"/>
  <c r="U30" i="16" s="1"/>
  <c r="R31" i="16"/>
  <c r="AK15" i="16"/>
  <c r="AL15" i="16"/>
  <c r="AT15" i="16" l="1"/>
  <c r="S31" i="16"/>
  <c r="T31" i="16" s="1"/>
  <c r="U31" i="16" s="1"/>
  <c r="R32" i="16"/>
  <c r="AK16" i="16"/>
  <c r="AL16" i="16"/>
  <c r="AT16" i="16" l="1"/>
  <c r="S32" i="16"/>
  <c r="T32" i="16" s="1"/>
  <c r="U32" i="16" s="1"/>
  <c r="R33" i="16"/>
  <c r="AK17" i="16"/>
  <c r="AL17" i="16"/>
  <c r="AT17" i="16" l="1"/>
  <c r="S33" i="16"/>
  <c r="T33" i="16" s="1"/>
  <c r="U33" i="16" s="1"/>
  <c r="R34" i="16"/>
  <c r="AK18" i="16"/>
  <c r="AL18" i="16"/>
  <c r="AT18" i="16" l="1"/>
  <c r="S34" i="16"/>
  <c r="T34" i="16" s="1"/>
  <c r="U34" i="16" s="1"/>
  <c r="R35" i="16"/>
  <c r="AK19" i="16"/>
  <c r="AL19" i="16"/>
  <c r="AT19" i="16" l="1"/>
  <c r="R36" i="16"/>
  <c r="S35" i="16"/>
  <c r="T35" i="16" s="1"/>
  <c r="U35" i="16" s="1"/>
  <c r="AK20" i="16"/>
  <c r="AL20" i="16"/>
  <c r="AT20" i="16" l="1"/>
  <c r="R37" i="16"/>
  <c r="S36" i="16"/>
  <c r="T36" i="16" s="1"/>
  <c r="U36" i="16" s="1"/>
  <c r="AK21" i="16"/>
  <c r="AL21" i="16"/>
  <c r="AT21" i="16" l="1"/>
  <c r="S37" i="16"/>
  <c r="T37" i="16" s="1"/>
  <c r="U37" i="16" s="1"/>
  <c r="R38" i="16"/>
  <c r="AK22" i="16"/>
  <c r="AL22" i="16"/>
  <c r="AT22" i="16" l="1"/>
  <c r="S38" i="16"/>
  <c r="T38" i="16" s="1"/>
  <c r="U38" i="16" s="1"/>
  <c r="R39" i="16"/>
  <c r="AK23" i="16"/>
  <c r="AL23" i="16"/>
  <c r="AT23" i="16" l="1"/>
  <c r="S39" i="16"/>
  <c r="T39" i="16" s="1"/>
  <c r="U39" i="16" s="1"/>
  <c r="R40" i="16"/>
  <c r="AK24" i="16"/>
  <c r="AL24" i="16"/>
  <c r="AT24" i="16" l="1"/>
  <c r="S40" i="16"/>
  <c r="T40" i="16" s="1"/>
  <c r="U40" i="16" s="1"/>
  <c r="R41" i="16"/>
  <c r="AK25" i="16"/>
  <c r="AL25" i="16"/>
  <c r="AT25" i="16" l="1"/>
  <c r="S41" i="16"/>
  <c r="T41" i="16" s="1"/>
  <c r="U41" i="16" s="1"/>
  <c r="W4" i="16"/>
  <c r="AK26" i="16"/>
  <c r="AL26" i="16"/>
  <c r="AT26" i="16" l="1"/>
  <c r="X4" i="16"/>
  <c r="Y4" i="16" s="1"/>
  <c r="Z4" i="16" s="1"/>
  <c r="W5" i="16"/>
  <c r="AK27" i="16"/>
  <c r="AL27" i="16"/>
  <c r="AT27" i="16" l="1"/>
  <c r="X5" i="16"/>
  <c r="Y5" i="16" s="1"/>
  <c r="Z5" i="16" s="1"/>
  <c r="W6" i="16"/>
  <c r="AK28" i="16"/>
  <c r="AL28" i="16"/>
  <c r="AT28" i="16" l="1"/>
  <c r="X6" i="16"/>
  <c r="Y6" i="16" s="1"/>
  <c r="Z6" i="16" s="1"/>
  <c r="W7" i="16"/>
  <c r="AK29" i="16"/>
  <c r="AL29" i="16"/>
  <c r="AT29" i="16" l="1"/>
  <c r="X7" i="16"/>
  <c r="Y7" i="16" s="1"/>
  <c r="Z7" i="16" s="1"/>
  <c r="W8" i="16"/>
  <c r="AK30" i="16"/>
  <c r="AL30" i="16"/>
  <c r="AT30" i="16" l="1"/>
  <c r="X8" i="16"/>
  <c r="Y8" i="16" s="1"/>
  <c r="Z8" i="16" s="1"/>
  <c r="W9" i="16"/>
  <c r="AK31" i="16"/>
  <c r="AL31" i="16"/>
  <c r="AT31" i="16" l="1"/>
  <c r="X9" i="16"/>
  <c r="Y9" i="16" s="1"/>
  <c r="Z9" i="16" s="1"/>
  <c r="W10" i="16"/>
  <c r="AK32" i="16"/>
  <c r="AL32" i="16"/>
  <c r="AT32" i="16" l="1"/>
  <c r="X10" i="16"/>
  <c r="Y10" i="16" s="1"/>
  <c r="Z10" i="16" s="1"/>
  <c r="W11" i="16"/>
  <c r="AK33" i="16"/>
  <c r="AL33" i="16"/>
  <c r="AT33" i="16" l="1"/>
  <c r="X11" i="16"/>
  <c r="Y11" i="16" s="1"/>
  <c r="Z11" i="16" s="1"/>
  <c r="W12" i="16"/>
  <c r="AK34" i="16"/>
  <c r="AL34" i="16"/>
  <c r="AT34" i="16" l="1"/>
  <c r="X12" i="16"/>
  <c r="Y12" i="16" s="1"/>
  <c r="Z12" i="16" s="1"/>
  <c r="W13" i="16"/>
  <c r="AK35" i="16"/>
  <c r="AL35" i="16"/>
  <c r="AT35" i="16" l="1"/>
  <c r="X13" i="16"/>
  <c r="Y13" i="16" s="1"/>
  <c r="Z13" i="16" s="1"/>
  <c r="W14" i="16"/>
  <c r="AK36" i="16"/>
  <c r="AL36" i="16"/>
  <c r="AT36" i="16" l="1"/>
  <c r="X14" i="16"/>
  <c r="Y14" i="16" s="1"/>
  <c r="Z14" i="16" s="1"/>
  <c r="W15" i="16"/>
  <c r="AK37" i="16"/>
  <c r="AL37" i="16"/>
  <c r="AT37" i="16" l="1"/>
  <c r="X15" i="16"/>
  <c r="Y15" i="16" s="1"/>
  <c r="Z15" i="16" s="1"/>
  <c r="W16" i="16"/>
  <c r="AK38" i="16"/>
  <c r="AL38" i="16"/>
  <c r="AT38" i="16" l="1"/>
  <c r="X16" i="16"/>
  <c r="Y16" i="16" s="1"/>
  <c r="Z16" i="16" s="1"/>
  <c r="W17" i="16"/>
  <c r="AK39" i="16"/>
  <c r="AL39" i="16"/>
  <c r="AT39" i="16" l="1"/>
  <c r="X17" i="16"/>
  <c r="Y17" i="16" s="1"/>
  <c r="Z17" i="16" s="1"/>
  <c r="W18" i="16"/>
  <c r="AK40" i="16"/>
  <c r="AL40" i="16"/>
  <c r="AT40" i="16" l="1"/>
  <c r="X18" i="16"/>
  <c r="Y18" i="16" s="1"/>
  <c r="Z18" i="16" s="1"/>
  <c r="W19" i="16"/>
  <c r="AK41" i="16"/>
  <c r="AL41" i="16"/>
  <c r="AT41" i="16" l="1"/>
  <c r="X19" i="16"/>
  <c r="Y19" i="16" s="1"/>
  <c r="Z19" i="16" s="1"/>
  <c r="W20" i="16"/>
  <c r="AN4" i="16"/>
  <c r="AO4" i="16"/>
  <c r="AU4" i="16" l="1"/>
  <c r="X20" i="16"/>
  <c r="Y20" i="16" s="1"/>
  <c r="Z20" i="16" s="1"/>
  <c r="W21" i="16"/>
  <c r="AN5" i="16"/>
  <c r="AO5" i="16"/>
  <c r="AU5" i="16" l="1"/>
  <c r="X21" i="16"/>
  <c r="Y21" i="16" s="1"/>
  <c r="Z21" i="16" s="1"/>
  <c r="W22" i="16"/>
  <c r="AN6" i="16"/>
  <c r="AO6" i="16"/>
  <c r="AU6" i="16" l="1"/>
  <c r="X22" i="16"/>
  <c r="Y22" i="16" s="1"/>
  <c r="Z22" i="16" s="1"/>
  <c r="W23" i="16"/>
  <c r="AN7" i="16"/>
  <c r="AO7" i="16"/>
  <c r="AU7" i="16" l="1"/>
  <c r="X23" i="16"/>
  <c r="Y23" i="16" s="1"/>
  <c r="Z23" i="16" s="1"/>
  <c r="W24" i="16"/>
  <c r="AN8" i="16"/>
  <c r="AO8" i="16"/>
  <c r="AU8" i="16" l="1"/>
  <c r="X24" i="16"/>
  <c r="Y24" i="16" s="1"/>
  <c r="Z24" i="16" s="1"/>
  <c r="W25" i="16"/>
  <c r="AN9" i="16"/>
  <c r="AO9" i="16"/>
  <c r="AU9" i="16" l="1"/>
  <c r="X25" i="16"/>
  <c r="Y25" i="16" s="1"/>
  <c r="Z25" i="16" s="1"/>
  <c r="W26" i="16"/>
  <c r="AN10" i="16"/>
  <c r="AO10" i="16"/>
  <c r="AU10" i="16" l="1"/>
  <c r="X26" i="16"/>
  <c r="Y26" i="16" s="1"/>
  <c r="Z26" i="16" s="1"/>
  <c r="W27" i="16"/>
  <c r="AN11" i="16"/>
  <c r="AO11" i="16"/>
  <c r="AU11" i="16" l="1"/>
  <c r="X27" i="16"/>
  <c r="Y27" i="16" s="1"/>
  <c r="Z27" i="16" s="1"/>
  <c r="W28" i="16"/>
  <c r="AN12" i="16"/>
  <c r="AO12" i="16"/>
  <c r="AU12" i="16" l="1"/>
  <c r="X28" i="16"/>
  <c r="Y28" i="16" s="1"/>
  <c r="Z28" i="16" s="1"/>
  <c r="W29" i="16"/>
  <c r="AN13" i="16"/>
  <c r="AO13" i="16"/>
  <c r="AU13" i="16" l="1"/>
  <c r="X29" i="16"/>
  <c r="Y29" i="16" s="1"/>
  <c r="Z29" i="16" s="1"/>
  <c r="W30" i="16"/>
  <c r="AN14" i="16"/>
  <c r="AO14" i="16"/>
  <c r="AU14" i="16" l="1"/>
  <c r="X30" i="16"/>
  <c r="Y30" i="16" s="1"/>
  <c r="Z30" i="16" s="1"/>
  <c r="W31" i="16"/>
  <c r="AN15" i="16"/>
  <c r="AO15" i="16"/>
  <c r="AU15" i="16" l="1"/>
  <c r="X31" i="16"/>
  <c r="Y31" i="16" s="1"/>
  <c r="Z31" i="16" s="1"/>
  <c r="W32" i="16"/>
  <c r="AN16" i="16"/>
  <c r="AO16" i="16"/>
  <c r="AU16" i="16" l="1"/>
  <c r="X32" i="16"/>
  <c r="Y32" i="16" s="1"/>
  <c r="Z32" i="16" s="1"/>
  <c r="W33" i="16"/>
  <c r="AN17" i="16"/>
  <c r="AO17" i="16"/>
  <c r="AU17" i="16" l="1"/>
  <c r="X33" i="16"/>
  <c r="Y33" i="16" s="1"/>
  <c r="Z33" i="16" s="1"/>
  <c r="W34" i="16"/>
  <c r="AN18" i="16"/>
  <c r="AO18" i="16"/>
  <c r="AU18" i="16" l="1"/>
  <c r="X34" i="16"/>
  <c r="Y34" i="16" s="1"/>
  <c r="Z34" i="16" s="1"/>
  <c r="W35" i="16"/>
  <c r="AN19" i="16"/>
  <c r="AO19" i="16"/>
  <c r="AU19" i="16" l="1"/>
  <c r="W36" i="16"/>
  <c r="X35" i="16"/>
  <c r="Y35" i="16" s="1"/>
  <c r="Z35" i="16" s="1"/>
  <c r="AN20" i="16"/>
  <c r="AO20" i="16"/>
  <c r="AU20" i="16" l="1"/>
  <c r="W37" i="16"/>
  <c r="X36" i="16"/>
  <c r="Y36" i="16" s="1"/>
  <c r="Z36" i="16" s="1"/>
  <c r="AN21" i="16"/>
  <c r="AO21" i="16"/>
  <c r="AU21" i="16" l="1"/>
  <c r="X37" i="16"/>
  <c r="Y37" i="16" s="1"/>
  <c r="Z37" i="16" s="1"/>
  <c r="W38" i="16"/>
  <c r="AN22" i="16"/>
  <c r="AO22" i="16"/>
  <c r="AU22" i="16" l="1"/>
  <c r="X38" i="16"/>
  <c r="Y38" i="16" s="1"/>
  <c r="Z38" i="16" s="1"/>
  <c r="W39" i="16"/>
  <c r="AN23" i="16"/>
  <c r="AO23" i="16"/>
  <c r="AU23" i="16" l="1"/>
  <c r="X39" i="16"/>
  <c r="Y39" i="16" s="1"/>
  <c r="Z39" i="16" s="1"/>
  <c r="W40" i="16"/>
  <c r="AN24" i="16"/>
  <c r="AO24" i="16"/>
  <c r="AU24" i="16" l="1"/>
  <c r="X40" i="16"/>
  <c r="Y40" i="16" s="1"/>
  <c r="Z40" i="16" s="1"/>
  <c r="W41" i="16"/>
  <c r="AN25" i="16"/>
  <c r="AO25" i="16"/>
  <c r="AU25" i="16" l="1"/>
  <c r="X41" i="16"/>
  <c r="Y41" i="16" s="1"/>
  <c r="Z41" i="16" s="1"/>
  <c r="W42" i="16"/>
  <c r="X42" i="16" s="1"/>
  <c r="Y42" i="16" s="1"/>
  <c r="Z42" i="16" s="1"/>
  <c r="AN26" i="16"/>
  <c r="AO26" i="16"/>
  <c r="AU26" i="16" l="1"/>
  <c r="AN27" i="16"/>
  <c r="AO27" i="16"/>
  <c r="AU27" i="16" l="1"/>
  <c r="AN28" i="16"/>
  <c r="AO28" i="16"/>
  <c r="AU28" i="16" l="1"/>
  <c r="AN29" i="16"/>
  <c r="AO29" i="16"/>
  <c r="AU29" i="16" l="1"/>
  <c r="AN30" i="16"/>
  <c r="AO30" i="16"/>
  <c r="AU30" i="16" l="1"/>
  <c r="AN31" i="16"/>
  <c r="AO31" i="16"/>
  <c r="AU31" i="16" l="1"/>
  <c r="AN32" i="16"/>
  <c r="AO32" i="16"/>
  <c r="AU32" i="16" l="1"/>
  <c r="AN33" i="16"/>
  <c r="AO33" i="16"/>
  <c r="AU33" i="16" l="1"/>
  <c r="AN34" i="16"/>
  <c r="AO34" i="16"/>
  <c r="AU34" i="16" l="1"/>
  <c r="AN35" i="16"/>
  <c r="AO35" i="16"/>
  <c r="AU35" i="16" l="1"/>
  <c r="AN36" i="16"/>
  <c r="AO36" i="16"/>
  <c r="AU36" i="16" l="1"/>
  <c r="AN37" i="16"/>
  <c r="AO37" i="16"/>
  <c r="AU37" i="16" l="1"/>
  <c r="AN38" i="16"/>
  <c r="AO38" i="16"/>
  <c r="AU38" i="16" l="1"/>
  <c r="AN39" i="16"/>
  <c r="AO39" i="16"/>
  <c r="AU39" i="16" l="1"/>
  <c r="AN40" i="16"/>
  <c r="AO40" i="16"/>
  <c r="AU40" i="16" l="1"/>
  <c r="AN41" i="16"/>
  <c r="AO41" i="16"/>
  <c r="AU41" i="16" l="1"/>
  <c r="AN42" i="16"/>
  <c r="AO42" i="16"/>
  <c r="AU42" i="16" l="1"/>
  <c r="BO76" i="8"/>
  <c r="BO71" i="8"/>
  <c r="BO67" i="8"/>
  <c r="BO72" i="8"/>
  <c r="BO75" i="8"/>
  <c r="BO73" i="8"/>
  <c r="BO69" i="8"/>
  <c r="BO74" i="8"/>
  <c r="BO70" i="8"/>
  <c r="BO66" i="8"/>
  <c r="BO68" i="8"/>
  <c r="BO7" i="8"/>
  <c r="BR99" i="8" l="1"/>
  <c r="BR103" i="8"/>
  <c r="BR83" i="8"/>
  <c r="BR85" i="8"/>
  <c r="BR87" i="8"/>
  <c r="BR89" i="8"/>
  <c r="BR91" i="8"/>
  <c r="BR93" i="8"/>
  <c r="BR95" i="8"/>
  <c r="BR97" i="8"/>
  <c r="BR101" i="8"/>
  <c r="BR105" i="8"/>
  <c r="BR107" i="8"/>
  <c r="BR82" i="8"/>
  <c r="BR84" i="8"/>
  <c r="BR86" i="8"/>
  <c r="BR88" i="8"/>
  <c r="BR90" i="8"/>
  <c r="BR92" i="8"/>
  <c r="BR94" i="8"/>
  <c r="BR96" i="8"/>
  <c r="BR98" i="8"/>
  <c r="BR100" i="8"/>
  <c r="BR102" i="8"/>
  <c r="BR104" i="8"/>
  <c r="BR106" i="8"/>
  <c r="BR81" i="8"/>
  <c r="BW81" i="8" s="1"/>
  <c r="BZ81" i="8" s="1"/>
  <c r="BR79" i="8"/>
  <c r="BW79" i="8" s="1"/>
  <c r="BZ79" i="8" s="1"/>
  <c r="BR80" i="8"/>
  <c r="BR77" i="8"/>
  <c r="BW77" i="8" s="1"/>
  <c r="BZ77" i="8" s="1"/>
  <c r="BR78" i="8"/>
  <c r="BR60" i="8"/>
  <c r="BR64" i="8"/>
  <c r="BR42" i="8"/>
  <c r="BR43" i="8"/>
  <c r="BR44" i="8"/>
  <c r="BR45" i="8"/>
  <c r="BR46" i="8"/>
  <c r="BR47" i="8"/>
  <c r="BR48" i="8"/>
  <c r="BR49" i="8"/>
  <c r="BR50" i="8"/>
  <c r="BR51" i="8"/>
  <c r="BR52" i="8"/>
  <c r="BR53" i="8"/>
  <c r="BR54" i="8"/>
  <c r="BR55" i="8"/>
  <c r="BR56" i="8"/>
  <c r="BR57" i="8"/>
  <c r="BR58" i="8"/>
  <c r="BR59" i="8"/>
  <c r="BR61" i="8"/>
  <c r="BR62" i="8"/>
  <c r="BR63" i="8"/>
  <c r="BR65" i="8"/>
  <c r="BR33" i="8"/>
  <c r="BR40" i="8"/>
  <c r="BR37" i="8"/>
  <c r="BR28" i="8"/>
  <c r="BR29" i="8"/>
  <c r="BR30" i="8"/>
  <c r="BR31" i="8"/>
  <c r="BR32" i="8"/>
  <c r="BR34" i="8"/>
  <c r="BR35" i="8"/>
  <c r="BR36" i="8"/>
  <c r="BR38" i="8"/>
  <c r="BR39" i="8"/>
  <c r="BR41" i="8"/>
  <c r="BR10" i="8"/>
  <c r="BR18" i="8"/>
  <c r="BR24" i="8"/>
  <c r="BR26" i="8"/>
  <c r="BR9" i="8"/>
  <c r="BR16" i="8"/>
  <c r="BR19" i="8"/>
  <c r="BR22" i="8"/>
  <c r="BR27" i="8"/>
  <c r="BR8" i="8"/>
  <c r="BR11" i="8"/>
  <c r="BR12" i="8"/>
  <c r="BR13" i="8"/>
  <c r="BR14" i="8"/>
  <c r="BR15" i="8"/>
  <c r="BR17" i="8"/>
  <c r="BR20" i="8"/>
  <c r="BR21" i="8"/>
  <c r="BR23" i="8"/>
  <c r="BR25" i="8"/>
  <c r="BR66" i="8"/>
  <c r="BR72" i="8"/>
  <c r="BR68" i="8"/>
  <c r="BR75" i="8"/>
  <c r="BR70" i="8"/>
  <c r="BR69" i="8"/>
  <c r="BR76" i="8"/>
  <c r="BR71" i="8"/>
  <c r="BR74" i="8"/>
  <c r="BR67" i="8"/>
  <c r="BR73" i="8"/>
  <c r="BR7" i="8"/>
  <c r="BS102" i="8" l="1"/>
  <c r="BT102" i="8" s="1"/>
  <c r="BU102" i="8"/>
  <c r="BS86" i="8"/>
  <c r="BT86" i="8" s="1"/>
  <c r="BU86" i="8"/>
  <c r="BU93" i="8"/>
  <c r="BS93" i="8"/>
  <c r="BT93" i="8" s="1"/>
  <c r="BS98" i="8"/>
  <c r="BT98" i="8" s="1"/>
  <c r="BU98" i="8"/>
  <c r="BS82" i="8"/>
  <c r="BT82" i="8" s="1"/>
  <c r="BU82" i="8"/>
  <c r="BU89" i="8"/>
  <c r="BS89" i="8"/>
  <c r="BT89" i="8" s="1"/>
  <c r="BS96" i="8"/>
  <c r="BT96" i="8" s="1"/>
  <c r="BU96" i="8"/>
  <c r="BU107" i="8"/>
  <c r="BS107" i="8"/>
  <c r="BT107" i="8" s="1"/>
  <c r="BU87" i="8"/>
  <c r="BS87" i="8"/>
  <c r="BT87" i="8" s="1"/>
  <c r="BS100" i="8"/>
  <c r="BT100" i="8" s="1"/>
  <c r="BU100" i="8"/>
  <c r="BS94" i="8"/>
  <c r="BT94" i="8" s="1"/>
  <c r="BU94" i="8"/>
  <c r="BS105" i="8"/>
  <c r="BT105" i="8" s="1"/>
  <c r="BU105" i="8"/>
  <c r="BU85" i="8"/>
  <c r="BS85" i="8"/>
  <c r="BT85" i="8" s="1"/>
  <c r="BS91" i="8"/>
  <c r="BT91" i="8" s="1"/>
  <c r="BU91" i="8"/>
  <c r="BS92" i="8"/>
  <c r="BT92" i="8" s="1"/>
  <c r="BU92" i="8"/>
  <c r="BS101" i="8"/>
  <c r="BT101" i="8" s="1"/>
  <c r="BU101" i="8"/>
  <c r="BS83" i="8"/>
  <c r="BT83" i="8" s="1"/>
  <c r="BU83" i="8"/>
  <c r="BU106" i="8"/>
  <c r="BS106" i="8"/>
  <c r="BT106" i="8" s="1"/>
  <c r="BS90" i="8"/>
  <c r="BT90" i="8" s="1"/>
  <c r="BU90" i="8"/>
  <c r="BU97" i="8"/>
  <c r="BS97" i="8"/>
  <c r="BT97" i="8" s="1"/>
  <c r="BU103" i="8"/>
  <c r="BS103" i="8"/>
  <c r="BT103" i="8" s="1"/>
  <c r="BS84" i="8"/>
  <c r="BT84" i="8" s="1"/>
  <c r="BU84" i="8"/>
  <c r="BS104" i="8"/>
  <c r="BT104" i="8" s="1"/>
  <c r="BU104" i="8"/>
  <c r="BS88" i="8"/>
  <c r="BT88" i="8" s="1"/>
  <c r="BU88" i="8"/>
  <c r="BU95" i="8"/>
  <c r="BS95" i="8"/>
  <c r="BT95" i="8" s="1"/>
  <c r="BS99" i="8"/>
  <c r="BT99" i="8" s="1"/>
  <c r="BU99" i="8"/>
  <c r="BS81" i="8"/>
  <c r="BT81" i="8" s="1"/>
  <c r="BU81" i="8"/>
  <c r="BX81" i="8"/>
  <c r="BS79" i="8"/>
  <c r="BT79" i="8" s="1"/>
  <c r="BU79" i="8"/>
  <c r="BW80" i="8"/>
  <c r="BZ80" i="8" s="1"/>
  <c r="BU80" i="8"/>
  <c r="BS80" i="8"/>
  <c r="BT80" i="8" s="1"/>
  <c r="BX79" i="8"/>
  <c r="BS77" i="8"/>
  <c r="BT77" i="8" s="1"/>
  <c r="BU77" i="8"/>
  <c r="BW78" i="8"/>
  <c r="BZ78" i="8" s="1"/>
  <c r="BU78" i="8"/>
  <c r="BS78" i="8"/>
  <c r="BT78" i="8" s="1"/>
  <c r="BX77" i="8"/>
  <c r="BU63" i="8"/>
  <c r="BW63" i="8"/>
  <c r="BS63" i="8"/>
  <c r="BT63" i="8" s="1"/>
  <c r="BU54" i="8"/>
  <c r="BW54" i="8"/>
  <c r="BS54" i="8"/>
  <c r="BT54" i="8" s="1"/>
  <c r="BS46" i="8"/>
  <c r="BT46" i="8" s="1"/>
  <c r="BU46" i="8"/>
  <c r="BW46" i="8"/>
  <c r="BU55" i="8"/>
  <c r="BW55" i="8"/>
  <c r="BS55" i="8"/>
  <c r="BT55" i="8" s="1"/>
  <c r="BU62" i="8"/>
  <c r="BW62" i="8"/>
  <c r="BS62" i="8"/>
  <c r="BT62" i="8" s="1"/>
  <c r="BU53" i="8"/>
  <c r="BS53" i="8"/>
  <c r="BT53" i="8" s="1"/>
  <c r="BW53" i="8"/>
  <c r="BU45" i="8"/>
  <c r="BW45" i="8"/>
  <c r="BS45" i="8"/>
  <c r="BT45" i="8" s="1"/>
  <c r="BU65" i="8"/>
  <c r="BW65" i="8"/>
  <c r="BS65" i="8"/>
  <c r="BT65" i="8" s="1"/>
  <c r="BU61" i="8"/>
  <c r="BS61" i="8"/>
  <c r="BT61" i="8" s="1"/>
  <c r="BW61" i="8"/>
  <c r="BU52" i="8"/>
  <c r="BW52" i="8"/>
  <c r="BS52" i="8"/>
  <c r="BT52" i="8" s="1"/>
  <c r="BS44" i="8"/>
  <c r="BT44" i="8" s="1"/>
  <c r="BU44" i="8"/>
  <c r="BW44" i="8"/>
  <c r="BU59" i="8"/>
  <c r="BW59" i="8"/>
  <c r="BS59" i="8"/>
  <c r="BT59" i="8" s="1"/>
  <c r="BU51" i="8"/>
  <c r="BW51" i="8"/>
  <c r="BS51" i="8"/>
  <c r="BT51" i="8" s="1"/>
  <c r="BS43" i="8"/>
  <c r="BT43" i="8" s="1"/>
  <c r="BU43" i="8"/>
  <c r="BW43" i="8"/>
  <c r="BU58" i="8"/>
  <c r="BW58" i="8"/>
  <c r="BS58" i="8"/>
  <c r="BT58" i="8" s="1"/>
  <c r="BU50" i="8"/>
  <c r="BW50" i="8"/>
  <c r="BS50" i="8"/>
  <c r="BT50" i="8" s="1"/>
  <c r="BU42" i="8"/>
  <c r="BW42" i="8"/>
  <c r="BS42" i="8"/>
  <c r="BT42" i="8" s="1"/>
  <c r="BS47" i="8"/>
  <c r="BT47" i="8" s="1"/>
  <c r="BU47" i="8"/>
  <c r="BW47" i="8"/>
  <c r="BU57" i="8"/>
  <c r="BW57" i="8"/>
  <c r="BS57" i="8"/>
  <c r="BT57" i="8" s="1"/>
  <c r="BS49" i="8"/>
  <c r="BT49" i="8" s="1"/>
  <c r="BU49" i="8"/>
  <c r="BW49" i="8"/>
  <c r="BU64" i="8"/>
  <c r="BS64" i="8"/>
  <c r="BT64" i="8" s="1"/>
  <c r="BW64" i="8"/>
  <c r="BS56" i="8"/>
  <c r="BT56" i="8" s="1"/>
  <c r="BU56" i="8"/>
  <c r="BW56" i="8"/>
  <c r="BS48" i="8"/>
  <c r="BT48" i="8" s="1"/>
  <c r="BU48" i="8"/>
  <c r="BW48" i="8"/>
  <c r="BS60" i="8"/>
  <c r="BT60" i="8" s="1"/>
  <c r="BU60" i="8"/>
  <c r="BW60" i="8"/>
  <c r="BS32" i="8"/>
  <c r="BT32" i="8" s="1"/>
  <c r="BU32" i="8"/>
  <c r="BW32" i="8"/>
  <c r="BS31" i="8"/>
  <c r="BT31" i="8" s="1"/>
  <c r="BU31" i="8"/>
  <c r="BW31" i="8"/>
  <c r="BU41" i="8"/>
  <c r="BS41" i="8"/>
  <c r="BT41" i="8" s="1"/>
  <c r="BW41" i="8"/>
  <c r="BS30" i="8"/>
  <c r="BT30" i="8" s="1"/>
  <c r="BU30" i="8"/>
  <c r="BW30" i="8"/>
  <c r="BS39" i="8"/>
  <c r="BT39" i="8" s="1"/>
  <c r="BU39" i="8"/>
  <c r="BW39" i="8"/>
  <c r="BS29" i="8"/>
  <c r="BT29" i="8" s="1"/>
  <c r="BU29" i="8"/>
  <c r="BW29" i="8"/>
  <c r="BU38" i="8"/>
  <c r="BW38" i="8"/>
  <c r="BS38" i="8"/>
  <c r="BT38" i="8" s="1"/>
  <c r="BS28" i="8"/>
  <c r="BT28" i="8" s="1"/>
  <c r="BU28" i="8" s="1"/>
  <c r="BS36" i="8"/>
  <c r="BT36" i="8" s="1"/>
  <c r="BU36" i="8"/>
  <c r="BW36" i="8"/>
  <c r="BS37" i="8"/>
  <c r="BT37" i="8" s="1"/>
  <c r="BU37" i="8"/>
  <c r="BW37" i="8"/>
  <c r="BS35" i="8"/>
  <c r="BT35" i="8" s="1"/>
  <c r="BU35" i="8"/>
  <c r="BW35" i="8"/>
  <c r="BU40" i="8"/>
  <c r="BW40" i="8"/>
  <c r="BS40" i="8"/>
  <c r="BT40" i="8" s="1"/>
  <c r="BS34" i="8"/>
  <c r="BT34" i="8" s="1"/>
  <c r="BU34" i="8"/>
  <c r="BW34" i="8"/>
  <c r="BS33" i="8"/>
  <c r="BT33" i="8" s="1"/>
  <c r="BU33" i="8"/>
  <c r="BW33" i="8"/>
  <c r="BS15" i="8"/>
  <c r="BT15" i="8" s="1"/>
  <c r="BW15" i="8" s="1"/>
  <c r="BS19" i="8"/>
  <c r="BT19" i="8" s="1"/>
  <c r="BW19" i="8" s="1"/>
  <c r="BS17" i="8"/>
  <c r="BT17" i="8" s="1"/>
  <c r="BW17" i="8" s="1"/>
  <c r="BS14" i="8"/>
  <c r="BT14" i="8" s="1"/>
  <c r="BW14" i="8" s="1"/>
  <c r="BS16" i="8"/>
  <c r="BT16" i="8" s="1"/>
  <c r="BW16" i="8" s="1"/>
  <c r="BS13" i="8"/>
  <c r="BT13" i="8" s="1"/>
  <c r="BW13" i="8" s="1"/>
  <c r="BS9" i="8"/>
  <c r="BT9" i="8" s="1"/>
  <c r="BW9" i="8" s="1"/>
  <c r="BS25" i="8"/>
  <c r="BT25" i="8" s="1"/>
  <c r="BU25" i="8" s="1"/>
  <c r="BS12" i="8"/>
  <c r="BT12" i="8" s="1"/>
  <c r="BW12" i="8" s="1"/>
  <c r="BS26" i="8"/>
  <c r="BT26" i="8" s="1"/>
  <c r="BW26" i="8" s="1"/>
  <c r="BS22" i="8"/>
  <c r="BT22" i="8" s="1"/>
  <c r="BW22" i="8" s="1"/>
  <c r="BS23" i="8"/>
  <c r="BT23" i="8" s="1"/>
  <c r="BW23" i="8" s="1"/>
  <c r="BS11" i="8"/>
  <c r="BT11" i="8" s="1"/>
  <c r="BW11" i="8" s="1"/>
  <c r="BS24" i="8"/>
  <c r="BT24" i="8" s="1"/>
  <c r="BW24" i="8" s="1"/>
  <c r="BS21" i="8"/>
  <c r="BT21" i="8" s="1"/>
  <c r="BW21" i="8" s="1"/>
  <c r="BS8" i="8"/>
  <c r="BT8" i="8" s="1"/>
  <c r="BW8" i="8" s="1"/>
  <c r="BS18" i="8"/>
  <c r="BT18" i="8" s="1"/>
  <c r="BW18" i="8" s="1"/>
  <c r="BS20" i="8"/>
  <c r="BT20" i="8" s="1"/>
  <c r="BW20" i="8" s="1"/>
  <c r="BS27" i="8"/>
  <c r="BT27" i="8" s="1"/>
  <c r="BW27" i="8" s="1"/>
  <c r="BS10" i="8"/>
  <c r="BT10" i="8" s="1"/>
  <c r="BW10" i="8" s="1"/>
  <c r="BW74" i="8"/>
  <c r="BS74" i="8"/>
  <c r="BT74" i="8" s="1"/>
  <c r="BU74" i="8"/>
  <c r="BS7" i="8"/>
  <c r="BT7" i="8" s="1"/>
  <c r="BW7" i="8" s="1"/>
  <c r="BS70" i="8"/>
  <c r="BT70" i="8" s="1"/>
  <c r="BW70" i="8"/>
  <c r="BU70" i="8"/>
  <c r="BU68" i="8"/>
  <c r="BW68" i="8"/>
  <c r="BS68" i="8"/>
  <c r="BT68" i="8" s="1"/>
  <c r="BW67" i="8"/>
  <c r="BS67" i="8"/>
  <c r="BT67" i="8" s="1"/>
  <c r="BU67" i="8"/>
  <c r="BS76" i="8"/>
  <c r="BT76" i="8" s="1"/>
  <c r="BU76" i="8"/>
  <c r="BW76" i="8"/>
  <c r="BZ76" i="8" s="1"/>
  <c r="BS75" i="8"/>
  <c r="BT75" i="8" s="1"/>
  <c r="BU75" i="8"/>
  <c r="BW75" i="8"/>
  <c r="BS73" i="8"/>
  <c r="BT73" i="8" s="1"/>
  <c r="BW73" i="8"/>
  <c r="BU73" i="8"/>
  <c r="BS71" i="8"/>
  <c r="BT71" i="8" s="1"/>
  <c r="BW71" i="8"/>
  <c r="BU71" i="8"/>
  <c r="BW72" i="8"/>
  <c r="BS72" i="8"/>
  <c r="BT72" i="8" s="1"/>
  <c r="BU72" i="8"/>
  <c r="BW66" i="8"/>
  <c r="BU66" i="8"/>
  <c r="BS66" i="8"/>
  <c r="BT66" i="8" s="1"/>
  <c r="BW69" i="8"/>
  <c r="BS69" i="8"/>
  <c r="BT69" i="8" s="1"/>
  <c r="BU69" i="8"/>
  <c r="BX80" i="8" l="1"/>
  <c r="BX78" i="8"/>
  <c r="BU26" i="8"/>
  <c r="BU19" i="8"/>
  <c r="BU17" i="8"/>
  <c r="BW28" i="8"/>
  <c r="BX28" i="8" s="1"/>
  <c r="BU20" i="8"/>
  <c r="BU11" i="8"/>
  <c r="BU16" i="8"/>
  <c r="BU12" i="8"/>
  <c r="BU23" i="8"/>
  <c r="BU14" i="8"/>
  <c r="BW25" i="8"/>
  <c r="BX25" i="8" s="1"/>
  <c r="BU10" i="8"/>
  <c r="BU8" i="8"/>
  <c r="BU27" i="8"/>
  <c r="BU22" i="8"/>
  <c r="BU21" i="8"/>
  <c r="BU9" i="8"/>
  <c r="BU15" i="8"/>
  <c r="BU18" i="8"/>
  <c r="BU24" i="8"/>
  <c r="BU13" i="8"/>
  <c r="BX53" i="8"/>
  <c r="BZ53" i="8"/>
  <c r="BX56" i="8"/>
  <c r="BZ56" i="8"/>
  <c r="BX49" i="8"/>
  <c r="BZ49" i="8"/>
  <c r="BX47" i="8"/>
  <c r="BZ47" i="8"/>
  <c r="BX59" i="8"/>
  <c r="BZ59" i="8"/>
  <c r="BX52" i="8"/>
  <c r="BZ52" i="8"/>
  <c r="BX65" i="8"/>
  <c r="BZ65" i="8"/>
  <c r="BX54" i="8"/>
  <c r="BZ54" i="8"/>
  <c r="BX50" i="8"/>
  <c r="BZ50" i="8"/>
  <c r="BX55" i="8"/>
  <c r="BZ55" i="8"/>
  <c r="BX48" i="8"/>
  <c r="BZ48" i="8"/>
  <c r="BX44" i="8"/>
  <c r="BZ44" i="8"/>
  <c r="BX61" i="8"/>
  <c r="BZ61" i="8"/>
  <c r="BX43" i="8"/>
  <c r="BZ43" i="8"/>
  <c r="BX64" i="8"/>
  <c r="BZ64" i="8"/>
  <c r="BX57" i="8"/>
  <c r="BZ57" i="8"/>
  <c r="BX42" i="8"/>
  <c r="BZ42" i="8"/>
  <c r="BX58" i="8"/>
  <c r="BZ58" i="8"/>
  <c r="BX51" i="8"/>
  <c r="BZ51" i="8"/>
  <c r="BX45" i="8"/>
  <c r="BZ45" i="8"/>
  <c r="BX62" i="8"/>
  <c r="BZ62" i="8"/>
  <c r="BX46" i="8"/>
  <c r="BZ46" i="8"/>
  <c r="BX63" i="8"/>
  <c r="BZ63" i="8"/>
  <c r="BX60" i="8"/>
  <c r="BZ60" i="8"/>
  <c r="BX31" i="8"/>
  <c r="BZ31" i="8"/>
  <c r="DA1" i="9" s="1"/>
  <c r="C52" i="14" s="1"/>
  <c r="BX40" i="8"/>
  <c r="BZ40" i="8"/>
  <c r="BX37" i="8"/>
  <c r="BZ37" i="8"/>
  <c r="BX29" i="8"/>
  <c r="BZ29" i="8"/>
  <c r="CW1" i="9" s="1"/>
  <c r="H47" i="14" s="1"/>
  <c r="BX30" i="8"/>
  <c r="BZ30" i="8"/>
  <c r="CY1" i="9" s="1"/>
  <c r="M47" i="14" s="1"/>
  <c r="BX34" i="8"/>
  <c r="BZ34" i="8"/>
  <c r="DG1" i="9" s="1"/>
  <c r="C57" i="14" s="1"/>
  <c r="BX35" i="8"/>
  <c r="BZ35" i="8"/>
  <c r="DI1" i="9" s="1"/>
  <c r="H57" i="14" s="1"/>
  <c r="BX36" i="8"/>
  <c r="BZ36" i="8"/>
  <c r="DK1" i="9" s="1"/>
  <c r="M57" i="14" s="1"/>
  <c r="BX32" i="8"/>
  <c r="BZ32" i="8"/>
  <c r="DC1" i="9" s="1"/>
  <c r="H52" i="14" s="1"/>
  <c r="BX33" i="8"/>
  <c r="BZ33" i="8"/>
  <c r="DE1" i="9" s="1"/>
  <c r="M52" i="14" s="1"/>
  <c r="BX39" i="8"/>
  <c r="BZ39" i="8"/>
  <c r="BX41" i="8"/>
  <c r="BZ41" i="8"/>
  <c r="BX38" i="8"/>
  <c r="BZ38" i="8"/>
  <c r="BX8" i="8"/>
  <c r="BX23" i="8"/>
  <c r="BX26" i="8"/>
  <c r="BX13" i="8"/>
  <c r="BX14" i="8"/>
  <c r="BX20" i="8"/>
  <c r="BX24" i="8"/>
  <c r="BX19" i="8"/>
  <c r="BX10" i="8"/>
  <c r="BX27" i="8"/>
  <c r="BX18" i="8"/>
  <c r="BX21" i="8"/>
  <c r="BX11" i="8"/>
  <c r="BX22" i="8"/>
  <c r="BX12" i="8"/>
  <c r="BX9" i="8"/>
  <c r="BX16" i="8"/>
  <c r="BX17" i="8"/>
  <c r="BX15" i="8"/>
  <c r="BX7" i="8"/>
  <c r="BZ71" i="8"/>
  <c r="BX71" i="8"/>
  <c r="BZ70" i="8"/>
  <c r="BX70" i="8"/>
  <c r="BZ74" i="8"/>
  <c r="BX74" i="8"/>
  <c r="BX69" i="8"/>
  <c r="BZ69" i="8"/>
  <c r="BZ72" i="8"/>
  <c r="BX72" i="8"/>
  <c r="BX67" i="8"/>
  <c r="BZ67" i="8"/>
  <c r="BZ73" i="8"/>
  <c r="BX73" i="8"/>
  <c r="BX66" i="8"/>
  <c r="BZ66" i="8"/>
  <c r="BX68" i="8"/>
  <c r="BZ68" i="8"/>
  <c r="BU7" i="8"/>
  <c r="BZ75" i="8"/>
  <c r="BX75" i="8"/>
  <c r="BX76" i="8"/>
  <c r="BV71" i="8" l="1"/>
  <c r="BV13" i="8"/>
  <c r="BV20" i="8"/>
  <c r="BV8" i="8"/>
  <c r="BV104" i="8"/>
  <c r="BV36" i="8"/>
  <c r="BV99" i="8"/>
  <c r="BV92" i="8"/>
  <c r="BV86" i="8"/>
  <c r="BV58" i="8"/>
  <c r="BV28" i="8"/>
  <c r="BV52" i="8"/>
  <c r="BV84" i="8"/>
  <c r="BV24" i="8"/>
  <c r="BV10" i="8"/>
  <c r="BV57" i="8"/>
  <c r="BV102" i="8"/>
  <c r="BV40" i="8"/>
  <c r="BV63" i="8"/>
  <c r="BV79" i="8"/>
  <c r="BV82" i="8"/>
  <c r="BV49" i="8"/>
  <c r="BV69" i="8"/>
  <c r="BV48" i="8"/>
  <c r="BV62" i="8"/>
  <c r="BV18" i="8"/>
  <c r="BV17" i="8"/>
  <c r="BV60" i="8"/>
  <c r="BV98" i="8"/>
  <c r="BV25" i="8"/>
  <c r="BV61" i="8"/>
  <c r="BV107" i="8"/>
  <c r="BV94" i="8"/>
  <c r="BV30" i="8"/>
  <c r="BV93" i="8"/>
  <c r="BV34" i="8"/>
  <c r="BV51" i="8"/>
  <c r="BV35" i="8"/>
  <c r="BV15" i="8"/>
  <c r="BV14" i="8"/>
  <c r="BV19" i="8"/>
  <c r="BV41" i="8"/>
  <c r="BV101" i="8"/>
  <c r="BV72" i="8"/>
  <c r="BV43" i="8"/>
  <c r="BV83" i="8"/>
  <c r="BV91" i="8"/>
  <c r="BV38" i="8"/>
  <c r="BV89" i="8"/>
  <c r="BV68" i="8"/>
  <c r="BV47" i="8"/>
  <c r="BV9" i="8"/>
  <c r="BV23" i="8"/>
  <c r="BV26" i="8"/>
  <c r="BV33" i="8"/>
  <c r="BV80" i="8"/>
  <c r="BV66" i="8"/>
  <c r="BV42" i="8"/>
  <c r="BV55" i="8"/>
  <c r="BV106" i="8"/>
  <c r="BV37" i="8"/>
  <c r="BV87" i="8"/>
  <c r="BV90" i="8"/>
  <c r="BV64" i="8"/>
  <c r="BV21" i="8"/>
  <c r="BV12" i="8"/>
  <c r="BV74" i="8"/>
  <c r="BV46" i="8"/>
  <c r="BV96" i="8"/>
  <c r="BV56" i="8"/>
  <c r="BV59" i="8"/>
  <c r="BV88" i="8"/>
  <c r="BV70" i="8"/>
  <c r="BV95" i="8"/>
  <c r="BV39" i="8"/>
  <c r="BV31" i="8"/>
  <c r="BV22" i="8"/>
  <c r="BV16" i="8"/>
  <c r="BV73" i="8"/>
  <c r="BV53" i="8"/>
  <c r="BV100" i="8"/>
  <c r="BV29" i="8"/>
  <c r="BV32" i="8"/>
  <c r="BV81" i="8"/>
  <c r="BV76" i="8"/>
  <c r="BV77" i="8"/>
  <c r="BV75" i="8"/>
  <c r="BV7" i="8"/>
  <c r="BZ8" i="8" s="1"/>
  <c r="BG1" i="9" s="1"/>
  <c r="BV27" i="8"/>
  <c r="BV11" i="8"/>
  <c r="BV97" i="8"/>
  <c r="BV85" i="8"/>
  <c r="BV44" i="8"/>
  <c r="BV103" i="8"/>
  <c r="BV67" i="8"/>
  <c r="BV50" i="8"/>
  <c r="BV45" i="8"/>
  <c r="BV65" i="8"/>
  <c r="BV54" i="8"/>
  <c r="BV105" i="8"/>
  <c r="BV78" i="8"/>
  <c r="BZ28" i="8"/>
  <c r="CU1" i="9" s="1"/>
  <c r="C47" i="14" s="1"/>
  <c r="BZ27" i="8"/>
  <c r="CS1" i="9" s="1"/>
  <c r="M42" i="14" s="1"/>
  <c r="BZ11" i="8" l="1"/>
  <c r="BM1" i="9" s="1"/>
  <c r="BZ10" i="8"/>
  <c r="BK1" i="9" s="1"/>
  <c r="BZ7" i="8"/>
  <c r="BZ9" i="8"/>
  <c r="BI1" i="9" s="1"/>
  <c r="M12" i="14" s="1"/>
  <c r="BZ14" i="8"/>
  <c r="BS1" i="9" s="1"/>
  <c r="H22" i="14" s="1"/>
  <c r="BZ12" i="8"/>
  <c r="BO1" i="9" s="1"/>
  <c r="M17" i="14" s="1"/>
  <c r="BZ13" i="8"/>
  <c r="BQ1" i="9" s="1"/>
  <c r="C22" i="14" s="1"/>
  <c r="BZ15" i="8"/>
  <c r="BU1" i="9" s="1"/>
  <c r="M22" i="14" s="1"/>
  <c r="BZ16" i="8"/>
  <c r="BW1" i="9" s="1"/>
  <c r="C27" i="14" s="1"/>
  <c r="BZ23" i="8"/>
  <c r="CK1" i="9" s="1"/>
  <c r="H37" i="14" s="1"/>
  <c r="BZ20" i="8"/>
  <c r="CE1" i="9" s="1"/>
  <c r="H32" i="14" s="1"/>
  <c r="BZ24" i="8"/>
  <c r="CM1" i="9" s="1"/>
  <c r="M37" i="14" s="1"/>
  <c r="BZ26" i="8"/>
  <c r="CQ1" i="9" s="1"/>
  <c r="H42" i="14" s="1"/>
  <c r="BZ21" i="8"/>
  <c r="CG1" i="9" s="1"/>
  <c r="M32" i="14" s="1"/>
  <c r="BZ19" i="8"/>
  <c r="CC1" i="9" s="1"/>
  <c r="C32" i="14" s="1"/>
  <c r="BZ25" i="8"/>
  <c r="CO1" i="9" s="1"/>
  <c r="C42" i="14" s="1"/>
  <c r="BZ17" i="8"/>
  <c r="BY1" i="9" s="1"/>
  <c r="H27" i="14" s="1"/>
  <c r="BZ18" i="8"/>
  <c r="CA1" i="9" s="1"/>
  <c r="M27" i="14" s="1"/>
  <c r="BZ22" i="8"/>
  <c r="CI1" i="9" s="1"/>
  <c r="C37" i="14" s="1"/>
  <c r="BB87" i="9"/>
  <c r="BB84" i="9"/>
  <c r="BB85" i="9"/>
  <c r="C17" i="14"/>
  <c r="H17" i="14"/>
  <c r="H12" i="14"/>
  <c r="BB68" i="9"/>
  <c r="BB66" i="9"/>
  <c r="BB65" i="9"/>
  <c r="BB67" i="9"/>
  <c r="BE1" i="9"/>
  <c r="BB62" i="9"/>
  <c r="BB64" i="9"/>
  <c r="BB60" i="9"/>
  <c r="BB39" i="9"/>
  <c r="BB17" i="9"/>
  <c r="BH17" i="9" s="1"/>
  <c r="BB10" i="9"/>
  <c r="BB25" i="9"/>
  <c r="BB61" i="9"/>
  <c r="BB63" i="9"/>
  <c r="BB59" i="9"/>
  <c r="BB55" i="9"/>
  <c r="BB49" i="9"/>
  <c r="BB58" i="9"/>
  <c r="BB18" i="9" l="1"/>
  <c r="BB15" i="9"/>
  <c r="BB14" i="9"/>
  <c r="BB56" i="9"/>
  <c r="BP56" i="9" s="1"/>
  <c r="BB22" i="9"/>
  <c r="BB57" i="9"/>
  <c r="CJ57" i="9" s="1"/>
  <c r="CK57" i="9" s="1"/>
  <c r="BB37" i="9"/>
  <c r="BB42" i="9"/>
  <c r="DH42" i="9" s="1"/>
  <c r="DI42" i="9" s="1"/>
  <c r="BB24" i="9"/>
  <c r="CT24" i="9" s="1"/>
  <c r="CU24" i="9" s="1"/>
  <c r="BB54" i="9"/>
  <c r="BZ54" i="9" s="1"/>
  <c r="BB30" i="9"/>
  <c r="BT30" i="9" s="1"/>
  <c r="BB26" i="9"/>
  <c r="BX26" i="9" s="1"/>
  <c r="BY26" i="9" s="1"/>
  <c r="BB52" i="9"/>
  <c r="CX52" i="9" s="1"/>
  <c r="CY52" i="9" s="1"/>
  <c r="BB29" i="9"/>
  <c r="DD29" i="9" s="1"/>
  <c r="DE29" i="9" s="1"/>
  <c r="BB23" i="9"/>
  <c r="CL23" i="9" s="1"/>
  <c r="BB53" i="9"/>
  <c r="DF53" i="9" s="1"/>
  <c r="DG53" i="9" s="1"/>
  <c r="BB41" i="9"/>
  <c r="CL41" i="9" s="1"/>
  <c r="CM41" i="9" s="1"/>
  <c r="BB9" i="9"/>
  <c r="CV9" i="9" s="1"/>
  <c r="CW9" i="9" s="1"/>
  <c r="BB31" i="9"/>
  <c r="CR31" i="9" s="1"/>
  <c r="CS31" i="9" s="1"/>
  <c r="BB19" i="9"/>
  <c r="DD19" i="9" s="1"/>
  <c r="DE19" i="9" s="1"/>
  <c r="BB50" i="9"/>
  <c r="DD50" i="9" s="1"/>
  <c r="DE50" i="9" s="1"/>
  <c r="BB83" i="9"/>
  <c r="DJ83" i="9" s="1"/>
  <c r="DK83" i="9" s="1"/>
  <c r="BB13" i="9"/>
  <c r="BV13" i="9" s="1"/>
  <c r="BW13" i="9" s="1"/>
  <c r="BB47" i="9"/>
  <c r="DB47" i="9" s="1"/>
  <c r="DC47" i="9" s="1"/>
  <c r="BB11" i="9"/>
  <c r="CR11" i="9" s="1"/>
  <c r="CS11" i="9" s="1"/>
  <c r="BB21" i="9"/>
  <c r="CH21" i="9" s="1"/>
  <c r="CI21" i="9" s="1"/>
  <c r="BB20" i="9"/>
  <c r="CL20" i="9" s="1"/>
  <c r="BB12" i="9"/>
  <c r="CX12" i="9" s="1"/>
  <c r="CY12" i="9" s="1"/>
  <c r="BB16" i="9"/>
  <c r="BH16" i="9" s="1"/>
  <c r="BB40" i="9"/>
  <c r="BH40" i="9" s="1"/>
  <c r="BI40" i="9" s="1"/>
  <c r="BB44" i="9"/>
  <c r="BB51" i="9"/>
  <c r="BF51" i="9" s="1"/>
  <c r="BG51" i="9" s="1"/>
  <c r="BB46" i="9"/>
  <c r="DD46" i="9" s="1"/>
  <c r="DE46" i="9" s="1"/>
  <c r="BB32" i="9"/>
  <c r="CL32" i="9" s="1"/>
  <c r="BB8" i="9"/>
  <c r="BP8" i="9" s="1"/>
  <c r="BB43" i="9"/>
  <c r="DF43" i="9" s="1"/>
  <c r="DG43" i="9" s="1"/>
  <c r="BB91" i="9"/>
  <c r="BL91" i="9" s="1"/>
  <c r="BM91" i="9" s="1"/>
  <c r="BB86" i="9"/>
  <c r="BP86" i="9" s="1"/>
  <c r="BQ86" i="9" s="1"/>
  <c r="BB89" i="9"/>
  <c r="CR89" i="9" s="1"/>
  <c r="CS89" i="9" s="1"/>
  <c r="BB88" i="9"/>
  <c r="DH88" i="9" s="1"/>
  <c r="DI88" i="9" s="1"/>
  <c r="BB90" i="9"/>
  <c r="BV90" i="9" s="1"/>
  <c r="BW90" i="9" s="1"/>
  <c r="BB45" i="9"/>
  <c r="BR45" i="9" s="1"/>
  <c r="BS45" i="9" s="1"/>
  <c r="BB34" i="9"/>
  <c r="CZ34" i="9" s="1"/>
  <c r="DA34" i="9" s="1"/>
  <c r="BB27" i="9"/>
  <c r="CX27" i="9" s="1"/>
  <c r="CY27" i="9" s="1"/>
  <c r="BB28" i="9"/>
  <c r="BP28" i="9" s="1"/>
  <c r="BB48" i="9"/>
  <c r="BL48" i="9" s="1"/>
  <c r="BM48" i="9" s="1"/>
  <c r="BB36" i="9"/>
  <c r="BX36" i="9" s="1"/>
  <c r="BY36" i="9" s="1"/>
  <c r="BB38" i="9"/>
  <c r="BJ38" i="9" s="1"/>
  <c r="BB33" i="9"/>
  <c r="CR33" i="9" s="1"/>
  <c r="CS33" i="9" s="1"/>
  <c r="BB35" i="9"/>
  <c r="DD35" i="9" s="1"/>
  <c r="DE35" i="9" s="1"/>
  <c r="BB7" i="9"/>
  <c r="BT7" i="9" s="1"/>
  <c r="BU7" i="9" s="1"/>
  <c r="BB82" i="9"/>
  <c r="CT82" i="9" s="1"/>
  <c r="CU82" i="9" s="1"/>
  <c r="CJ84" i="9"/>
  <c r="CK84" i="9" s="1"/>
  <c r="BV84" i="9"/>
  <c r="BW84" i="9" s="1"/>
  <c r="BF84" i="9"/>
  <c r="BG84" i="9" s="1"/>
  <c r="CT84" i="9"/>
  <c r="CU84" i="9" s="1"/>
  <c r="BD84" i="9"/>
  <c r="BE84" i="9" s="1"/>
  <c r="CB84" i="9"/>
  <c r="CC84" i="9" s="1"/>
  <c r="DD84" i="9"/>
  <c r="DE84" i="9" s="1"/>
  <c r="DH84" i="9"/>
  <c r="DI84" i="9" s="1"/>
  <c r="CZ84" i="9"/>
  <c r="DA84" i="9" s="1"/>
  <c r="BH84" i="9"/>
  <c r="BI84" i="9" s="1"/>
  <c r="CV84" i="9"/>
  <c r="CW84" i="9" s="1"/>
  <c r="CX84" i="9"/>
  <c r="CY84" i="9" s="1"/>
  <c r="CR84" i="9"/>
  <c r="CS84" i="9" s="1"/>
  <c r="BJ84" i="9"/>
  <c r="CH84" i="9"/>
  <c r="CI84" i="9" s="1"/>
  <c r="DJ84" i="9"/>
  <c r="DK84" i="9" s="1"/>
  <c r="BZ84" i="9"/>
  <c r="CA84" i="9" s="1"/>
  <c r="BP84" i="9"/>
  <c r="BQ84" i="9" s="1"/>
  <c r="CN84" i="9"/>
  <c r="CO84" i="9" s="1"/>
  <c r="BL84" i="9"/>
  <c r="BM84" i="9" s="1"/>
  <c r="CP84" i="9"/>
  <c r="CQ84" i="9" s="1"/>
  <c r="BX84" i="9"/>
  <c r="BY84" i="9" s="1"/>
  <c r="DB84" i="9"/>
  <c r="DC84" i="9" s="1"/>
  <c r="CL84" i="9"/>
  <c r="CM84" i="9" s="1"/>
  <c r="BR84" i="9"/>
  <c r="CD84" i="9"/>
  <c r="CE84" i="9" s="1"/>
  <c r="BN84" i="9"/>
  <c r="DF84" i="9"/>
  <c r="DG84" i="9" s="1"/>
  <c r="BT84" i="9"/>
  <c r="BU84" i="9" s="1"/>
  <c r="CF84" i="9"/>
  <c r="CG84" i="9" s="1"/>
  <c r="BR85" i="9"/>
  <c r="BS85" i="9" s="1"/>
  <c r="BZ85" i="9"/>
  <c r="CA85" i="9" s="1"/>
  <c r="CT85" i="9"/>
  <c r="CU85" i="9" s="1"/>
  <c r="CF85" i="9"/>
  <c r="CG85" i="9" s="1"/>
  <c r="CL85" i="9"/>
  <c r="CM85" i="9" s="1"/>
  <c r="BD85" i="9"/>
  <c r="BV85" i="9"/>
  <c r="BW85" i="9" s="1"/>
  <c r="DD85" i="9"/>
  <c r="DE85" i="9" s="1"/>
  <c r="CZ85" i="9"/>
  <c r="DA85" i="9" s="1"/>
  <c r="DH85" i="9"/>
  <c r="DI85" i="9" s="1"/>
  <c r="CX85" i="9"/>
  <c r="CY85" i="9" s="1"/>
  <c r="BH85" i="9"/>
  <c r="CJ85" i="9"/>
  <c r="CK85" i="9" s="1"/>
  <c r="BL85" i="9"/>
  <c r="BM85" i="9" s="1"/>
  <c r="BF85" i="9"/>
  <c r="BG85" i="9" s="1"/>
  <c r="CN85" i="9"/>
  <c r="CO85" i="9" s="1"/>
  <c r="CV85" i="9"/>
  <c r="CW85" i="9" s="1"/>
  <c r="CR85" i="9"/>
  <c r="CS85" i="9" s="1"/>
  <c r="CH85" i="9"/>
  <c r="CI85" i="9" s="1"/>
  <c r="BN85" i="9"/>
  <c r="BO85" i="9" s="1"/>
  <c r="BJ85" i="9"/>
  <c r="BK85" i="9" s="1"/>
  <c r="CP85" i="9"/>
  <c r="CQ85" i="9" s="1"/>
  <c r="DF85" i="9"/>
  <c r="DG85" i="9" s="1"/>
  <c r="CB85" i="9"/>
  <c r="CC85" i="9" s="1"/>
  <c r="BT85" i="9"/>
  <c r="BU85" i="9" s="1"/>
  <c r="BX85" i="9"/>
  <c r="BY85" i="9" s="1"/>
  <c r="DB85" i="9"/>
  <c r="DC85" i="9" s="1"/>
  <c r="DJ85" i="9"/>
  <c r="DK85" i="9" s="1"/>
  <c r="CD85" i="9"/>
  <c r="CE85" i="9" s="1"/>
  <c r="BP85" i="9"/>
  <c r="BQ85" i="9" s="1"/>
  <c r="CJ87" i="9"/>
  <c r="CK87" i="9" s="1"/>
  <c r="CL87" i="9"/>
  <c r="CM87" i="9" s="1"/>
  <c r="CN87" i="9"/>
  <c r="CO87" i="9" s="1"/>
  <c r="DF87" i="9"/>
  <c r="DG87" i="9" s="1"/>
  <c r="CR87" i="9"/>
  <c r="CS87" i="9" s="1"/>
  <c r="CT87" i="9"/>
  <c r="CU87" i="9" s="1"/>
  <c r="CV87" i="9"/>
  <c r="CW87" i="9" s="1"/>
  <c r="BJ87" i="9"/>
  <c r="BK87" i="9" s="1"/>
  <c r="CZ87" i="9"/>
  <c r="DA87" i="9" s="1"/>
  <c r="DB87" i="9"/>
  <c r="DC87" i="9" s="1"/>
  <c r="DD87" i="9"/>
  <c r="DE87" i="9" s="1"/>
  <c r="DH87" i="9"/>
  <c r="DI87" i="9" s="1"/>
  <c r="DJ87" i="9"/>
  <c r="DK87" i="9" s="1"/>
  <c r="CH87" i="9"/>
  <c r="CI87" i="9" s="1"/>
  <c r="BD87" i="9"/>
  <c r="BF87" i="9"/>
  <c r="BH87" i="9"/>
  <c r="CX87" i="9"/>
  <c r="CY87" i="9" s="1"/>
  <c r="BL87" i="9"/>
  <c r="BM87" i="9" s="1"/>
  <c r="BP87" i="9"/>
  <c r="BQ87" i="9" s="1"/>
  <c r="BZ87" i="9"/>
  <c r="CA87" i="9" s="1"/>
  <c r="BN87" i="9"/>
  <c r="BO87" i="9" s="1"/>
  <c r="CD87" i="9"/>
  <c r="CE87" i="9" s="1"/>
  <c r="BR87" i="9"/>
  <c r="BS87" i="9" s="1"/>
  <c r="BT87" i="9"/>
  <c r="BU87" i="9" s="1"/>
  <c r="BV87" i="9"/>
  <c r="BW87" i="9" s="1"/>
  <c r="BX87" i="9"/>
  <c r="BY87" i="9" s="1"/>
  <c r="CP87" i="9"/>
  <c r="CQ87" i="9" s="1"/>
  <c r="CB87" i="9"/>
  <c r="CC87" i="9" s="1"/>
  <c r="CF87" i="9"/>
  <c r="CG87" i="9" s="1"/>
  <c r="BF88" i="9"/>
  <c r="BG88" i="9" s="1"/>
  <c r="CD88" i="9"/>
  <c r="CE88" i="9" s="1"/>
  <c r="DJ88" i="9"/>
  <c r="DK88" i="9" s="1"/>
  <c r="C12" i="14"/>
  <c r="BT67" i="9"/>
  <c r="BU67" i="9" s="1"/>
  <c r="CJ67" i="9"/>
  <c r="CK67" i="9" s="1"/>
  <c r="CN67" i="9"/>
  <c r="BJ67" i="9"/>
  <c r="BK67" i="9" s="1"/>
  <c r="BL67" i="9"/>
  <c r="BM67" i="9" s="1"/>
  <c r="CH67" i="9"/>
  <c r="CI67" i="9" s="1"/>
  <c r="DD67" i="9"/>
  <c r="DE67" i="9" s="1"/>
  <c r="BX67" i="9"/>
  <c r="BY67" i="9" s="1"/>
  <c r="BD67" i="9"/>
  <c r="BE67" i="9" s="1"/>
  <c r="CZ67" i="9"/>
  <c r="DA67" i="9" s="1"/>
  <c r="BZ67" i="9"/>
  <c r="CA67" i="9" s="1"/>
  <c r="BV67" i="9"/>
  <c r="BW67" i="9" s="1"/>
  <c r="CF67" i="9"/>
  <c r="CG67" i="9" s="1"/>
  <c r="CB67" i="9"/>
  <c r="CC67" i="9" s="1"/>
  <c r="CT67" i="9"/>
  <c r="CU67" i="9" s="1"/>
  <c r="CD67" i="9"/>
  <c r="DB67" i="9"/>
  <c r="DC67" i="9" s="1"/>
  <c r="CL67" i="9"/>
  <c r="CM67" i="9" s="1"/>
  <c r="CP67" i="9"/>
  <c r="CQ67" i="9" s="1"/>
  <c r="BR67" i="9"/>
  <c r="BS67" i="9" s="1"/>
  <c r="DH67" i="9"/>
  <c r="DI67" i="9" s="1"/>
  <c r="CX67" i="9"/>
  <c r="CY67" i="9" s="1"/>
  <c r="BF67" i="9"/>
  <c r="BG67" i="9" s="1"/>
  <c r="BP67" i="9"/>
  <c r="BQ67" i="9" s="1"/>
  <c r="CR67" i="9"/>
  <c r="CS67" i="9" s="1"/>
  <c r="BH67" i="9"/>
  <c r="BI67" i="9" s="1"/>
  <c r="DF67" i="9"/>
  <c r="DG67" i="9" s="1"/>
  <c r="BN67" i="9"/>
  <c r="BO67" i="9" s="1"/>
  <c r="DJ67" i="9"/>
  <c r="DK67" i="9" s="1"/>
  <c r="CV67" i="9"/>
  <c r="CW67" i="9" s="1"/>
  <c r="BX65" i="9"/>
  <c r="BY65" i="9" s="1"/>
  <c r="CF65" i="9"/>
  <c r="CG65" i="9" s="1"/>
  <c r="BF65" i="9"/>
  <c r="BG65" i="9" s="1"/>
  <c r="CB65" i="9"/>
  <c r="CC65" i="9" s="1"/>
  <c r="CL65" i="9"/>
  <c r="CM65" i="9" s="1"/>
  <c r="DH65" i="9"/>
  <c r="DI65" i="9" s="1"/>
  <c r="CP65" i="9"/>
  <c r="CQ65" i="9" s="1"/>
  <c r="BZ65" i="9"/>
  <c r="CA65" i="9" s="1"/>
  <c r="BN65" i="9"/>
  <c r="BO65" i="9" s="1"/>
  <c r="BV65" i="9"/>
  <c r="BW65" i="9" s="1"/>
  <c r="BL65" i="9"/>
  <c r="BM65" i="9" s="1"/>
  <c r="DD65" i="9"/>
  <c r="DE65" i="9" s="1"/>
  <c r="CZ65" i="9"/>
  <c r="DA65" i="9" s="1"/>
  <c r="BJ65" i="9"/>
  <c r="BK65" i="9" s="1"/>
  <c r="CX65" i="9"/>
  <c r="CY65" i="9" s="1"/>
  <c r="CN65" i="9"/>
  <c r="CO65" i="9" s="1"/>
  <c r="CV65" i="9"/>
  <c r="CW65" i="9" s="1"/>
  <c r="BT65" i="9"/>
  <c r="BU65" i="9" s="1"/>
  <c r="BD65" i="9"/>
  <c r="BE65" i="9" s="1"/>
  <c r="CT65" i="9"/>
  <c r="CU65" i="9" s="1"/>
  <c r="DJ65" i="9"/>
  <c r="DK65" i="9" s="1"/>
  <c r="CR65" i="9"/>
  <c r="CS65" i="9" s="1"/>
  <c r="BP65" i="9"/>
  <c r="DF65" i="9"/>
  <c r="DG65" i="9" s="1"/>
  <c r="BR65" i="9"/>
  <c r="BS65" i="9" s="1"/>
  <c r="DB65" i="9"/>
  <c r="DC65" i="9" s="1"/>
  <c r="CD65" i="9"/>
  <c r="CJ65" i="9"/>
  <c r="CK65" i="9" s="1"/>
  <c r="BH65" i="9"/>
  <c r="BI65" i="9" s="1"/>
  <c r="CH65" i="9"/>
  <c r="CI65" i="9" s="1"/>
  <c r="BD66" i="9"/>
  <c r="BE66" i="9" s="1"/>
  <c r="BH66" i="9"/>
  <c r="BI66" i="9" s="1"/>
  <c r="CJ66" i="9"/>
  <c r="CK66" i="9" s="1"/>
  <c r="DD66" i="9"/>
  <c r="DE66" i="9" s="1"/>
  <c r="CR66" i="9"/>
  <c r="CS66" i="9" s="1"/>
  <c r="BX66" i="9"/>
  <c r="BY66" i="9" s="1"/>
  <c r="BT66" i="9"/>
  <c r="BU66" i="9" s="1"/>
  <c r="CD66" i="9"/>
  <c r="CE66" i="9" s="1"/>
  <c r="BN66" i="9"/>
  <c r="DH66" i="9"/>
  <c r="DI66" i="9" s="1"/>
  <c r="DB66" i="9"/>
  <c r="DC66" i="9" s="1"/>
  <c r="BP66" i="9"/>
  <c r="BQ66" i="9" s="1"/>
  <c r="BR66" i="9"/>
  <c r="BS66" i="9" s="1"/>
  <c r="CP66" i="9"/>
  <c r="CQ66" i="9" s="1"/>
  <c r="BZ66" i="9"/>
  <c r="CA66" i="9" s="1"/>
  <c r="BV66" i="9"/>
  <c r="BW66" i="9" s="1"/>
  <c r="CL66" i="9"/>
  <c r="CM66" i="9" s="1"/>
  <c r="DJ66" i="9"/>
  <c r="DK66" i="9" s="1"/>
  <c r="CF66" i="9"/>
  <c r="CZ66" i="9"/>
  <c r="DA66" i="9" s="1"/>
  <c r="CX66" i="9"/>
  <c r="CY66" i="9" s="1"/>
  <c r="CT66" i="9"/>
  <c r="CU66" i="9" s="1"/>
  <c r="CV66" i="9"/>
  <c r="CW66" i="9" s="1"/>
  <c r="DF66" i="9"/>
  <c r="DG66" i="9" s="1"/>
  <c r="BJ66" i="9"/>
  <c r="CN66" i="9"/>
  <c r="CO66" i="9" s="1"/>
  <c r="CB66" i="9"/>
  <c r="CC66" i="9" s="1"/>
  <c r="BL66" i="9"/>
  <c r="BM66" i="9" s="1"/>
  <c r="CH66" i="9"/>
  <c r="CI66" i="9" s="1"/>
  <c r="BF66" i="9"/>
  <c r="BG66" i="9" s="1"/>
  <c r="BD68" i="9"/>
  <c r="BE68" i="9" s="1"/>
  <c r="BV68" i="9"/>
  <c r="BW68" i="9" s="1"/>
  <c r="BT68" i="9"/>
  <c r="BU68" i="9" s="1"/>
  <c r="BL68" i="9"/>
  <c r="BM68" i="9" s="1"/>
  <c r="DH68" i="9"/>
  <c r="DI68" i="9" s="1"/>
  <c r="CH68" i="9"/>
  <c r="CI68" i="9" s="1"/>
  <c r="BR68" i="9"/>
  <c r="BS68" i="9" s="1"/>
  <c r="BJ68" i="9"/>
  <c r="BK68" i="9" s="1"/>
  <c r="CD68" i="9"/>
  <c r="CE68" i="9" s="1"/>
  <c r="CT68" i="9"/>
  <c r="CU68" i="9" s="1"/>
  <c r="CZ68" i="9"/>
  <c r="DA68" i="9" s="1"/>
  <c r="CX68" i="9"/>
  <c r="CY68" i="9" s="1"/>
  <c r="CJ68" i="9"/>
  <c r="CK68" i="9" s="1"/>
  <c r="DJ68" i="9"/>
  <c r="DK68" i="9" s="1"/>
  <c r="DF68" i="9"/>
  <c r="DG68" i="9" s="1"/>
  <c r="BH68" i="9"/>
  <c r="CF68" i="9"/>
  <c r="CG68" i="9" s="1"/>
  <c r="DB68" i="9"/>
  <c r="DC68" i="9" s="1"/>
  <c r="CN68" i="9"/>
  <c r="CO68" i="9" s="1"/>
  <c r="BP68" i="9"/>
  <c r="BQ68" i="9" s="1"/>
  <c r="BX68" i="9"/>
  <c r="BY68" i="9" s="1"/>
  <c r="CV68" i="9"/>
  <c r="CW68" i="9" s="1"/>
  <c r="CR68" i="9"/>
  <c r="CS68" i="9" s="1"/>
  <c r="BF68" i="9"/>
  <c r="BG68" i="9" s="1"/>
  <c r="CB68" i="9"/>
  <c r="CC68" i="9" s="1"/>
  <c r="BN68" i="9"/>
  <c r="BO68" i="9" s="1"/>
  <c r="DD68" i="9"/>
  <c r="DE68" i="9" s="1"/>
  <c r="BZ68" i="9"/>
  <c r="CA68" i="9" s="1"/>
  <c r="CP68" i="9"/>
  <c r="CQ68" i="9" s="1"/>
  <c r="CL68" i="9"/>
  <c r="CM68" i="9" s="1"/>
  <c r="BN63" i="9"/>
  <c r="BO63" i="9" s="1"/>
  <c r="CL63" i="9"/>
  <c r="BJ63" i="9"/>
  <c r="BK63" i="9" s="1"/>
  <c r="BX63" i="9"/>
  <c r="BY63" i="9" s="1"/>
  <c r="CV63" i="9"/>
  <c r="CW63" i="9" s="1"/>
  <c r="DH63" i="9"/>
  <c r="DI63" i="9" s="1"/>
  <c r="BD63" i="9"/>
  <c r="BV63" i="9"/>
  <c r="BW63" i="9" s="1"/>
  <c r="CJ63" i="9"/>
  <c r="CK63" i="9" s="1"/>
  <c r="DD63" i="9"/>
  <c r="DE63" i="9" s="1"/>
  <c r="BF63" i="9"/>
  <c r="CT63" i="9"/>
  <c r="CU63" i="9" s="1"/>
  <c r="BT63" i="9"/>
  <c r="BU63" i="9" s="1"/>
  <c r="CB63" i="9"/>
  <c r="CC63" i="9" s="1"/>
  <c r="DB63" i="9"/>
  <c r="DC63" i="9" s="1"/>
  <c r="DF63" i="9"/>
  <c r="DG63" i="9" s="1"/>
  <c r="CZ63" i="9"/>
  <c r="DA63" i="9" s="1"/>
  <c r="CP63" i="9"/>
  <c r="CQ63" i="9" s="1"/>
  <c r="CF63" i="9"/>
  <c r="CG63" i="9" s="1"/>
  <c r="BZ63" i="9"/>
  <c r="CA63" i="9" s="1"/>
  <c r="CX63" i="9"/>
  <c r="CY63" i="9" s="1"/>
  <c r="CR63" i="9"/>
  <c r="CS63" i="9" s="1"/>
  <c r="BH63" i="9"/>
  <c r="BI63" i="9" s="1"/>
  <c r="BP63" i="9"/>
  <c r="BQ63" i="9" s="1"/>
  <c r="CN63" i="9"/>
  <c r="CO63" i="9" s="1"/>
  <c r="DJ63" i="9"/>
  <c r="DK63" i="9" s="1"/>
  <c r="CH63" i="9"/>
  <c r="CI63" i="9" s="1"/>
  <c r="CD63" i="9"/>
  <c r="CE63" i="9" s="1"/>
  <c r="BR63" i="9"/>
  <c r="BS63" i="9" s="1"/>
  <c r="BL63" i="9"/>
  <c r="DB25" i="9"/>
  <c r="DC25" i="9" s="1"/>
  <c r="CZ25" i="9"/>
  <c r="DA25" i="9" s="1"/>
  <c r="CF25" i="9"/>
  <c r="CG25" i="9" s="1"/>
  <c r="CP25" i="9"/>
  <c r="CQ25" i="9" s="1"/>
  <c r="CH25" i="9"/>
  <c r="CD25" i="9"/>
  <c r="BH25" i="9"/>
  <c r="BX25" i="9"/>
  <c r="BY25" i="9" s="1"/>
  <c r="CL25" i="9"/>
  <c r="CM25" i="9" s="1"/>
  <c r="DF25" i="9"/>
  <c r="DG25" i="9" s="1"/>
  <c r="BZ25" i="9"/>
  <c r="CA25" i="9" s="1"/>
  <c r="DJ25" i="9"/>
  <c r="DK25" i="9" s="1"/>
  <c r="CT25" i="9"/>
  <c r="CU25" i="9" s="1"/>
  <c r="CB25" i="9"/>
  <c r="CN25" i="9"/>
  <c r="CX25" i="9"/>
  <c r="CY25" i="9" s="1"/>
  <c r="BF25" i="9"/>
  <c r="BG25" i="9" s="1"/>
  <c r="DD25" i="9"/>
  <c r="DE25" i="9" s="1"/>
  <c r="CR25" i="9"/>
  <c r="CS25" i="9" s="1"/>
  <c r="CJ25" i="9"/>
  <c r="BD25" i="9"/>
  <c r="BE25" i="9" s="1"/>
  <c r="CV25" i="9"/>
  <c r="CW25" i="9" s="1"/>
  <c r="DH25" i="9"/>
  <c r="DI25" i="9" s="1"/>
  <c r="BJ25" i="9"/>
  <c r="BL25" i="9"/>
  <c r="BR25" i="9"/>
  <c r="BN25" i="9"/>
  <c r="BT25" i="9"/>
  <c r="BU25" i="9" s="1"/>
  <c r="BV25" i="9"/>
  <c r="BW25" i="9" s="1"/>
  <c r="BP25" i="9"/>
  <c r="BQ25" i="9" s="1"/>
  <c r="DB17" i="9"/>
  <c r="DC17" i="9" s="1"/>
  <c r="CF17" i="9"/>
  <c r="BX17" i="9"/>
  <c r="BY17" i="9" s="1"/>
  <c r="CR17" i="9"/>
  <c r="CS17" i="9" s="1"/>
  <c r="CX17" i="9"/>
  <c r="CY17" i="9" s="1"/>
  <c r="DD17" i="9"/>
  <c r="DE17" i="9" s="1"/>
  <c r="CL17" i="9"/>
  <c r="CM17" i="9" s="1"/>
  <c r="CJ17" i="9"/>
  <c r="CK17" i="9" s="1"/>
  <c r="BF17" i="9"/>
  <c r="BJ17" i="9"/>
  <c r="CZ17" i="9"/>
  <c r="DA17" i="9" s="1"/>
  <c r="CV17" i="9"/>
  <c r="CW17" i="9" s="1"/>
  <c r="BD17" i="9"/>
  <c r="CD17" i="9"/>
  <c r="CE17" i="9" s="1"/>
  <c r="BZ17" i="9"/>
  <c r="CB17" i="9"/>
  <c r="DH17" i="9"/>
  <c r="DI17" i="9" s="1"/>
  <c r="CN17" i="9"/>
  <c r="CO17" i="9" s="1"/>
  <c r="BN17" i="9"/>
  <c r="CP17" i="9"/>
  <c r="CQ17" i="9" s="1"/>
  <c r="BV17" i="9"/>
  <c r="BW17" i="9" s="1"/>
  <c r="BR17" i="9"/>
  <c r="DJ17" i="9"/>
  <c r="DK17" i="9" s="1"/>
  <c r="DF17" i="9"/>
  <c r="DG17" i="9" s="1"/>
  <c r="CT17" i="9"/>
  <c r="CU17" i="9" s="1"/>
  <c r="BT17" i="9"/>
  <c r="BU17" i="9" s="1"/>
  <c r="CH17" i="9"/>
  <c r="CI17" i="9" s="1"/>
  <c r="BL17" i="9"/>
  <c r="BP17" i="9"/>
  <c r="BN42" i="9"/>
  <c r="CN42" i="9"/>
  <c r="CO42" i="9" s="1"/>
  <c r="CX42" i="9"/>
  <c r="CY42" i="9" s="1"/>
  <c r="BX42" i="9"/>
  <c r="BY42" i="9" s="1"/>
  <c r="CD42" i="9"/>
  <c r="CH56" i="9"/>
  <c r="CI56" i="9" s="1"/>
  <c r="BL56" i="9"/>
  <c r="BN56" i="9"/>
  <c r="BO56" i="9" s="1"/>
  <c r="BX56" i="9"/>
  <c r="BY56" i="9" s="1"/>
  <c r="CB56" i="9"/>
  <c r="CC56" i="9" s="1"/>
  <c r="CP56" i="9"/>
  <c r="CQ56" i="9" s="1"/>
  <c r="DD56" i="9"/>
  <c r="DE56" i="9" s="1"/>
  <c r="CF56" i="9"/>
  <c r="CG56" i="9" s="1"/>
  <c r="DB56" i="9"/>
  <c r="DC56" i="9" s="1"/>
  <c r="CV56" i="9"/>
  <c r="CW56" i="9" s="1"/>
  <c r="CT56" i="9"/>
  <c r="CU56" i="9" s="1"/>
  <c r="CL56" i="9"/>
  <c r="CM56" i="9" s="1"/>
  <c r="BJ56" i="9"/>
  <c r="BK56" i="9" s="1"/>
  <c r="CZ56" i="9"/>
  <c r="DA56" i="9" s="1"/>
  <c r="DF27" i="9"/>
  <c r="DG27" i="9" s="1"/>
  <c r="DJ27" i="9"/>
  <c r="DK27" i="9" s="1"/>
  <c r="CZ27" i="9"/>
  <c r="DA27" i="9" s="1"/>
  <c r="CT27" i="9"/>
  <c r="CU27" i="9" s="1"/>
  <c r="BZ28" i="9"/>
  <c r="DJ18" i="9"/>
  <c r="DK18" i="9" s="1"/>
  <c r="CP18" i="9"/>
  <c r="CQ18" i="9" s="1"/>
  <c r="BH18" i="9"/>
  <c r="CJ18" i="9"/>
  <c r="CK18" i="9" s="1"/>
  <c r="DB18" i="9"/>
  <c r="DC18" i="9" s="1"/>
  <c r="DF18" i="9"/>
  <c r="DG18" i="9" s="1"/>
  <c r="CL18" i="9"/>
  <c r="CM18" i="9" s="1"/>
  <c r="CR18" i="9"/>
  <c r="CS18" i="9" s="1"/>
  <c r="CB18" i="9"/>
  <c r="CC18" i="9" s="1"/>
  <c r="BF18" i="9"/>
  <c r="BG18" i="9" s="1"/>
  <c r="CF18" i="9"/>
  <c r="CG18" i="9" s="1"/>
  <c r="BX18" i="9"/>
  <c r="DD18" i="9"/>
  <c r="DE18" i="9" s="1"/>
  <c r="CX18" i="9"/>
  <c r="CY18" i="9" s="1"/>
  <c r="BT18" i="9"/>
  <c r="BU18" i="9" s="1"/>
  <c r="CN18" i="9"/>
  <c r="CO18" i="9" s="1"/>
  <c r="CT18" i="9"/>
  <c r="CU18" i="9" s="1"/>
  <c r="BD18" i="9"/>
  <c r="BE18" i="9" s="1"/>
  <c r="CV18" i="9"/>
  <c r="CW18" i="9" s="1"/>
  <c r="CD18" i="9"/>
  <c r="CE18" i="9" s="1"/>
  <c r="CH18" i="9"/>
  <c r="CI18" i="9" s="1"/>
  <c r="BL18" i="9"/>
  <c r="BV18" i="9"/>
  <c r="BZ18" i="9"/>
  <c r="CZ18" i="9"/>
  <c r="DA18" i="9" s="1"/>
  <c r="BR18" i="9"/>
  <c r="DH18" i="9"/>
  <c r="DI18" i="9" s="1"/>
  <c r="BP18" i="9"/>
  <c r="BJ18" i="9"/>
  <c r="BK18" i="9" s="1"/>
  <c r="BN18" i="9"/>
  <c r="DJ12" i="9"/>
  <c r="DK12" i="9" s="1"/>
  <c r="CR12" i="9"/>
  <c r="CS12" i="9" s="1"/>
  <c r="CJ12" i="9"/>
  <c r="CK12" i="9" s="1"/>
  <c r="BH12" i="9"/>
  <c r="CT12" i="9"/>
  <c r="CU12" i="9" s="1"/>
  <c r="CH12" i="9"/>
  <c r="CI12" i="9" s="1"/>
  <c r="CN12" i="9"/>
  <c r="CO12" i="9" s="1"/>
  <c r="BZ12" i="9"/>
  <c r="DD12" i="9"/>
  <c r="DE12" i="9" s="1"/>
  <c r="CF12" i="9"/>
  <c r="CG12" i="9" s="1"/>
  <c r="CB12" i="9"/>
  <c r="CC12" i="9" s="1"/>
  <c r="BN12" i="9"/>
  <c r="BO12" i="9" s="1"/>
  <c r="BP12" i="9"/>
  <c r="BR12" i="9"/>
  <c r="BV12" i="9"/>
  <c r="BJ12" i="9"/>
  <c r="CX10" i="9"/>
  <c r="CY10" i="9" s="1"/>
  <c r="CT10" i="9"/>
  <c r="CU10" i="9" s="1"/>
  <c r="CP10" i="9"/>
  <c r="CQ10" i="9" s="1"/>
  <c r="CR10" i="9"/>
  <c r="CS10" i="9" s="1"/>
  <c r="CV10" i="9"/>
  <c r="CW10" i="9" s="1"/>
  <c r="DB10" i="9"/>
  <c r="DC10" i="9" s="1"/>
  <c r="DH10" i="9"/>
  <c r="DI10" i="9" s="1"/>
  <c r="CN10" i="9"/>
  <c r="CO10" i="9" s="1"/>
  <c r="CB10" i="9"/>
  <c r="CC10" i="9" s="1"/>
  <c r="DF10" i="9"/>
  <c r="DG10" i="9" s="1"/>
  <c r="CF10" i="9"/>
  <c r="CG10" i="9" s="1"/>
  <c r="BF10" i="9"/>
  <c r="BG10" i="9" s="1"/>
  <c r="CD10" i="9"/>
  <c r="CE10" i="9" s="1"/>
  <c r="CJ10" i="9"/>
  <c r="CK10" i="9" s="1"/>
  <c r="BD10" i="9"/>
  <c r="DD10" i="9"/>
  <c r="DE10" i="9" s="1"/>
  <c r="BH10" i="9"/>
  <c r="DJ10" i="9"/>
  <c r="DK10" i="9" s="1"/>
  <c r="BZ10" i="9"/>
  <c r="CA10" i="9" s="1"/>
  <c r="CL10" i="9"/>
  <c r="CH10" i="9"/>
  <c r="CI10" i="9" s="1"/>
  <c r="CZ10" i="9"/>
  <c r="DA10" i="9" s="1"/>
  <c r="BN10" i="9"/>
  <c r="BX10" i="9"/>
  <c r="BP10" i="9"/>
  <c r="BV10" i="9"/>
  <c r="BW10" i="9" s="1"/>
  <c r="BT10" i="9"/>
  <c r="BL10" i="9"/>
  <c r="BJ10" i="9"/>
  <c r="BK10" i="9" s="1"/>
  <c r="BR10" i="9"/>
  <c r="CT39" i="9"/>
  <c r="CU39" i="9" s="1"/>
  <c r="CJ39" i="9"/>
  <c r="CK39" i="9" s="1"/>
  <c r="CR39" i="9"/>
  <c r="CS39" i="9" s="1"/>
  <c r="CZ39" i="9"/>
  <c r="DA39" i="9" s="1"/>
  <c r="CD39" i="9"/>
  <c r="CE39" i="9" s="1"/>
  <c r="CN39" i="9"/>
  <c r="CO39" i="9" s="1"/>
  <c r="BF39" i="9"/>
  <c r="BG39" i="9" s="1"/>
  <c r="CX39" i="9"/>
  <c r="CY39" i="9" s="1"/>
  <c r="BN39" i="9"/>
  <c r="CP39" i="9"/>
  <c r="CQ39" i="9" s="1"/>
  <c r="BH39" i="9"/>
  <c r="BI39" i="9" s="1"/>
  <c r="DD39" i="9"/>
  <c r="DE39" i="9" s="1"/>
  <c r="BL39" i="9"/>
  <c r="BM39" i="9" s="1"/>
  <c r="DH39" i="9"/>
  <c r="DI39" i="9" s="1"/>
  <c r="BZ39" i="9"/>
  <c r="DB39" i="9"/>
  <c r="DC39" i="9" s="1"/>
  <c r="BT39" i="9"/>
  <c r="BX39" i="9"/>
  <c r="BY39" i="9" s="1"/>
  <c r="CF39" i="9"/>
  <c r="CG39" i="9" s="1"/>
  <c r="CH39" i="9"/>
  <c r="CI39" i="9" s="1"/>
  <c r="DF39" i="9"/>
  <c r="DG39" i="9" s="1"/>
  <c r="CL39" i="9"/>
  <c r="CM39" i="9" s="1"/>
  <c r="CB39" i="9"/>
  <c r="BV39" i="9"/>
  <c r="BP39" i="9"/>
  <c r="BQ39" i="9" s="1"/>
  <c r="BD39" i="9"/>
  <c r="BE39" i="9" s="1"/>
  <c r="BJ39" i="9"/>
  <c r="BK39" i="9" s="1"/>
  <c r="CV39" i="9"/>
  <c r="CW39" i="9" s="1"/>
  <c r="DJ39" i="9"/>
  <c r="DK39" i="9" s="1"/>
  <c r="BR39" i="9"/>
  <c r="DH49" i="9"/>
  <c r="DI49" i="9" s="1"/>
  <c r="BX49" i="9"/>
  <c r="BY49" i="9" s="1"/>
  <c r="BP49" i="9"/>
  <c r="CR49" i="9"/>
  <c r="CS49" i="9" s="1"/>
  <c r="CX49" i="9"/>
  <c r="CY49" i="9" s="1"/>
  <c r="BF49" i="9"/>
  <c r="BG49" i="9" s="1"/>
  <c r="DJ49" i="9"/>
  <c r="DK49" i="9" s="1"/>
  <c r="BN49" i="9"/>
  <c r="BO49" i="9" s="1"/>
  <c r="CV49" i="9"/>
  <c r="CW49" i="9" s="1"/>
  <c r="CZ49" i="9"/>
  <c r="DA49" i="9" s="1"/>
  <c r="DB49" i="9"/>
  <c r="DC49" i="9" s="1"/>
  <c r="BH49" i="9"/>
  <c r="BI49" i="9" s="1"/>
  <c r="BJ49" i="9"/>
  <c r="BK49" i="9" s="1"/>
  <c r="CT49" i="9"/>
  <c r="CU49" i="9" s="1"/>
  <c r="BD49" i="9"/>
  <c r="BE49" i="9" s="1"/>
  <c r="BT49" i="9"/>
  <c r="BU49" i="9" s="1"/>
  <c r="CJ49" i="9"/>
  <c r="BL49" i="9"/>
  <c r="DF49" i="9"/>
  <c r="DG49" i="9" s="1"/>
  <c r="CH49" i="9"/>
  <c r="CI49" i="9" s="1"/>
  <c r="BZ49" i="9"/>
  <c r="CB49" i="9"/>
  <c r="CC49" i="9" s="1"/>
  <c r="BV49" i="9"/>
  <c r="BW49" i="9" s="1"/>
  <c r="CD49" i="9"/>
  <c r="BR49" i="9"/>
  <c r="BS49" i="9" s="1"/>
  <c r="DD49" i="9"/>
  <c r="DE49" i="9" s="1"/>
  <c r="CF49" i="9"/>
  <c r="CG49" i="9" s="1"/>
  <c r="CP49" i="9"/>
  <c r="CQ49" i="9" s="1"/>
  <c r="CL49" i="9"/>
  <c r="CM49" i="9" s="1"/>
  <c r="CN49" i="9"/>
  <c r="CZ15" i="9"/>
  <c r="DA15" i="9" s="1"/>
  <c r="BZ15" i="9"/>
  <c r="DJ15" i="9"/>
  <c r="DK15" i="9" s="1"/>
  <c r="CB15" i="9"/>
  <c r="CC15" i="9" s="1"/>
  <c r="CD15" i="9"/>
  <c r="CE15" i="9" s="1"/>
  <c r="BJ15" i="9"/>
  <c r="BH15" i="9"/>
  <c r="CJ15" i="9"/>
  <c r="CK15" i="9" s="1"/>
  <c r="DD15" i="9"/>
  <c r="DE15" i="9" s="1"/>
  <c r="CH15" i="9"/>
  <c r="CI15" i="9" s="1"/>
  <c r="DH15" i="9"/>
  <c r="DI15" i="9" s="1"/>
  <c r="CF15" i="9"/>
  <c r="CG15" i="9" s="1"/>
  <c r="CN15" i="9"/>
  <c r="CO15" i="9" s="1"/>
  <c r="CX15" i="9"/>
  <c r="CY15" i="9" s="1"/>
  <c r="BL15" i="9"/>
  <c r="BX15" i="9"/>
  <c r="BY15" i="9" s="1"/>
  <c r="BD15" i="9"/>
  <c r="BT15" i="9"/>
  <c r="BU15" i="9" s="1"/>
  <c r="BF15" i="9"/>
  <c r="BG15" i="9" s="1"/>
  <c r="DF15" i="9"/>
  <c r="DG15" i="9" s="1"/>
  <c r="BN15" i="9"/>
  <c r="CT15" i="9"/>
  <c r="CU15" i="9" s="1"/>
  <c r="BP15" i="9"/>
  <c r="DB15" i="9"/>
  <c r="DC15" i="9" s="1"/>
  <c r="CV15" i="9"/>
  <c r="CW15" i="9" s="1"/>
  <c r="BR15" i="9"/>
  <c r="BV15" i="9"/>
  <c r="BW15" i="9" s="1"/>
  <c r="CP15" i="9"/>
  <c r="CL15" i="9"/>
  <c r="CM15" i="9" s="1"/>
  <c r="CR15" i="9"/>
  <c r="CS15" i="9" s="1"/>
  <c r="CJ16" i="9"/>
  <c r="CK16" i="9" s="1"/>
  <c r="DB16" i="9"/>
  <c r="DC16" i="9" s="1"/>
  <c r="CX16" i="9"/>
  <c r="CY16" i="9" s="1"/>
  <c r="CH16" i="9"/>
  <c r="BP16" i="9"/>
  <c r="CL16" i="9"/>
  <c r="CM16" i="9" s="1"/>
  <c r="BT16" i="9"/>
  <c r="BN16" i="9"/>
  <c r="CF16" i="9"/>
  <c r="CV16" i="9"/>
  <c r="CW16" i="9" s="1"/>
  <c r="BZ16" i="9"/>
  <c r="BX16" i="9"/>
  <c r="BY16" i="9" s="1"/>
  <c r="CR16" i="9"/>
  <c r="CS16" i="9" s="1"/>
  <c r="DD16" i="9"/>
  <c r="DE16" i="9" s="1"/>
  <c r="CT16" i="9"/>
  <c r="CU16" i="9" s="1"/>
  <c r="BR16" i="9"/>
  <c r="CP16" i="9"/>
  <c r="DJ16" i="9"/>
  <c r="DK16" i="9" s="1"/>
  <c r="CD16" i="9"/>
  <c r="BV16" i="9"/>
  <c r="BJ16" i="9"/>
  <c r="BK16" i="9" s="1"/>
  <c r="DF16" i="9"/>
  <c r="DG16" i="9" s="1"/>
  <c r="CZ16" i="9"/>
  <c r="DA16" i="9" s="1"/>
  <c r="BF16" i="9"/>
  <c r="BG16" i="9" s="1"/>
  <c r="CB16" i="9"/>
  <c r="CC16" i="9" s="1"/>
  <c r="CN16" i="9"/>
  <c r="CO16" i="9" s="1"/>
  <c r="DH16" i="9"/>
  <c r="DI16" i="9" s="1"/>
  <c r="BD16" i="9"/>
  <c r="BE16" i="9" s="1"/>
  <c r="BL16" i="9"/>
  <c r="BF62" i="9"/>
  <c r="BH62" i="9"/>
  <c r="CV62" i="9"/>
  <c r="CW62" i="9" s="1"/>
  <c r="CN62" i="9"/>
  <c r="CO62" i="9" s="1"/>
  <c r="CZ62" i="9"/>
  <c r="DA62" i="9" s="1"/>
  <c r="CX62" i="9"/>
  <c r="CY62" i="9" s="1"/>
  <c r="DD62" i="9"/>
  <c r="DE62" i="9" s="1"/>
  <c r="CB62" i="9"/>
  <c r="CC62" i="9" s="1"/>
  <c r="CJ62" i="9"/>
  <c r="CK62" i="9" s="1"/>
  <c r="CT62" i="9"/>
  <c r="CU62" i="9" s="1"/>
  <c r="BR62" i="9"/>
  <c r="BS62" i="9" s="1"/>
  <c r="CH62" i="9"/>
  <c r="CI62" i="9" s="1"/>
  <c r="BD62" i="9"/>
  <c r="BE62" i="9" s="1"/>
  <c r="DB62" i="9"/>
  <c r="DC62" i="9" s="1"/>
  <c r="DJ62" i="9"/>
  <c r="DK62" i="9" s="1"/>
  <c r="BV62" i="9"/>
  <c r="BW62" i="9" s="1"/>
  <c r="DF62" i="9"/>
  <c r="DG62" i="9" s="1"/>
  <c r="CL62" i="9"/>
  <c r="CM62" i="9" s="1"/>
  <c r="BZ62" i="9"/>
  <c r="CA62" i="9" s="1"/>
  <c r="CD62" i="9"/>
  <c r="BX62" i="9"/>
  <c r="BY62" i="9" s="1"/>
  <c r="BL62" i="9"/>
  <c r="BM62" i="9" s="1"/>
  <c r="CR62" i="9"/>
  <c r="CS62" i="9" s="1"/>
  <c r="CF62" i="9"/>
  <c r="CG62" i="9" s="1"/>
  <c r="BP62" i="9"/>
  <c r="BQ62" i="9" s="1"/>
  <c r="BN62" i="9"/>
  <c r="BO62" i="9" s="1"/>
  <c r="BT62" i="9"/>
  <c r="BU62" i="9" s="1"/>
  <c r="DH62" i="9"/>
  <c r="DI62" i="9" s="1"/>
  <c r="CP62" i="9"/>
  <c r="CQ62" i="9" s="1"/>
  <c r="BJ62" i="9"/>
  <c r="CX41" i="9"/>
  <c r="CY41" i="9" s="1"/>
  <c r="BF41" i="9"/>
  <c r="BG41" i="9" s="1"/>
  <c r="CF24" i="9"/>
  <c r="CB51" i="9"/>
  <c r="BH51" i="9"/>
  <c r="BI51" i="9" s="1"/>
  <c r="BZ53" i="9"/>
  <c r="CL53" i="9"/>
  <c r="CM53" i="9" s="1"/>
  <c r="BJ53" i="9"/>
  <c r="BK53" i="9" s="1"/>
  <c r="CX53" i="9"/>
  <c r="CY53" i="9" s="1"/>
  <c r="BP53" i="9"/>
  <c r="CP53" i="9"/>
  <c r="BH53" i="9"/>
  <c r="BI53" i="9" s="1"/>
  <c r="BR53" i="9"/>
  <c r="BS53" i="9" s="1"/>
  <c r="DJ53" i="9"/>
  <c r="DK53" i="9" s="1"/>
  <c r="BV53" i="9"/>
  <c r="BW53" i="9" s="1"/>
  <c r="BN53" i="9"/>
  <c r="BO53" i="9" s="1"/>
  <c r="CH53" i="9"/>
  <c r="CI53" i="9" s="1"/>
  <c r="CN53" i="9"/>
  <c r="CO53" i="9" s="1"/>
  <c r="BL53" i="9"/>
  <c r="BM53" i="9" s="1"/>
  <c r="CR53" i="9"/>
  <c r="CS53" i="9" s="1"/>
  <c r="DB53" i="9"/>
  <c r="DC53" i="9" s="1"/>
  <c r="CT53" i="9"/>
  <c r="CU53" i="9" s="1"/>
  <c r="BX53" i="9"/>
  <c r="CF37" i="9"/>
  <c r="CG37" i="9" s="1"/>
  <c r="CD37" i="9"/>
  <c r="BJ37" i="9"/>
  <c r="BK37" i="9" s="1"/>
  <c r="DH37" i="9"/>
  <c r="DI37" i="9" s="1"/>
  <c r="BT37" i="9"/>
  <c r="BU37" i="9" s="1"/>
  <c r="CH37" i="9"/>
  <c r="CP37" i="9"/>
  <c r="CQ37" i="9" s="1"/>
  <c r="BP37" i="9"/>
  <c r="BQ37" i="9" s="1"/>
  <c r="BD37" i="9"/>
  <c r="BE37" i="9" s="1"/>
  <c r="DJ37" i="9"/>
  <c r="DK37" i="9" s="1"/>
  <c r="CR37" i="9"/>
  <c r="CS37" i="9" s="1"/>
  <c r="CV37" i="9"/>
  <c r="CW37" i="9" s="1"/>
  <c r="DD37" i="9"/>
  <c r="DE37" i="9" s="1"/>
  <c r="BF37" i="9"/>
  <c r="BG37" i="9" s="1"/>
  <c r="BL37" i="9"/>
  <c r="BX37" i="9"/>
  <c r="BY37" i="9" s="1"/>
  <c r="BV37" i="9"/>
  <c r="BW37" i="9" s="1"/>
  <c r="BH37" i="9"/>
  <c r="BI37" i="9" s="1"/>
  <c r="CL37" i="9"/>
  <c r="CM37" i="9" s="1"/>
  <c r="CB37" i="9"/>
  <c r="CC37" i="9" s="1"/>
  <c r="DB37" i="9"/>
  <c r="DC37" i="9" s="1"/>
  <c r="CX37" i="9"/>
  <c r="CY37" i="9" s="1"/>
  <c r="DF37" i="9"/>
  <c r="DG37" i="9" s="1"/>
  <c r="CJ37" i="9"/>
  <c r="CK37" i="9" s="1"/>
  <c r="BN37" i="9"/>
  <c r="CZ37" i="9"/>
  <c r="DA37" i="9" s="1"/>
  <c r="CN37" i="9"/>
  <c r="BR37" i="9"/>
  <c r="CT37" i="9"/>
  <c r="CU37" i="9" s="1"/>
  <c r="BZ37" i="9"/>
  <c r="CP58" i="9"/>
  <c r="CQ58" i="9" s="1"/>
  <c r="CZ58" i="9"/>
  <c r="DA58" i="9" s="1"/>
  <c r="CF58" i="9"/>
  <c r="CG58" i="9" s="1"/>
  <c r="BH58" i="9"/>
  <c r="BI58" i="9" s="1"/>
  <c r="DB58" i="9"/>
  <c r="DC58" i="9" s="1"/>
  <c r="BP58" i="9"/>
  <c r="CV58" i="9"/>
  <c r="CW58" i="9" s="1"/>
  <c r="BL58" i="9"/>
  <c r="BM58" i="9" s="1"/>
  <c r="CH58" i="9"/>
  <c r="CI58" i="9" s="1"/>
  <c r="DH58" i="9"/>
  <c r="DI58" i="9" s="1"/>
  <c r="DJ58" i="9"/>
  <c r="DK58" i="9" s="1"/>
  <c r="DF58" i="9"/>
  <c r="DG58" i="9" s="1"/>
  <c r="BF58" i="9"/>
  <c r="BG58" i="9" s="1"/>
  <c r="BX58" i="9"/>
  <c r="BY58" i="9" s="1"/>
  <c r="BZ58" i="9"/>
  <c r="CT58" i="9"/>
  <c r="BN58" i="9"/>
  <c r="BO58" i="9" s="1"/>
  <c r="DD58" i="9"/>
  <c r="DE58" i="9" s="1"/>
  <c r="CR58" i="9"/>
  <c r="CS58" i="9" s="1"/>
  <c r="CB58" i="9"/>
  <c r="CC58" i="9" s="1"/>
  <c r="CD58" i="9"/>
  <c r="CE58" i="9" s="1"/>
  <c r="CN58" i="9"/>
  <c r="CO58" i="9" s="1"/>
  <c r="BV58" i="9"/>
  <c r="BW58" i="9" s="1"/>
  <c r="CX58" i="9"/>
  <c r="CY58" i="9" s="1"/>
  <c r="BD58" i="9"/>
  <c r="BE58" i="9" s="1"/>
  <c r="BJ58" i="9"/>
  <c r="BK58" i="9" s="1"/>
  <c r="CL58" i="9"/>
  <c r="CM58" i="9" s="1"/>
  <c r="CJ58" i="9"/>
  <c r="CK58" i="9" s="1"/>
  <c r="BR58" i="9"/>
  <c r="BT58" i="9"/>
  <c r="DJ14" i="9"/>
  <c r="DK14" i="9" s="1"/>
  <c r="DH14" i="9"/>
  <c r="DI14" i="9" s="1"/>
  <c r="CX14" i="9"/>
  <c r="CY14" i="9" s="1"/>
  <c r="DB14" i="9"/>
  <c r="DC14" i="9" s="1"/>
  <c r="CZ14" i="9"/>
  <c r="DA14" i="9" s="1"/>
  <c r="BZ14" i="9"/>
  <c r="BX14" i="9"/>
  <c r="BN14" i="9"/>
  <c r="BO14" i="9" s="1"/>
  <c r="CJ14" i="9"/>
  <c r="BH14" i="9"/>
  <c r="BI14" i="9" s="1"/>
  <c r="CT14" i="9"/>
  <c r="CU14" i="9" s="1"/>
  <c r="CB14" i="9"/>
  <c r="BR14" i="9"/>
  <c r="DD14" i="9"/>
  <c r="DE14" i="9" s="1"/>
  <c r="DF14" i="9"/>
  <c r="DG14" i="9" s="1"/>
  <c r="BF14" i="9"/>
  <c r="BJ14" i="9"/>
  <c r="CD14" i="9"/>
  <c r="CE14" i="9" s="1"/>
  <c r="CV14" i="9"/>
  <c r="CW14" i="9" s="1"/>
  <c r="BP14" i="9"/>
  <c r="BD14" i="9"/>
  <c r="CN14" i="9"/>
  <c r="CO14" i="9" s="1"/>
  <c r="CF14" i="9"/>
  <c r="CG14" i="9" s="1"/>
  <c r="CR14" i="9"/>
  <c r="CS14" i="9" s="1"/>
  <c r="CL14" i="9"/>
  <c r="BT14" i="9"/>
  <c r="BU14" i="9" s="1"/>
  <c r="BV14" i="9"/>
  <c r="BW14" i="9" s="1"/>
  <c r="CP14" i="9"/>
  <c r="CQ14" i="9" s="1"/>
  <c r="CH14" i="9"/>
  <c r="CI14" i="9" s="1"/>
  <c r="BL14" i="9"/>
  <c r="BM14" i="9" s="1"/>
  <c r="BH61" i="9"/>
  <c r="CN61" i="9"/>
  <c r="CO61" i="9" s="1"/>
  <c r="DH61" i="9"/>
  <c r="DI61" i="9" s="1"/>
  <c r="CJ61" i="9"/>
  <c r="CK61" i="9" s="1"/>
  <c r="BJ61" i="9"/>
  <c r="BK61" i="9" s="1"/>
  <c r="DD61" i="9"/>
  <c r="DE61" i="9" s="1"/>
  <c r="BP61" i="9"/>
  <c r="BQ61" i="9" s="1"/>
  <c r="CL61" i="9"/>
  <c r="CM61" i="9" s="1"/>
  <c r="CX61" i="9"/>
  <c r="CY61" i="9" s="1"/>
  <c r="BZ61" i="9"/>
  <c r="DJ61" i="9"/>
  <c r="DK61" i="9" s="1"/>
  <c r="CZ61" i="9"/>
  <c r="DA61" i="9" s="1"/>
  <c r="BL61" i="9"/>
  <c r="BM61" i="9" s="1"/>
  <c r="CH61" i="9"/>
  <c r="CI61" i="9" s="1"/>
  <c r="CF61" i="9"/>
  <c r="CG61" i="9" s="1"/>
  <c r="BR61" i="9"/>
  <c r="BS61" i="9" s="1"/>
  <c r="BN61" i="9"/>
  <c r="BT61" i="9"/>
  <c r="BV61" i="9"/>
  <c r="BW61" i="9" s="1"/>
  <c r="CB61" i="9"/>
  <c r="CC61" i="9" s="1"/>
  <c r="BD61" i="9"/>
  <c r="BE61" i="9" s="1"/>
  <c r="BF61" i="9"/>
  <c r="BG61" i="9" s="1"/>
  <c r="CD61" i="9"/>
  <c r="CE61" i="9" s="1"/>
  <c r="DF61" i="9"/>
  <c r="DG61" i="9" s="1"/>
  <c r="BX61" i="9"/>
  <c r="BY61" i="9" s="1"/>
  <c r="CP61" i="9"/>
  <c r="CQ61" i="9" s="1"/>
  <c r="DB61" i="9"/>
  <c r="DC61" i="9" s="1"/>
  <c r="CT61" i="9"/>
  <c r="CR61" i="9"/>
  <c r="CS61" i="9" s="1"/>
  <c r="CV61" i="9"/>
  <c r="CW61" i="9" s="1"/>
  <c r="CX60" i="9"/>
  <c r="CY60" i="9" s="1"/>
  <c r="DJ60" i="9"/>
  <c r="DK60" i="9" s="1"/>
  <c r="BR60" i="9"/>
  <c r="BN60" i="9"/>
  <c r="BJ60" i="9"/>
  <c r="BK60" i="9" s="1"/>
  <c r="BF60" i="9"/>
  <c r="BG60" i="9" s="1"/>
  <c r="BT60" i="9"/>
  <c r="BU60" i="9" s="1"/>
  <c r="CT60" i="9"/>
  <c r="CU60" i="9" s="1"/>
  <c r="DB60" i="9"/>
  <c r="DC60" i="9" s="1"/>
  <c r="BZ60" i="9"/>
  <c r="CA60" i="9" s="1"/>
  <c r="CZ60" i="9"/>
  <c r="DA60" i="9" s="1"/>
  <c r="CB60" i="9"/>
  <c r="CC60" i="9" s="1"/>
  <c r="CH60" i="9"/>
  <c r="CI60" i="9" s="1"/>
  <c r="CL60" i="9"/>
  <c r="CM60" i="9" s="1"/>
  <c r="BP60" i="9"/>
  <c r="BQ60" i="9" s="1"/>
  <c r="DH60" i="9"/>
  <c r="DI60" i="9" s="1"/>
  <c r="CV60" i="9"/>
  <c r="CW60" i="9" s="1"/>
  <c r="BD60" i="9"/>
  <c r="BE60" i="9" s="1"/>
  <c r="CP60" i="9"/>
  <c r="CQ60" i="9" s="1"/>
  <c r="CN60" i="9"/>
  <c r="CO60" i="9" s="1"/>
  <c r="BV60" i="9"/>
  <c r="BW60" i="9" s="1"/>
  <c r="CR60" i="9"/>
  <c r="CS60" i="9" s="1"/>
  <c r="BX60" i="9"/>
  <c r="DF60" i="9"/>
  <c r="DG60" i="9" s="1"/>
  <c r="BL60" i="9"/>
  <c r="BM60" i="9" s="1"/>
  <c r="DD60" i="9"/>
  <c r="DE60" i="9" s="1"/>
  <c r="BH60" i="9"/>
  <c r="BI60" i="9" s="1"/>
  <c r="CJ60" i="9"/>
  <c r="CK60" i="9" s="1"/>
  <c r="CF60" i="9"/>
  <c r="CD60" i="9"/>
  <c r="CE60" i="9" s="1"/>
  <c r="BL50" i="9"/>
  <c r="BM50" i="9" s="1"/>
  <c r="CJ50" i="9"/>
  <c r="BX50" i="9"/>
  <c r="CL50" i="9"/>
  <c r="CM50" i="9" s="1"/>
  <c r="CB50" i="9"/>
  <c r="BH50" i="9"/>
  <c r="BI50" i="9" s="1"/>
  <c r="CT50" i="9"/>
  <c r="CU50" i="9" s="1"/>
  <c r="DB50" i="9"/>
  <c r="DC50" i="9" s="1"/>
  <c r="CR50" i="9"/>
  <c r="CS50" i="9" s="1"/>
  <c r="BN50" i="9"/>
  <c r="BO50" i="9" s="1"/>
  <c r="BR50" i="9"/>
  <c r="BS50" i="9" s="1"/>
  <c r="CD50" i="9"/>
  <c r="CE50" i="9" s="1"/>
  <c r="CJ44" i="9"/>
  <c r="CK44" i="9" s="1"/>
  <c r="CD44" i="9"/>
  <c r="CE44" i="9" s="1"/>
  <c r="DB44" i="9"/>
  <c r="DC44" i="9" s="1"/>
  <c r="CL44" i="9"/>
  <c r="CM44" i="9" s="1"/>
  <c r="BD44" i="9"/>
  <c r="BE44" i="9" s="1"/>
  <c r="BH44" i="9"/>
  <c r="BI44" i="9" s="1"/>
  <c r="BP44" i="9"/>
  <c r="BQ44" i="9" s="1"/>
  <c r="CV44" i="9"/>
  <c r="CW44" i="9" s="1"/>
  <c r="BN44" i="9"/>
  <c r="BO44" i="9" s="1"/>
  <c r="CR44" i="9"/>
  <c r="CF44" i="9"/>
  <c r="CG44" i="9" s="1"/>
  <c r="CX44" i="9"/>
  <c r="CY44" i="9" s="1"/>
  <c r="DD44" i="9"/>
  <c r="DE44" i="9" s="1"/>
  <c r="CT44" i="9"/>
  <c r="CU44" i="9" s="1"/>
  <c r="BF44" i="9"/>
  <c r="BG44" i="9" s="1"/>
  <c r="BL44" i="9"/>
  <c r="BM44" i="9" s="1"/>
  <c r="BV44" i="9"/>
  <c r="BX44" i="9"/>
  <c r="BT44" i="9"/>
  <c r="BU44" i="9" s="1"/>
  <c r="BJ44" i="9"/>
  <c r="BK44" i="9" s="1"/>
  <c r="BZ44" i="9"/>
  <c r="CZ44" i="9"/>
  <c r="DA44" i="9" s="1"/>
  <c r="DJ44" i="9"/>
  <c r="DK44" i="9" s="1"/>
  <c r="BR44" i="9"/>
  <c r="BS44" i="9" s="1"/>
  <c r="DH44" i="9"/>
  <c r="DI44" i="9" s="1"/>
  <c r="DF44" i="9"/>
  <c r="DG44" i="9" s="1"/>
  <c r="CB44" i="9"/>
  <c r="CC44" i="9" s="1"/>
  <c r="CN44" i="9"/>
  <c r="CP44" i="9"/>
  <c r="CH44" i="9"/>
  <c r="CI44" i="9" s="1"/>
  <c r="BT59" i="9"/>
  <c r="BU59" i="9" s="1"/>
  <c r="BL59" i="9"/>
  <c r="BZ59" i="9"/>
  <c r="CH59" i="9"/>
  <c r="CI59" i="9" s="1"/>
  <c r="BD59" i="9"/>
  <c r="BE59" i="9" s="1"/>
  <c r="CJ59" i="9"/>
  <c r="CK59" i="9" s="1"/>
  <c r="DH59" i="9"/>
  <c r="DI59" i="9" s="1"/>
  <c r="CF59" i="9"/>
  <c r="DD59" i="9"/>
  <c r="DE59" i="9" s="1"/>
  <c r="BR59" i="9"/>
  <c r="CZ59" i="9"/>
  <c r="DA59" i="9" s="1"/>
  <c r="CR59" i="9"/>
  <c r="CS59" i="9" s="1"/>
  <c r="BP59" i="9"/>
  <c r="DF59" i="9"/>
  <c r="DG59" i="9" s="1"/>
  <c r="BF59" i="9"/>
  <c r="BG59" i="9" s="1"/>
  <c r="CV59" i="9"/>
  <c r="CW59" i="9" s="1"/>
  <c r="BN59" i="9"/>
  <c r="BO59" i="9" s="1"/>
  <c r="BH59" i="9"/>
  <c r="BI59" i="9" s="1"/>
  <c r="BJ59" i="9"/>
  <c r="BK59" i="9" s="1"/>
  <c r="BX59" i="9"/>
  <c r="BY59" i="9" s="1"/>
  <c r="BV59" i="9"/>
  <c r="BW59" i="9" s="1"/>
  <c r="DJ59" i="9"/>
  <c r="DK59" i="9" s="1"/>
  <c r="CD59" i="9"/>
  <c r="CE59" i="9" s="1"/>
  <c r="DB59" i="9"/>
  <c r="DC59" i="9" s="1"/>
  <c r="CX59" i="9"/>
  <c r="CY59" i="9" s="1"/>
  <c r="CB59" i="9"/>
  <c r="CC59" i="9" s="1"/>
  <c r="CT59" i="9"/>
  <c r="CU59" i="9" s="1"/>
  <c r="CN59" i="9"/>
  <c r="CL59" i="9"/>
  <c r="CM59" i="9" s="1"/>
  <c r="CP59" i="9"/>
  <c r="CQ59" i="9" s="1"/>
  <c r="BT57" i="9"/>
  <c r="BU57" i="9" s="1"/>
  <c r="BH57" i="9"/>
  <c r="CB57" i="9"/>
  <c r="CC57" i="9" s="1"/>
  <c r="DF57" i="9"/>
  <c r="DG57" i="9" s="1"/>
  <c r="CP57" i="9"/>
  <c r="CQ57" i="9" s="1"/>
  <c r="BR57" i="9"/>
  <c r="BS57" i="9" s="1"/>
  <c r="DJ57" i="9"/>
  <c r="DK57" i="9" s="1"/>
  <c r="BL57" i="9"/>
  <c r="CT57" i="9"/>
  <c r="CU57" i="9" s="1"/>
  <c r="CD57" i="9"/>
  <c r="CE57" i="9" s="1"/>
  <c r="CV57" i="9"/>
  <c r="CW57" i="9" s="1"/>
  <c r="BD57" i="9"/>
  <c r="BE57" i="9" s="1"/>
  <c r="BJ57" i="9"/>
  <c r="BK57" i="9" s="1"/>
  <c r="DH64" i="9"/>
  <c r="DI64" i="9" s="1"/>
  <c r="BP64" i="9"/>
  <c r="BQ64" i="9" s="1"/>
  <c r="CL64" i="9"/>
  <c r="CP64" i="9"/>
  <c r="CQ64" i="9" s="1"/>
  <c r="BT64" i="9"/>
  <c r="BU64" i="9" s="1"/>
  <c r="DJ64" i="9"/>
  <c r="DK64" i="9" s="1"/>
  <c r="BV64" i="9"/>
  <c r="BW64" i="9" s="1"/>
  <c r="CN64" i="9"/>
  <c r="CO64" i="9" s="1"/>
  <c r="CT64" i="9"/>
  <c r="CU64" i="9" s="1"/>
  <c r="BD64" i="9"/>
  <c r="DD64" i="9"/>
  <c r="DE64" i="9" s="1"/>
  <c r="CF64" i="9"/>
  <c r="CG64" i="9" s="1"/>
  <c r="BJ64" i="9"/>
  <c r="BK64" i="9" s="1"/>
  <c r="DB64" i="9"/>
  <c r="DC64" i="9" s="1"/>
  <c r="CD64" i="9"/>
  <c r="CE64" i="9" s="1"/>
  <c r="CB64" i="9"/>
  <c r="CC64" i="9" s="1"/>
  <c r="CH64" i="9"/>
  <c r="CI64" i="9" s="1"/>
  <c r="BH64" i="9"/>
  <c r="BI64" i="9" s="1"/>
  <c r="CJ64" i="9"/>
  <c r="CK64" i="9" s="1"/>
  <c r="BF64" i="9"/>
  <c r="BG64" i="9" s="1"/>
  <c r="CZ64" i="9"/>
  <c r="DA64" i="9" s="1"/>
  <c r="DF64" i="9"/>
  <c r="DG64" i="9" s="1"/>
  <c r="CX64" i="9"/>
  <c r="CY64" i="9" s="1"/>
  <c r="BX64" i="9"/>
  <c r="BY64" i="9" s="1"/>
  <c r="BL64" i="9"/>
  <c r="BM64" i="9" s="1"/>
  <c r="CR64" i="9"/>
  <c r="CS64" i="9" s="1"/>
  <c r="CV64" i="9"/>
  <c r="CW64" i="9" s="1"/>
  <c r="BR64" i="9"/>
  <c r="BS64" i="9" s="1"/>
  <c r="BZ64" i="9"/>
  <c r="CA64" i="9" s="1"/>
  <c r="BN64" i="9"/>
  <c r="BT55" i="9"/>
  <c r="BU55" i="9" s="1"/>
  <c r="DB55" i="9"/>
  <c r="DC55" i="9" s="1"/>
  <c r="CZ55" i="9"/>
  <c r="DA55" i="9" s="1"/>
  <c r="DJ55" i="9"/>
  <c r="DK55" i="9" s="1"/>
  <c r="BZ55" i="9"/>
  <c r="BR55" i="9"/>
  <c r="CH55" i="9"/>
  <c r="CI55" i="9" s="1"/>
  <c r="CJ55" i="9"/>
  <c r="CF55" i="9"/>
  <c r="CG55" i="9" s="1"/>
  <c r="CT55" i="9"/>
  <c r="CU55" i="9" s="1"/>
  <c r="BH55" i="9"/>
  <c r="BI55" i="9" s="1"/>
  <c r="DH55" i="9"/>
  <c r="DI55" i="9" s="1"/>
  <c r="BV55" i="9"/>
  <c r="BW55" i="9" s="1"/>
  <c r="CX55" i="9"/>
  <c r="CY55" i="9" s="1"/>
  <c r="BJ55" i="9"/>
  <c r="BK55" i="9" s="1"/>
  <c r="BF55" i="9"/>
  <c r="BG55" i="9" s="1"/>
  <c r="CR55" i="9"/>
  <c r="CS55" i="9" s="1"/>
  <c r="CV55" i="9"/>
  <c r="CW55" i="9" s="1"/>
  <c r="BL55" i="9"/>
  <c r="BM55" i="9" s="1"/>
  <c r="CB55" i="9"/>
  <c r="CC55" i="9" s="1"/>
  <c r="BX55" i="9"/>
  <c r="CL55" i="9"/>
  <c r="CM55" i="9" s="1"/>
  <c r="BN55" i="9"/>
  <c r="BP55" i="9"/>
  <c r="BQ55" i="9" s="1"/>
  <c r="DF55" i="9"/>
  <c r="DG55" i="9" s="1"/>
  <c r="DD55" i="9"/>
  <c r="DE55" i="9" s="1"/>
  <c r="CN55" i="9"/>
  <c r="CO55" i="9" s="1"/>
  <c r="BD55" i="9"/>
  <c r="BE55" i="9" s="1"/>
  <c r="CP55" i="9"/>
  <c r="CD55" i="9"/>
  <c r="CT40" i="9"/>
  <c r="CU40" i="9" s="1"/>
  <c r="BN40" i="9"/>
  <c r="BO40" i="9" s="1"/>
  <c r="BL40" i="9"/>
  <c r="BM40" i="9" s="1"/>
  <c r="CD40" i="9"/>
  <c r="CE40" i="9" s="1"/>
  <c r="BV40" i="9"/>
  <c r="CF40" i="9"/>
  <c r="CG40" i="9" s="1"/>
  <c r="BF40" i="9"/>
  <c r="BG40" i="9" s="1"/>
  <c r="DD40" i="9"/>
  <c r="DE40" i="9" s="1"/>
  <c r="DF40" i="9"/>
  <c r="DG40" i="9" s="1"/>
  <c r="CZ40" i="9"/>
  <c r="DA40" i="9" s="1"/>
  <c r="DH40" i="9"/>
  <c r="DI40" i="9" s="1"/>
  <c r="CN40" i="9"/>
  <c r="CD22" i="9"/>
  <c r="CN22" i="9"/>
  <c r="CR22" i="9"/>
  <c r="CS22" i="9" s="1"/>
  <c r="DF22" i="9"/>
  <c r="DG22" i="9" s="1"/>
  <c r="CB22" i="9"/>
  <c r="CV22" i="9"/>
  <c r="CW22" i="9" s="1"/>
  <c r="BF22" i="9"/>
  <c r="BG22" i="9" s="1"/>
  <c r="BH22" i="9"/>
  <c r="CP22" i="9"/>
  <c r="CQ22" i="9" s="1"/>
  <c r="CF22" i="9"/>
  <c r="DB22" i="9"/>
  <c r="DC22" i="9" s="1"/>
  <c r="CT22" i="9"/>
  <c r="CU22" i="9" s="1"/>
  <c r="CX22" i="9"/>
  <c r="CY22" i="9" s="1"/>
  <c r="BD22" i="9"/>
  <c r="BE22" i="9" s="1"/>
  <c r="DH22" i="9"/>
  <c r="DI22" i="9" s="1"/>
  <c r="DD22" i="9"/>
  <c r="DE22" i="9" s="1"/>
  <c r="DJ22" i="9"/>
  <c r="DK22" i="9" s="1"/>
  <c r="BZ22" i="9"/>
  <c r="CA22" i="9" s="1"/>
  <c r="CZ22" i="9"/>
  <c r="DA22" i="9" s="1"/>
  <c r="BL22" i="9"/>
  <c r="CL22" i="9"/>
  <c r="BP22" i="9"/>
  <c r="BV22" i="9"/>
  <c r="BX22" i="9"/>
  <c r="BY22" i="9" s="1"/>
  <c r="BJ22" i="9"/>
  <c r="BK22" i="9" s="1"/>
  <c r="BN22" i="9"/>
  <c r="BO22" i="9" s="1"/>
  <c r="CH22" i="9"/>
  <c r="BT22" i="9"/>
  <c r="BU22" i="9" s="1"/>
  <c r="CJ22" i="9"/>
  <c r="BR22" i="9"/>
  <c r="CT19" i="9"/>
  <c r="CU19" i="9" s="1"/>
  <c r="DJ19" i="9"/>
  <c r="DK19" i="9" s="1"/>
  <c r="DH19" i="9"/>
  <c r="DI19" i="9" s="1"/>
  <c r="CX19" i="9"/>
  <c r="CY19" i="9" s="1"/>
  <c r="CP19" i="9"/>
  <c r="CQ19" i="9" s="1"/>
  <c r="BN19" i="9"/>
  <c r="BO19" i="9" s="1"/>
  <c r="BH19" i="9"/>
  <c r="BF19" i="9"/>
  <c r="BG19" i="9" s="1"/>
  <c r="CJ46" i="9"/>
  <c r="CK46" i="9" s="1"/>
  <c r="DF46" i="9"/>
  <c r="DG46" i="9" s="1"/>
  <c r="CN28" i="9" l="1"/>
  <c r="CO28" i="9" s="1"/>
  <c r="DJ28" i="9"/>
  <c r="DK28" i="9" s="1"/>
  <c r="BH27" i="9"/>
  <c r="BI27" i="9" s="1"/>
  <c r="DJ48" i="9"/>
  <c r="DK48" i="9" s="1"/>
  <c r="CL40" i="9"/>
  <c r="CM40" i="9" s="1"/>
  <c r="CH40" i="9"/>
  <c r="CI40" i="9" s="1"/>
  <c r="CR40" i="9"/>
  <c r="CS40" i="9" s="1"/>
  <c r="BN57" i="9"/>
  <c r="BO57" i="9" s="1"/>
  <c r="CF57" i="9"/>
  <c r="CG57" i="9" s="1"/>
  <c r="BF53" i="9"/>
  <c r="BG53" i="9" s="1"/>
  <c r="DD53" i="9"/>
  <c r="DE53" i="9" s="1"/>
  <c r="DB12" i="9"/>
  <c r="DC12" i="9" s="1"/>
  <c r="DF12" i="9"/>
  <c r="DG12" i="9" s="1"/>
  <c r="BT56" i="9"/>
  <c r="BU56" i="9" s="1"/>
  <c r="CJ56" i="9"/>
  <c r="CK56" i="9" s="1"/>
  <c r="BJ40" i="9"/>
  <c r="BK40" i="9" s="1"/>
  <c r="BV57" i="9"/>
  <c r="BW57" i="9" s="1"/>
  <c r="BP57" i="9"/>
  <c r="BQ57" i="9" s="1"/>
  <c r="CZ12" i="9"/>
  <c r="DA12" i="9" s="1"/>
  <c r="CL12" i="9"/>
  <c r="CM12" i="9" s="1"/>
  <c r="BF56" i="9"/>
  <c r="BG56" i="9" s="1"/>
  <c r="CR56" i="9"/>
  <c r="CS56" i="9" s="1"/>
  <c r="BT40" i="9"/>
  <c r="BX40" i="9"/>
  <c r="BD40" i="9"/>
  <c r="BE40" i="9" s="1"/>
  <c r="CV40" i="9"/>
  <c r="CW40" i="9" s="1"/>
  <c r="CB40" i="9"/>
  <c r="CC40" i="9" s="1"/>
  <c r="CH57" i="9"/>
  <c r="CI57" i="9" s="1"/>
  <c r="DB57" i="9"/>
  <c r="DC57" i="9" s="1"/>
  <c r="DH53" i="9"/>
  <c r="DI53" i="9" s="1"/>
  <c r="BD53" i="9"/>
  <c r="BE53" i="9" s="1"/>
  <c r="CD12" i="9"/>
  <c r="CE12" i="9" s="1"/>
  <c r="BD12" i="9"/>
  <c r="BE12" i="9" s="1"/>
  <c r="CD56" i="9"/>
  <c r="CE56" i="9" s="1"/>
  <c r="CX56" i="9"/>
  <c r="CY56" i="9" s="1"/>
  <c r="DF56" i="9"/>
  <c r="DG56" i="9" s="1"/>
  <c r="CP40" i="9"/>
  <c r="CQ40" i="9" s="1"/>
  <c r="BP40" i="9"/>
  <c r="BQ40" i="9" s="1"/>
  <c r="DJ40" i="9"/>
  <c r="DK40" i="9" s="1"/>
  <c r="DD57" i="9"/>
  <c r="DE57" i="9" s="1"/>
  <c r="CX57" i="9"/>
  <c r="CY57" i="9" s="1"/>
  <c r="CZ53" i="9"/>
  <c r="DA53" i="9" s="1"/>
  <c r="CB53" i="9"/>
  <c r="CC53" i="9" s="1"/>
  <c r="CN48" i="9"/>
  <c r="CO48" i="9" s="1"/>
  <c r="BX12" i="9"/>
  <c r="BY12" i="9" s="1"/>
  <c r="DH12" i="9"/>
  <c r="DI12" i="9" s="1"/>
  <c r="BD56" i="9"/>
  <c r="BE56" i="9" s="1"/>
  <c r="BZ56" i="9"/>
  <c r="BH56" i="9"/>
  <c r="BI56" i="9" s="1"/>
  <c r="DB40" i="9"/>
  <c r="DC40" i="9" s="1"/>
  <c r="BF57" i="9"/>
  <c r="BG57" i="9" s="1"/>
  <c r="CZ57" i="9"/>
  <c r="DA57" i="9" s="1"/>
  <c r="CX40" i="9"/>
  <c r="CY40" i="9" s="1"/>
  <c r="BX57" i="9"/>
  <c r="BY57" i="9" s="1"/>
  <c r="DH57" i="9"/>
  <c r="DI57" i="9" s="1"/>
  <c r="BZ57" i="9"/>
  <c r="CJ53" i="9"/>
  <c r="CK53" i="9" s="1"/>
  <c r="BT53" i="9"/>
  <c r="CV53" i="9"/>
  <c r="CW53" i="9" s="1"/>
  <c r="BL12" i="9"/>
  <c r="BM12" i="9" s="1"/>
  <c r="BF12" i="9"/>
  <c r="BG12" i="9" s="1"/>
  <c r="CV12" i="9"/>
  <c r="CW12" i="9" s="1"/>
  <c r="BV56" i="9"/>
  <c r="BW56" i="9" s="1"/>
  <c r="BR56" i="9"/>
  <c r="BS56" i="9" s="1"/>
  <c r="DH56" i="9"/>
  <c r="DI56" i="9" s="1"/>
  <c r="BJ45" i="9"/>
  <c r="BK45" i="9" s="1"/>
  <c r="BR40" i="9"/>
  <c r="BS40" i="9" s="1"/>
  <c r="CR57" i="9"/>
  <c r="CS57" i="9" s="1"/>
  <c r="CJ40" i="9"/>
  <c r="CK40" i="9" s="1"/>
  <c r="BZ40" i="9"/>
  <c r="CA40" i="9" s="1"/>
  <c r="CL57" i="9"/>
  <c r="CM57" i="9" s="1"/>
  <c r="CN57" i="9"/>
  <c r="CO57" i="9" s="1"/>
  <c r="CD53" i="9"/>
  <c r="CE53" i="9" s="1"/>
  <c r="CF53" i="9"/>
  <c r="CG53" i="9" s="1"/>
  <c r="BT12" i="9"/>
  <c r="BU12" i="9" s="1"/>
  <c r="CP12" i="9"/>
  <c r="CQ12" i="9" s="1"/>
  <c r="BT28" i="9"/>
  <c r="BU28" i="9" s="1"/>
  <c r="DJ56" i="9"/>
  <c r="DK56" i="9" s="1"/>
  <c r="CN56" i="9"/>
  <c r="CO56" i="9" s="1"/>
  <c r="CZ28" i="9"/>
  <c r="DA28" i="9" s="1"/>
  <c r="CR28" i="9"/>
  <c r="CS28" i="9" s="1"/>
  <c r="CX28" i="9"/>
  <c r="CY28" i="9" s="1"/>
  <c r="BF28" i="9"/>
  <c r="BG28" i="9" s="1"/>
  <c r="CV28" i="9"/>
  <c r="CW28" i="9" s="1"/>
  <c r="BL26" i="9"/>
  <c r="BM26" i="9" s="1"/>
  <c r="BF48" i="9"/>
  <c r="BG48" i="9" s="1"/>
  <c r="CD28" i="9"/>
  <c r="CE28" i="9" s="1"/>
  <c r="CZ26" i="9"/>
  <c r="DA26" i="9" s="1"/>
  <c r="DD48" i="9"/>
  <c r="DE48" i="9" s="1"/>
  <c r="BX28" i="9"/>
  <c r="BY28" i="9" s="1"/>
  <c r="CD48" i="9"/>
  <c r="CE48" i="9" s="1"/>
  <c r="DF50" i="9"/>
  <c r="DG50" i="9" s="1"/>
  <c r="DJ50" i="9"/>
  <c r="DK50" i="9" s="1"/>
  <c r="BD24" i="9"/>
  <c r="BE24" i="9" s="1"/>
  <c r="CL48" i="9"/>
  <c r="CM48" i="9" s="1"/>
  <c r="CP28" i="9"/>
  <c r="CJ28" i="9"/>
  <c r="CK28" i="9" s="1"/>
  <c r="CR24" i="9"/>
  <c r="CS24" i="9" s="1"/>
  <c r="CF28" i="9"/>
  <c r="CG28" i="9" s="1"/>
  <c r="BD50" i="9"/>
  <c r="BE50" i="9" s="1"/>
  <c r="CF50" i="9"/>
  <c r="CG50" i="9" s="1"/>
  <c r="BD28" i="9"/>
  <c r="BE28" i="9" s="1"/>
  <c r="BJ28" i="9"/>
  <c r="BK28" i="9" s="1"/>
  <c r="DB28" i="9"/>
  <c r="DC28" i="9" s="1"/>
  <c r="CR48" i="9"/>
  <c r="CS48" i="9" s="1"/>
  <c r="BF50" i="9"/>
  <c r="BG50" i="9" s="1"/>
  <c r="CZ50" i="9"/>
  <c r="DA50" i="9" s="1"/>
  <c r="BT50" i="9"/>
  <c r="BU50" i="9" s="1"/>
  <c r="BX48" i="9"/>
  <c r="BY48" i="9" s="1"/>
  <c r="BH28" i="9"/>
  <c r="BI28" i="9" s="1"/>
  <c r="DD28" i="9"/>
  <c r="DE28" i="9" s="1"/>
  <c r="BR28" i="9"/>
  <c r="BS28" i="9" s="1"/>
  <c r="CP50" i="9"/>
  <c r="CQ50" i="9" s="1"/>
  <c r="BP50" i="9"/>
  <c r="BQ50" i="9" s="1"/>
  <c r="CH50" i="9"/>
  <c r="CI50" i="9" s="1"/>
  <c r="BR48" i="9"/>
  <c r="BS48" i="9" s="1"/>
  <c r="DF28" i="9"/>
  <c r="DG28" i="9" s="1"/>
  <c r="CL28" i="9"/>
  <c r="CM28" i="9" s="1"/>
  <c r="BN28" i="9"/>
  <c r="BO28" i="9" s="1"/>
  <c r="BZ50" i="9"/>
  <c r="DH28" i="9"/>
  <c r="DI28" i="9" s="1"/>
  <c r="BJ50" i="9"/>
  <c r="BK50" i="9" s="1"/>
  <c r="CV50" i="9"/>
  <c r="CW50" i="9" s="1"/>
  <c r="CX50" i="9"/>
  <c r="CY50" i="9" s="1"/>
  <c r="CZ48" i="9"/>
  <c r="DA48" i="9" s="1"/>
  <c r="BL28" i="9"/>
  <c r="BM28" i="9" s="1"/>
  <c r="CB28" i="9"/>
  <c r="CT28" i="9"/>
  <c r="CU28" i="9" s="1"/>
  <c r="CN50" i="9"/>
  <c r="CO50" i="9" s="1"/>
  <c r="BV50" i="9"/>
  <c r="BW50" i="9" s="1"/>
  <c r="DH50" i="9"/>
  <c r="DI50" i="9" s="1"/>
  <c r="CH48" i="9"/>
  <c r="CH28" i="9"/>
  <c r="CI28" i="9" s="1"/>
  <c r="BV28" i="9"/>
  <c r="BW28" i="9" s="1"/>
  <c r="BR26" i="9"/>
  <c r="CT26" i="9"/>
  <c r="CU26" i="9" s="1"/>
  <c r="CX26" i="9"/>
  <c r="CY26" i="9" s="1"/>
  <c r="CV47" i="9"/>
  <c r="CW47" i="9" s="1"/>
  <c r="BT26" i="9"/>
  <c r="BU26" i="9" s="1"/>
  <c r="BF26" i="9"/>
  <c r="BG26" i="9" s="1"/>
  <c r="BZ47" i="9"/>
  <c r="BP26" i="9"/>
  <c r="BQ26" i="9" s="1"/>
  <c r="DF26" i="9"/>
  <c r="DG26" i="9" s="1"/>
  <c r="CR47" i="9"/>
  <c r="CS47" i="9" s="1"/>
  <c r="CR26" i="9"/>
  <c r="CS26" i="9" s="1"/>
  <c r="BH26" i="9"/>
  <c r="BI26" i="9" s="1"/>
  <c r="BN26" i="9"/>
  <c r="BO26" i="9" s="1"/>
  <c r="CF26" i="9"/>
  <c r="CG26" i="9" s="1"/>
  <c r="CP26" i="9"/>
  <c r="CQ26" i="9" s="1"/>
  <c r="BZ26" i="9"/>
  <c r="BV26" i="9"/>
  <c r="CV26" i="9"/>
  <c r="CW26" i="9" s="1"/>
  <c r="DJ26" i="9"/>
  <c r="DK26" i="9" s="1"/>
  <c r="DB26" i="9"/>
  <c r="DC26" i="9" s="1"/>
  <c r="CD26" i="9"/>
  <c r="CE26" i="9" s="1"/>
  <c r="CJ26" i="9"/>
  <c r="CK26" i="9" s="1"/>
  <c r="BD26" i="9"/>
  <c r="BE26" i="9" s="1"/>
  <c r="CH26" i="9"/>
  <c r="CI26" i="9" s="1"/>
  <c r="CN26" i="9"/>
  <c r="CO26" i="9" s="1"/>
  <c r="DD26" i="9"/>
  <c r="DE26" i="9" s="1"/>
  <c r="CB26" i="9"/>
  <c r="CC26" i="9" s="1"/>
  <c r="CR83" i="9"/>
  <c r="CS83" i="9" s="1"/>
  <c r="BF52" i="9"/>
  <c r="BG52" i="9" s="1"/>
  <c r="CT13" i="9"/>
  <c r="CU13" i="9" s="1"/>
  <c r="DJ13" i="9"/>
  <c r="DK13" i="9" s="1"/>
  <c r="DJ36" i="9"/>
  <c r="DK36" i="9" s="1"/>
  <c r="CV36" i="9"/>
  <c r="CW36" i="9" s="1"/>
  <c r="BZ36" i="9"/>
  <c r="CA36" i="9" s="1"/>
  <c r="BP36" i="9"/>
  <c r="BQ36" i="9" s="1"/>
  <c r="BH52" i="9"/>
  <c r="BI52" i="9" s="1"/>
  <c r="BZ52" i="9"/>
  <c r="CA52" i="9" s="1"/>
  <c r="CV52" i="9"/>
  <c r="CW52" i="9" s="1"/>
  <c r="CR52" i="9"/>
  <c r="CS52" i="9" s="1"/>
  <c r="CJ52" i="9"/>
  <c r="CK52" i="9" s="1"/>
  <c r="CL52" i="9"/>
  <c r="CM52" i="9" s="1"/>
  <c r="BD52" i="9"/>
  <c r="BE52" i="9" s="1"/>
  <c r="BP52" i="9"/>
  <c r="BN52" i="9"/>
  <c r="BO52" i="9" s="1"/>
  <c r="BL52" i="9"/>
  <c r="BM52" i="9" s="1"/>
  <c r="CJ83" i="9"/>
  <c r="CK83" i="9" s="1"/>
  <c r="CT48" i="9"/>
  <c r="CU48" i="9" s="1"/>
  <c r="DB48" i="9"/>
  <c r="DC48" i="9" s="1"/>
  <c r="BV48" i="9"/>
  <c r="BW48" i="9" s="1"/>
  <c r="CX48" i="9"/>
  <c r="CY48" i="9" s="1"/>
  <c r="BJ48" i="9"/>
  <c r="BK48" i="9" s="1"/>
  <c r="DH54" i="9"/>
  <c r="DI54" i="9" s="1"/>
  <c r="CF48" i="9"/>
  <c r="CG48" i="9" s="1"/>
  <c r="CP48" i="9"/>
  <c r="CQ48" i="9" s="1"/>
  <c r="DF48" i="9"/>
  <c r="DG48" i="9" s="1"/>
  <c r="BH48" i="9"/>
  <c r="BI48" i="9" s="1"/>
  <c r="BT48" i="9"/>
  <c r="BU48" i="9" s="1"/>
  <c r="CB48" i="9"/>
  <c r="BP48" i="9"/>
  <c r="BQ48" i="9" s="1"/>
  <c r="CJ48" i="9"/>
  <c r="CK48" i="9" s="1"/>
  <c r="BD48" i="9"/>
  <c r="BE48" i="9" s="1"/>
  <c r="BN48" i="9"/>
  <c r="BO48" i="9" s="1"/>
  <c r="BZ48" i="9"/>
  <c r="CA48" i="9" s="1"/>
  <c r="DH48" i="9"/>
  <c r="DI48" i="9" s="1"/>
  <c r="CV48" i="9"/>
  <c r="CW48" i="9" s="1"/>
  <c r="CB90" i="9"/>
  <c r="CC90" i="9" s="1"/>
  <c r="DD36" i="9"/>
  <c r="DE36" i="9" s="1"/>
  <c r="CB36" i="9"/>
  <c r="CC36" i="9" s="1"/>
  <c r="BL36" i="9"/>
  <c r="BM36" i="9" s="1"/>
  <c r="CZ36" i="9"/>
  <c r="DA36" i="9" s="1"/>
  <c r="CN36" i="9"/>
  <c r="CO36" i="9" s="1"/>
  <c r="CZ83" i="9"/>
  <c r="DA83" i="9" s="1"/>
  <c r="CT36" i="9"/>
  <c r="CU36" i="9" s="1"/>
  <c r="CX36" i="9"/>
  <c r="CY36" i="9" s="1"/>
  <c r="CJ13" i="9"/>
  <c r="CK13" i="9" s="1"/>
  <c r="DF36" i="9"/>
  <c r="DG36" i="9" s="1"/>
  <c r="BH36" i="9"/>
  <c r="BI36" i="9" s="1"/>
  <c r="CJ36" i="9"/>
  <c r="CK36" i="9" s="1"/>
  <c r="CP13" i="9"/>
  <c r="CQ13" i="9" s="1"/>
  <c r="CV13" i="9"/>
  <c r="CW13" i="9" s="1"/>
  <c r="CL36" i="9"/>
  <c r="DB36" i="9"/>
  <c r="DC36" i="9" s="1"/>
  <c r="CP36" i="9"/>
  <c r="CQ36" i="9" s="1"/>
  <c r="BH13" i="9"/>
  <c r="BI13" i="9" s="1"/>
  <c r="BN36" i="9"/>
  <c r="BO36" i="9" s="1"/>
  <c r="BT36" i="9"/>
  <c r="BU36" i="9" s="1"/>
  <c r="CH36" i="9"/>
  <c r="CI36" i="9" s="1"/>
  <c r="CL13" i="9"/>
  <c r="CM13" i="9" s="1"/>
  <c r="CF36" i="9"/>
  <c r="BR36" i="9"/>
  <c r="BS36" i="9" s="1"/>
  <c r="CN13" i="9"/>
  <c r="CO13" i="9" s="1"/>
  <c r="BD36" i="9"/>
  <c r="BE36" i="9" s="1"/>
  <c r="CR36" i="9"/>
  <c r="CS36" i="9" s="1"/>
  <c r="BP13" i="9"/>
  <c r="BF36" i="9"/>
  <c r="BG36" i="9" s="1"/>
  <c r="DH36" i="9"/>
  <c r="DI36" i="9" s="1"/>
  <c r="BN13" i="9"/>
  <c r="BO13" i="9" s="1"/>
  <c r="BJ36" i="9"/>
  <c r="BK36" i="9" s="1"/>
  <c r="CD36" i="9"/>
  <c r="CE36" i="9" s="1"/>
  <c r="BF13" i="9"/>
  <c r="BG13" i="9" s="1"/>
  <c r="BV36" i="9"/>
  <c r="BW36" i="9" s="1"/>
  <c r="CH13" i="9"/>
  <c r="CI13" i="9" s="1"/>
  <c r="CV83" i="9"/>
  <c r="CW83" i="9" s="1"/>
  <c r="CT83" i="9"/>
  <c r="CU83" i="9" s="1"/>
  <c r="BP83" i="9"/>
  <c r="BQ83" i="9" s="1"/>
  <c r="BF83" i="9"/>
  <c r="BG83" i="9" s="1"/>
  <c r="BD83" i="9"/>
  <c r="BE83" i="9" s="1"/>
  <c r="DH26" i="9"/>
  <c r="DI26" i="9" s="1"/>
  <c r="BJ26" i="9"/>
  <c r="BK26" i="9" s="1"/>
  <c r="CL26" i="9"/>
  <c r="CM26" i="9" s="1"/>
  <c r="BZ83" i="9"/>
  <c r="CA83" i="9" s="1"/>
  <c r="CL83" i="9"/>
  <c r="CM83" i="9" s="1"/>
  <c r="DH83" i="9"/>
  <c r="DI83" i="9" s="1"/>
  <c r="CL27" i="9"/>
  <c r="CJ27" i="9"/>
  <c r="CK27" i="9" s="1"/>
  <c r="CF27" i="9"/>
  <c r="CG27" i="9" s="1"/>
  <c r="CT42" i="9"/>
  <c r="CU42" i="9" s="1"/>
  <c r="BV42" i="9"/>
  <c r="BW42" i="9" s="1"/>
  <c r="CB42" i="9"/>
  <c r="CC42" i="9" s="1"/>
  <c r="DB19" i="9"/>
  <c r="DC19" i="9" s="1"/>
  <c r="CT51" i="9"/>
  <c r="CU51" i="9" s="1"/>
  <c r="CP27" i="9"/>
  <c r="CQ27" i="9" s="1"/>
  <c r="BL27" i="9"/>
  <c r="BM27" i="9" s="1"/>
  <c r="BV27" i="9"/>
  <c r="BW27" i="9" s="1"/>
  <c r="CF42" i="9"/>
  <c r="CG42" i="9" s="1"/>
  <c r="CZ42" i="9"/>
  <c r="DA42" i="9" s="1"/>
  <c r="CP42" i="9"/>
  <c r="CQ42" i="9" s="1"/>
  <c r="BR19" i="9"/>
  <c r="BS19" i="9" s="1"/>
  <c r="BZ19" i="9"/>
  <c r="BP27" i="9"/>
  <c r="BQ27" i="9" s="1"/>
  <c r="DD27" i="9"/>
  <c r="DE27" i="9" s="1"/>
  <c r="CN27" i="9"/>
  <c r="BF42" i="9"/>
  <c r="BG42" i="9" s="1"/>
  <c r="DJ42" i="9"/>
  <c r="DK42" i="9" s="1"/>
  <c r="DF42" i="9"/>
  <c r="DG42" i="9" s="1"/>
  <c r="BV19" i="9"/>
  <c r="BW19" i="9" s="1"/>
  <c r="BD19" i="9"/>
  <c r="BE19" i="9" s="1"/>
  <c r="CF19" i="9"/>
  <c r="CG19" i="9" s="1"/>
  <c r="BF27" i="9"/>
  <c r="BG27" i="9" s="1"/>
  <c r="CD27" i="9"/>
  <c r="CE27" i="9" s="1"/>
  <c r="DH27" i="9"/>
  <c r="DI27" i="9" s="1"/>
  <c r="BD42" i="9"/>
  <c r="BE42" i="9" s="1"/>
  <c r="BZ42" i="9"/>
  <c r="CA42" i="9" s="1"/>
  <c r="BP42" i="9"/>
  <c r="BQ42" i="9" s="1"/>
  <c r="CV27" i="9"/>
  <c r="CW27" i="9" s="1"/>
  <c r="DB27" i="9"/>
  <c r="DC27" i="9" s="1"/>
  <c r="BZ27" i="9"/>
  <c r="CA27" i="9" s="1"/>
  <c r="DD42" i="9"/>
  <c r="DE42" i="9" s="1"/>
  <c r="BT42" i="9"/>
  <c r="BU42" i="9" s="1"/>
  <c r="BL42" i="9"/>
  <c r="BM42" i="9" s="1"/>
  <c r="CJ19" i="9"/>
  <c r="CK19" i="9" s="1"/>
  <c r="CB19" i="9"/>
  <c r="CC19" i="9" s="1"/>
  <c r="BT19" i="9"/>
  <c r="BU19" i="9" s="1"/>
  <c r="CL19" i="9"/>
  <c r="CM19" i="9" s="1"/>
  <c r="BJ27" i="9"/>
  <c r="BK27" i="9" s="1"/>
  <c r="CR27" i="9"/>
  <c r="CS27" i="9" s="1"/>
  <c r="BH42" i="9"/>
  <c r="BI42" i="9" s="1"/>
  <c r="CJ42" i="9"/>
  <c r="CK42" i="9" s="1"/>
  <c r="CH19" i="9"/>
  <c r="CI19" i="9" s="1"/>
  <c r="CR19" i="9"/>
  <c r="CS19" i="9" s="1"/>
  <c r="CN19" i="9"/>
  <c r="CO19" i="9" s="1"/>
  <c r="BX27" i="9"/>
  <c r="BY27" i="9" s="1"/>
  <c r="CH27" i="9"/>
  <c r="CR42" i="9"/>
  <c r="CS42" i="9" s="1"/>
  <c r="BR42" i="9"/>
  <c r="CV19" i="9"/>
  <c r="CW19" i="9" s="1"/>
  <c r="CB27" i="9"/>
  <c r="CC27" i="9" s="1"/>
  <c r="BT27" i="9"/>
  <c r="BU27" i="9" s="1"/>
  <c r="CV42" i="9"/>
  <c r="CW42" i="9" s="1"/>
  <c r="CL42" i="9"/>
  <c r="CM42" i="9" s="1"/>
  <c r="CZ19" i="9"/>
  <c r="DA19" i="9" s="1"/>
  <c r="BD27" i="9"/>
  <c r="BE27" i="9" s="1"/>
  <c r="BN27" i="9"/>
  <c r="BO27" i="9" s="1"/>
  <c r="BJ42" i="9"/>
  <c r="BK42" i="9" s="1"/>
  <c r="DB42" i="9"/>
  <c r="DC42" i="9" s="1"/>
  <c r="BL19" i="9"/>
  <c r="BM19" i="9" s="1"/>
  <c r="CD19" i="9"/>
  <c r="BJ19" i="9"/>
  <c r="BP19" i="9"/>
  <c r="DF19" i="9"/>
  <c r="DG19" i="9" s="1"/>
  <c r="BX19" i="9"/>
  <c r="BY19" i="9" s="1"/>
  <c r="BP51" i="9"/>
  <c r="BQ51" i="9" s="1"/>
  <c r="BR27" i="9"/>
  <c r="BS27" i="9" s="1"/>
  <c r="CH42" i="9"/>
  <c r="CI42" i="9" s="1"/>
  <c r="BR83" i="9"/>
  <c r="BS83" i="9" s="1"/>
  <c r="CD91" i="9"/>
  <c r="BJ83" i="9"/>
  <c r="BK83" i="9" s="1"/>
  <c r="CD83" i="9"/>
  <c r="CE83" i="9" s="1"/>
  <c r="BX83" i="9"/>
  <c r="BY83" i="9" s="1"/>
  <c r="BR38" i="9"/>
  <c r="BS38" i="9" s="1"/>
  <c r="DB38" i="9"/>
  <c r="DC38" i="9" s="1"/>
  <c r="CP83" i="9"/>
  <c r="CQ83" i="9" s="1"/>
  <c r="DB83" i="9"/>
  <c r="DC83" i="9" s="1"/>
  <c r="CN83" i="9"/>
  <c r="CO83" i="9" s="1"/>
  <c r="CX83" i="9"/>
  <c r="CY83" i="9" s="1"/>
  <c r="BN83" i="9"/>
  <c r="BT83" i="9"/>
  <c r="BU83" i="9" s="1"/>
  <c r="CL38" i="9"/>
  <c r="CM38" i="9" s="1"/>
  <c r="BP43" i="9"/>
  <c r="BQ43" i="9" s="1"/>
  <c r="CF83" i="9"/>
  <c r="CH83" i="9"/>
  <c r="CI83" i="9" s="1"/>
  <c r="BV43" i="9"/>
  <c r="BW43" i="9" s="1"/>
  <c r="BV83" i="9"/>
  <c r="BW83" i="9" s="1"/>
  <c r="CP43" i="9"/>
  <c r="CQ43" i="9" s="1"/>
  <c r="DJ43" i="9"/>
  <c r="DK43" i="9" s="1"/>
  <c r="DB43" i="9"/>
  <c r="DC43" i="9" s="1"/>
  <c r="CZ43" i="9"/>
  <c r="DA43" i="9" s="1"/>
  <c r="BD43" i="9"/>
  <c r="BE43" i="9" s="1"/>
  <c r="CR43" i="9"/>
  <c r="CS43" i="9" s="1"/>
  <c r="CB83" i="9"/>
  <c r="CC83" i="9" s="1"/>
  <c r="DD83" i="9"/>
  <c r="DE83" i="9" s="1"/>
  <c r="BH83" i="9"/>
  <c r="BI83" i="9" s="1"/>
  <c r="BJ43" i="9"/>
  <c r="BK43" i="9" s="1"/>
  <c r="BH43" i="9"/>
  <c r="BI43" i="9" s="1"/>
  <c r="CT43" i="9"/>
  <c r="CU43" i="9" s="1"/>
  <c r="BF43" i="9"/>
  <c r="BG43" i="9" s="1"/>
  <c r="CF43" i="9"/>
  <c r="BR43" i="9"/>
  <c r="BS43" i="9" s="1"/>
  <c r="CV43" i="9"/>
  <c r="CW43" i="9" s="1"/>
  <c r="CN43" i="9"/>
  <c r="CO43" i="9" s="1"/>
  <c r="BX43" i="9"/>
  <c r="BY43" i="9" s="1"/>
  <c r="BL43" i="9"/>
  <c r="BM43" i="9" s="1"/>
  <c r="CD43" i="9"/>
  <c r="CE43" i="9" s="1"/>
  <c r="CL43" i="9"/>
  <c r="CH43" i="9"/>
  <c r="CI43" i="9" s="1"/>
  <c r="CX43" i="9"/>
  <c r="CY43" i="9" s="1"/>
  <c r="DH43" i="9"/>
  <c r="DI43" i="9" s="1"/>
  <c r="BN43" i="9"/>
  <c r="BO43" i="9" s="1"/>
  <c r="BZ43" i="9"/>
  <c r="DD43" i="9"/>
  <c r="DE43" i="9" s="1"/>
  <c r="BT43" i="9"/>
  <c r="BU43" i="9" s="1"/>
  <c r="CJ43" i="9"/>
  <c r="CK43" i="9" s="1"/>
  <c r="CB43" i="9"/>
  <c r="CC43" i="9" s="1"/>
  <c r="CR23" i="9"/>
  <c r="CS23" i="9" s="1"/>
  <c r="CH91" i="9"/>
  <c r="CI91" i="9" s="1"/>
  <c r="BD23" i="9"/>
  <c r="BE23" i="9" s="1"/>
  <c r="CP91" i="9"/>
  <c r="CQ91" i="9" s="1"/>
  <c r="CF29" i="9"/>
  <c r="CG29" i="9" s="1"/>
  <c r="CR29" i="9"/>
  <c r="CS29" i="9" s="1"/>
  <c r="DF83" i="9"/>
  <c r="DG83" i="9" s="1"/>
  <c r="BL83" i="9"/>
  <c r="BM83" i="9" s="1"/>
  <c r="BN89" i="9"/>
  <c r="BO89" i="9" s="1"/>
  <c r="BR89" i="9"/>
  <c r="BS89" i="9" s="1"/>
  <c r="BL23" i="9"/>
  <c r="BM23" i="9" s="1"/>
  <c r="DH23" i="9"/>
  <c r="DI23" i="9" s="1"/>
  <c r="CF23" i="9"/>
  <c r="CG23" i="9" s="1"/>
  <c r="BP11" i="9"/>
  <c r="BQ11" i="9" s="1"/>
  <c r="BT52" i="9"/>
  <c r="DH52" i="9"/>
  <c r="DI52" i="9" s="1"/>
  <c r="BX52" i="9"/>
  <c r="BY52" i="9" s="1"/>
  <c r="DH13" i="9"/>
  <c r="DI13" i="9" s="1"/>
  <c r="CX13" i="9"/>
  <c r="CY13" i="9" s="1"/>
  <c r="DD13" i="9"/>
  <c r="DE13" i="9" s="1"/>
  <c r="CJ89" i="9"/>
  <c r="CK89" i="9" s="1"/>
  <c r="CR91" i="9"/>
  <c r="CS91" i="9" s="1"/>
  <c r="BJ52" i="9"/>
  <c r="BK52" i="9" s="1"/>
  <c r="CL89" i="9"/>
  <c r="CM89" i="9" s="1"/>
  <c r="BX91" i="9"/>
  <c r="BY91" i="9" s="1"/>
  <c r="BH23" i="9"/>
  <c r="BI23" i="9" s="1"/>
  <c r="CP52" i="9"/>
  <c r="CQ52" i="9" s="1"/>
  <c r="BR52" i="9"/>
  <c r="BS52" i="9" s="1"/>
  <c r="BJ13" i="9"/>
  <c r="BK13" i="9" s="1"/>
  <c r="CR13" i="9"/>
  <c r="CS13" i="9" s="1"/>
  <c r="CF89" i="9"/>
  <c r="CG89" i="9" s="1"/>
  <c r="CB52" i="9"/>
  <c r="CC52" i="9" s="1"/>
  <c r="BV52" i="9"/>
  <c r="BW52" i="9" s="1"/>
  <c r="CB13" i="9"/>
  <c r="DB13" i="9"/>
  <c r="DC13" i="9" s="1"/>
  <c r="DH89" i="9"/>
  <c r="DI89" i="9" s="1"/>
  <c r="CV23" i="9"/>
  <c r="CW23" i="9" s="1"/>
  <c r="BP23" i="9"/>
  <c r="BQ23" i="9" s="1"/>
  <c r="DB23" i="9"/>
  <c r="DC23" i="9" s="1"/>
  <c r="BF23" i="9"/>
  <c r="BG23" i="9" s="1"/>
  <c r="DF23" i="9"/>
  <c r="DG23" i="9" s="1"/>
  <c r="CN23" i="9"/>
  <c r="CO23" i="9" s="1"/>
  <c r="BX23" i="9"/>
  <c r="BY23" i="9" s="1"/>
  <c r="BT23" i="9"/>
  <c r="BU23" i="9" s="1"/>
  <c r="CX23" i="9"/>
  <c r="CY23" i="9" s="1"/>
  <c r="CD52" i="9"/>
  <c r="CE52" i="9" s="1"/>
  <c r="CF52" i="9"/>
  <c r="CG52" i="9" s="1"/>
  <c r="CF13" i="9"/>
  <c r="CG13" i="9" s="1"/>
  <c r="CZ13" i="9"/>
  <c r="DA13" i="9" s="1"/>
  <c r="DJ89" i="9"/>
  <c r="DK89" i="9" s="1"/>
  <c r="DD89" i="9"/>
  <c r="DE89" i="9" s="1"/>
  <c r="BZ23" i="9"/>
  <c r="CA23" i="9" s="1"/>
  <c r="CJ23" i="9"/>
  <c r="CK23" i="9" s="1"/>
  <c r="BN23" i="9"/>
  <c r="BO23" i="9" s="1"/>
  <c r="DJ52" i="9"/>
  <c r="DK52" i="9" s="1"/>
  <c r="DD52" i="9"/>
  <c r="DE52" i="9" s="1"/>
  <c r="DF13" i="9"/>
  <c r="DG13" i="9" s="1"/>
  <c r="BZ13" i="9"/>
  <c r="CA13" i="9" s="1"/>
  <c r="BD89" i="9"/>
  <c r="BE89" i="9" s="1"/>
  <c r="CD89" i="9"/>
  <c r="CE89" i="9" s="1"/>
  <c r="DB52" i="9"/>
  <c r="DC52" i="9" s="1"/>
  <c r="CN52" i="9"/>
  <c r="CO52" i="9" s="1"/>
  <c r="BR13" i="9"/>
  <c r="BS13" i="9" s="1"/>
  <c r="BX13" i="9"/>
  <c r="CV89" i="9"/>
  <c r="CW89" i="9" s="1"/>
  <c r="BP89" i="9"/>
  <c r="BR23" i="9"/>
  <c r="CP23" i="9"/>
  <c r="CQ23" i="9" s="1"/>
  <c r="CB23" i="9"/>
  <c r="CC23" i="9" s="1"/>
  <c r="CH23" i="9"/>
  <c r="CI23" i="9" s="1"/>
  <c r="CZ52" i="9"/>
  <c r="DA52" i="9" s="1"/>
  <c r="CT52" i="9"/>
  <c r="CU52" i="9" s="1"/>
  <c r="BD13" i="9"/>
  <c r="BT13" i="9"/>
  <c r="BU13" i="9" s="1"/>
  <c r="BL89" i="9"/>
  <c r="BM89" i="9" s="1"/>
  <c r="BX89" i="9"/>
  <c r="BY89" i="9" s="1"/>
  <c r="CN89" i="9"/>
  <c r="CO89" i="9" s="1"/>
  <c r="CT23" i="9"/>
  <c r="CU23" i="9" s="1"/>
  <c r="DJ23" i="9"/>
  <c r="DK23" i="9" s="1"/>
  <c r="BV23" i="9"/>
  <c r="BJ23" i="9"/>
  <c r="BK23" i="9" s="1"/>
  <c r="CD23" i="9"/>
  <c r="CE23" i="9" s="1"/>
  <c r="CZ23" i="9"/>
  <c r="DA23" i="9" s="1"/>
  <c r="DD23" i="9"/>
  <c r="DE23" i="9" s="1"/>
  <c r="CH52" i="9"/>
  <c r="CI52" i="9" s="1"/>
  <c r="DF52" i="9"/>
  <c r="DG52" i="9" s="1"/>
  <c r="BL13" i="9"/>
  <c r="BM13" i="9" s="1"/>
  <c r="CD13" i="9"/>
  <c r="CE13" i="9" s="1"/>
  <c r="BJ29" i="9"/>
  <c r="BK29" i="9" s="1"/>
  <c r="CZ89" i="9"/>
  <c r="DA89" i="9" s="1"/>
  <c r="BT89" i="9"/>
  <c r="BU89" i="9" s="1"/>
  <c r="DJ86" i="9"/>
  <c r="DK86" i="9" s="1"/>
  <c r="BV29" i="9"/>
  <c r="BW29" i="9" s="1"/>
  <c r="DF29" i="9"/>
  <c r="DG29" i="9" s="1"/>
  <c r="BZ29" i="9"/>
  <c r="CH86" i="9"/>
  <c r="CI86" i="9" s="1"/>
  <c r="CV86" i="9"/>
  <c r="CW86" i="9" s="1"/>
  <c r="BN29" i="9"/>
  <c r="BO29" i="9" s="1"/>
  <c r="CT29" i="9"/>
  <c r="CU29" i="9" s="1"/>
  <c r="CP29" i="9"/>
  <c r="CQ29" i="9" s="1"/>
  <c r="BZ86" i="9"/>
  <c r="CA86" i="9" s="1"/>
  <c r="DF86" i="9"/>
  <c r="DG86" i="9" s="1"/>
  <c r="CP86" i="9"/>
  <c r="CQ86" i="9" s="1"/>
  <c r="BL29" i="9"/>
  <c r="BM29" i="9" s="1"/>
  <c r="BF29" i="9"/>
  <c r="BG29" i="9" s="1"/>
  <c r="CN29" i="9"/>
  <c r="CO29" i="9" s="1"/>
  <c r="CJ86" i="9"/>
  <c r="CK86" i="9" s="1"/>
  <c r="BL86" i="9"/>
  <c r="BM86" i="9" s="1"/>
  <c r="BT29" i="9"/>
  <c r="BU29" i="9" s="1"/>
  <c r="CJ29" i="9"/>
  <c r="CK29" i="9" s="1"/>
  <c r="DB86" i="9"/>
  <c r="DC86" i="9" s="1"/>
  <c r="DB29" i="9"/>
  <c r="DC29" i="9" s="1"/>
  <c r="BH29" i="9"/>
  <c r="BI29" i="9" s="1"/>
  <c r="BF86" i="9"/>
  <c r="CH29" i="9"/>
  <c r="CI29" i="9" s="1"/>
  <c r="DH29" i="9"/>
  <c r="DI29" i="9" s="1"/>
  <c r="BH86" i="9"/>
  <c r="BI86" i="9" s="1"/>
  <c r="CB29" i="9"/>
  <c r="CC29" i="9" s="1"/>
  <c r="BD29" i="9"/>
  <c r="BE29" i="9" s="1"/>
  <c r="DB89" i="9"/>
  <c r="DC89" i="9" s="1"/>
  <c r="BV89" i="9"/>
  <c r="BW89" i="9" s="1"/>
  <c r="CL86" i="9"/>
  <c r="CM86" i="9" s="1"/>
  <c r="CZ29" i="9"/>
  <c r="DA29" i="9" s="1"/>
  <c r="CL29" i="9"/>
  <c r="CM29" i="9" s="1"/>
  <c r="CP89" i="9"/>
  <c r="CQ89" i="9" s="1"/>
  <c r="CX89" i="9"/>
  <c r="CY89" i="9" s="1"/>
  <c r="CN86" i="9"/>
  <c r="CO86" i="9" s="1"/>
  <c r="CV29" i="9"/>
  <c r="CW29" i="9" s="1"/>
  <c r="DJ29" i="9"/>
  <c r="DK29" i="9" s="1"/>
  <c r="BF89" i="9"/>
  <c r="BG89" i="9" s="1"/>
  <c r="DF89" i="9"/>
  <c r="DG89" i="9" s="1"/>
  <c r="BJ89" i="9"/>
  <c r="BK89" i="9" s="1"/>
  <c r="CX86" i="9"/>
  <c r="CY86" i="9" s="1"/>
  <c r="DH86" i="9"/>
  <c r="DI86" i="9" s="1"/>
  <c r="BR29" i="9"/>
  <c r="BS29" i="9" s="1"/>
  <c r="BX29" i="9"/>
  <c r="BY29" i="9" s="1"/>
  <c r="CD29" i="9"/>
  <c r="CE29" i="9" s="1"/>
  <c r="BH89" i="9"/>
  <c r="BI89" i="9" s="1"/>
  <c r="CT89" i="9"/>
  <c r="CU89" i="9" s="1"/>
  <c r="CB89" i="9"/>
  <c r="CC89" i="9" s="1"/>
  <c r="CR86" i="9"/>
  <c r="CS86" i="9" s="1"/>
  <c r="CF86" i="9"/>
  <c r="CG86" i="9" s="1"/>
  <c r="BF91" i="9"/>
  <c r="BG91" i="9" s="1"/>
  <c r="BP29" i="9"/>
  <c r="BQ29" i="9" s="1"/>
  <c r="CX29" i="9"/>
  <c r="CY29" i="9" s="1"/>
  <c r="BZ89" i="9"/>
  <c r="CA89" i="9" s="1"/>
  <c r="CH89" i="9"/>
  <c r="CI89" i="9" s="1"/>
  <c r="BX86" i="9"/>
  <c r="BY86" i="9" s="1"/>
  <c r="CD86" i="9"/>
  <c r="CE86" i="9" s="1"/>
  <c r="BD91" i="9"/>
  <c r="BE91" i="9" s="1"/>
  <c r="BN35" i="9"/>
  <c r="BO35" i="9" s="1"/>
  <c r="CN32" i="9"/>
  <c r="CO32" i="9" s="1"/>
  <c r="BP21" i="9"/>
  <c r="BQ21" i="9" s="1"/>
  <c r="CZ32" i="9"/>
  <c r="DA32" i="9" s="1"/>
  <c r="CB21" i="9"/>
  <c r="CC21" i="9" s="1"/>
  <c r="CD35" i="9"/>
  <c r="CE35" i="9" s="1"/>
  <c r="CR9" i="9"/>
  <c r="CS9" i="9" s="1"/>
  <c r="CL9" i="9"/>
  <c r="CM9" i="9" s="1"/>
  <c r="BP35" i="9"/>
  <c r="BQ35" i="9" s="1"/>
  <c r="CN35" i="9"/>
  <c r="CP32" i="9"/>
  <c r="CQ32" i="9" s="1"/>
  <c r="DF54" i="9"/>
  <c r="DG54" i="9" s="1"/>
  <c r="BD45" i="9"/>
  <c r="BE45" i="9" s="1"/>
  <c r="DF35" i="9"/>
  <c r="DG35" i="9" s="1"/>
  <c r="BN32" i="9"/>
  <c r="BO32" i="9" s="1"/>
  <c r="CZ21" i="9"/>
  <c r="DA21" i="9" s="1"/>
  <c r="BL54" i="9"/>
  <c r="BM54" i="9" s="1"/>
  <c r="DH9" i="9"/>
  <c r="DI9" i="9" s="1"/>
  <c r="BT32" i="9"/>
  <c r="BU32" i="9" s="1"/>
  <c r="CX21" i="9"/>
  <c r="CY21" i="9" s="1"/>
  <c r="BN9" i="9"/>
  <c r="BO9" i="9" s="1"/>
  <c r="BH35" i="9"/>
  <c r="BI35" i="9" s="1"/>
  <c r="BD35" i="9"/>
  <c r="BE35" i="9" s="1"/>
  <c r="BX32" i="9"/>
  <c r="BY32" i="9" s="1"/>
  <c r="CR35" i="9"/>
  <c r="CS35" i="9" s="1"/>
  <c r="CJ32" i="9"/>
  <c r="CK32" i="9" s="1"/>
  <c r="BL45" i="9"/>
  <c r="BM45" i="9" s="1"/>
  <c r="BD32" i="9"/>
  <c r="BE32" i="9" s="1"/>
  <c r="CN54" i="9"/>
  <c r="CO54" i="9" s="1"/>
  <c r="CV45" i="9"/>
  <c r="CW45" i="9" s="1"/>
  <c r="BX54" i="9"/>
  <c r="BY54" i="9" s="1"/>
  <c r="BR54" i="9"/>
  <c r="CV35" i="9"/>
  <c r="CW35" i="9" s="1"/>
  <c r="CJ35" i="9"/>
  <c r="CK35" i="9" s="1"/>
  <c r="BR35" i="9"/>
  <c r="BS35" i="9" s="1"/>
  <c r="CX35" i="9"/>
  <c r="CY35" i="9" s="1"/>
  <c r="DD32" i="9"/>
  <c r="DE32" i="9" s="1"/>
  <c r="CB32" i="9"/>
  <c r="CC32" i="9" s="1"/>
  <c r="DH32" i="9"/>
  <c r="DI32" i="9" s="1"/>
  <c r="BF32" i="9"/>
  <c r="BG32" i="9" s="1"/>
  <c r="BF21" i="9"/>
  <c r="BG21" i="9" s="1"/>
  <c r="BX21" i="9"/>
  <c r="BY21" i="9" s="1"/>
  <c r="CP21" i="9"/>
  <c r="CQ21" i="9" s="1"/>
  <c r="CZ54" i="9"/>
  <c r="DA54" i="9" s="1"/>
  <c r="CT54" i="9"/>
  <c r="CU54" i="9" s="1"/>
  <c r="BN54" i="9"/>
  <c r="BD9" i="9"/>
  <c r="BE9" i="9" s="1"/>
  <c r="DF9" i="9"/>
  <c r="DG9" i="9" s="1"/>
  <c r="DD9" i="9"/>
  <c r="DE9" i="9" s="1"/>
  <c r="BP9" i="9"/>
  <c r="BN45" i="9"/>
  <c r="BO45" i="9" s="1"/>
  <c r="CN45" i="9"/>
  <c r="CO45" i="9" s="1"/>
  <c r="BP45" i="9"/>
  <c r="BQ45" i="9" s="1"/>
  <c r="DJ45" i="9"/>
  <c r="DK45" i="9" s="1"/>
  <c r="CP35" i="9"/>
  <c r="CV21" i="9"/>
  <c r="CW21" i="9" s="1"/>
  <c r="BR21" i="9"/>
  <c r="DH21" i="9"/>
  <c r="DI21" i="9" s="1"/>
  <c r="BH21" i="9"/>
  <c r="BI21" i="9" s="1"/>
  <c r="CP54" i="9"/>
  <c r="CQ54" i="9" s="1"/>
  <c r="CX54" i="9"/>
  <c r="CY54" i="9" s="1"/>
  <c r="CB54" i="9"/>
  <c r="CC54" i="9" s="1"/>
  <c r="CL54" i="9"/>
  <c r="CM54" i="9" s="1"/>
  <c r="BJ9" i="9"/>
  <c r="BK9" i="9" s="1"/>
  <c r="CN9" i="9"/>
  <c r="CO9" i="9" s="1"/>
  <c r="CF9" i="9"/>
  <c r="CG9" i="9" s="1"/>
  <c r="BT9" i="9"/>
  <c r="BU9" i="9" s="1"/>
  <c r="BT45" i="9"/>
  <c r="BU45" i="9" s="1"/>
  <c r="DF45" i="9"/>
  <c r="DG45" i="9" s="1"/>
  <c r="CJ45" i="9"/>
  <c r="CR32" i="9"/>
  <c r="CS32" i="9" s="1"/>
  <c r="CF35" i="9"/>
  <c r="CG35" i="9" s="1"/>
  <c r="DH35" i="9"/>
  <c r="DI35" i="9" s="1"/>
  <c r="BV35" i="9"/>
  <c r="BW35" i="9" s="1"/>
  <c r="CT32" i="9"/>
  <c r="CU32" i="9" s="1"/>
  <c r="BJ32" i="9"/>
  <c r="BK32" i="9" s="1"/>
  <c r="BZ32" i="9"/>
  <c r="BT21" i="9"/>
  <c r="BU21" i="9" s="1"/>
  <c r="CN21" i="9"/>
  <c r="CO21" i="9" s="1"/>
  <c r="CD21" i="9"/>
  <c r="CE21" i="9" s="1"/>
  <c r="CT21" i="9"/>
  <c r="CU21" i="9" s="1"/>
  <c r="CR54" i="9"/>
  <c r="CS54" i="9" s="1"/>
  <c r="CF54" i="9"/>
  <c r="CG54" i="9" s="1"/>
  <c r="DD54" i="9"/>
  <c r="DE54" i="9" s="1"/>
  <c r="DJ54" i="9"/>
  <c r="DK54" i="9" s="1"/>
  <c r="CT9" i="9"/>
  <c r="CU9" i="9" s="1"/>
  <c r="CB9" i="9"/>
  <c r="CC9" i="9" s="1"/>
  <c r="BV9" i="9"/>
  <c r="BW9" i="9" s="1"/>
  <c r="BX45" i="9"/>
  <c r="BY45" i="9" s="1"/>
  <c r="DH45" i="9"/>
  <c r="DI45" i="9" s="1"/>
  <c r="BH45" i="9"/>
  <c r="BI45" i="9" s="1"/>
  <c r="BF35" i="9"/>
  <c r="BG35" i="9" s="1"/>
  <c r="CZ35" i="9"/>
  <c r="DA35" i="9" s="1"/>
  <c r="BP32" i="9"/>
  <c r="BQ32" i="9" s="1"/>
  <c r="DB32" i="9"/>
  <c r="DC32" i="9" s="1"/>
  <c r="BL35" i="9"/>
  <c r="BM35" i="9" s="1"/>
  <c r="DB35" i="9"/>
  <c r="DC35" i="9" s="1"/>
  <c r="BX35" i="9"/>
  <c r="BY35" i="9" s="1"/>
  <c r="BZ35" i="9"/>
  <c r="CA35" i="9" s="1"/>
  <c r="DF32" i="9"/>
  <c r="DG32" i="9" s="1"/>
  <c r="BL32" i="9"/>
  <c r="BM32" i="9" s="1"/>
  <c r="CF32" i="9"/>
  <c r="CG32" i="9" s="1"/>
  <c r="CX32" i="9"/>
  <c r="CY32" i="9" s="1"/>
  <c r="BJ21" i="9"/>
  <c r="BK21" i="9" s="1"/>
  <c r="BD21" i="9"/>
  <c r="BE21" i="9" s="1"/>
  <c r="DB21" i="9"/>
  <c r="DC21" i="9" s="1"/>
  <c r="DD21" i="9"/>
  <c r="DE21" i="9" s="1"/>
  <c r="BH54" i="9"/>
  <c r="BI54" i="9" s="1"/>
  <c r="BJ54" i="9"/>
  <c r="BK54" i="9" s="1"/>
  <c r="BV54" i="9"/>
  <c r="BW54" i="9" s="1"/>
  <c r="CV54" i="9"/>
  <c r="CW54" i="9" s="1"/>
  <c r="CJ9" i="9"/>
  <c r="CK9" i="9" s="1"/>
  <c r="DJ9" i="9"/>
  <c r="DK9" i="9" s="1"/>
  <c r="CH9" i="9"/>
  <c r="CI9" i="9" s="1"/>
  <c r="CR45" i="9"/>
  <c r="CS45" i="9" s="1"/>
  <c r="CD45" i="9"/>
  <c r="CE45" i="9" s="1"/>
  <c r="CL45" i="9"/>
  <c r="CM45" i="9" s="1"/>
  <c r="CH45" i="9"/>
  <c r="CI45" i="9" s="1"/>
  <c r="BJ35" i="9"/>
  <c r="BK35" i="9" s="1"/>
  <c r="BT35" i="9"/>
  <c r="BU35" i="9" s="1"/>
  <c r="DJ35" i="9"/>
  <c r="DK35" i="9" s="1"/>
  <c r="CL35" i="9"/>
  <c r="CM35" i="9" s="1"/>
  <c r="BV32" i="9"/>
  <c r="BW32" i="9" s="1"/>
  <c r="CV32" i="9"/>
  <c r="CW32" i="9" s="1"/>
  <c r="BR32" i="9"/>
  <c r="BS32" i="9" s="1"/>
  <c r="BH32" i="9"/>
  <c r="BI32" i="9" s="1"/>
  <c r="BN21" i="9"/>
  <c r="BO21" i="9" s="1"/>
  <c r="DF21" i="9"/>
  <c r="DG21" i="9" s="1"/>
  <c r="CF21" i="9"/>
  <c r="CG21" i="9" s="1"/>
  <c r="BZ21" i="9"/>
  <c r="BP54" i="9"/>
  <c r="BQ54" i="9" s="1"/>
  <c r="CD54" i="9"/>
  <c r="CE54" i="9" s="1"/>
  <c r="BD54" i="9"/>
  <c r="BE54" i="9" s="1"/>
  <c r="CH54" i="9"/>
  <c r="CI54" i="9" s="1"/>
  <c r="BH9" i="9"/>
  <c r="BI9" i="9" s="1"/>
  <c r="BL9" i="9"/>
  <c r="BM9" i="9" s="1"/>
  <c r="CZ9" i="9"/>
  <c r="DA9" i="9" s="1"/>
  <c r="CX9" i="9"/>
  <c r="CY9" i="9" s="1"/>
  <c r="CP45" i="9"/>
  <c r="CX45" i="9"/>
  <c r="CY45" i="9" s="1"/>
  <c r="BF45" i="9"/>
  <c r="BG45" i="9" s="1"/>
  <c r="CF45" i="9"/>
  <c r="CG45" i="9" s="1"/>
  <c r="BL21" i="9"/>
  <c r="BM21" i="9" s="1"/>
  <c r="CJ54" i="9"/>
  <c r="CK54" i="9" s="1"/>
  <c r="BT54" i="9"/>
  <c r="BU54" i="9" s="1"/>
  <c r="BF9" i="9"/>
  <c r="BG9" i="9" s="1"/>
  <c r="BX9" i="9"/>
  <c r="BY9" i="9" s="1"/>
  <c r="DB9" i="9"/>
  <c r="DC9" i="9" s="1"/>
  <c r="BR9" i="9"/>
  <c r="CT45" i="9"/>
  <c r="CU45" i="9" s="1"/>
  <c r="BV45" i="9"/>
  <c r="BW45" i="9" s="1"/>
  <c r="DD45" i="9"/>
  <c r="DE45" i="9" s="1"/>
  <c r="CB45" i="9"/>
  <c r="CC45" i="9" s="1"/>
  <c r="CL21" i="9"/>
  <c r="CM21" i="9" s="1"/>
  <c r="CJ21" i="9"/>
  <c r="CK21" i="9" s="1"/>
  <c r="CR21" i="9"/>
  <c r="CS21" i="9" s="1"/>
  <c r="CB35" i="9"/>
  <c r="CC35" i="9" s="1"/>
  <c r="CH35" i="9"/>
  <c r="CT35" i="9"/>
  <c r="CU35" i="9" s="1"/>
  <c r="CH32" i="9"/>
  <c r="CI32" i="9" s="1"/>
  <c r="DJ32" i="9"/>
  <c r="DK32" i="9" s="1"/>
  <c r="CD32" i="9"/>
  <c r="DJ21" i="9"/>
  <c r="DK21" i="9" s="1"/>
  <c r="BV21" i="9"/>
  <c r="DB54" i="9"/>
  <c r="DC54" i="9" s="1"/>
  <c r="BF54" i="9"/>
  <c r="BG54" i="9" s="1"/>
  <c r="CP9" i="9"/>
  <c r="CQ9" i="9" s="1"/>
  <c r="BZ9" i="9"/>
  <c r="CD9" i="9"/>
  <c r="CE9" i="9" s="1"/>
  <c r="BZ45" i="9"/>
  <c r="CA45" i="9" s="1"/>
  <c r="CZ45" i="9"/>
  <c r="DA45" i="9" s="1"/>
  <c r="DB45" i="9"/>
  <c r="DC45" i="9" s="1"/>
  <c r="BR46" i="9"/>
  <c r="BS46" i="9" s="1"/>
  <c r="BJ24" i="9"/>
  <c r="BK24" i="9" s="1"/>
  <c r="DB24" i="9"/>
  <c r="DC24" i="9" s="1"/>
  <c r="CZ24" i="9"/>
  <c r="DA24" i="9" s="1"/>
  <c r="CD24" i="9"/>
  <c r="CE24" i="9" s="1"/>
  <c r="DB11" i="9"/>
  <c r="DC11" i="9" s="1"/>
  <c r="CN11" i="9"/>
  <c r="CO11" i="9" s="1"/>
  <c r="CF41" i="9"/>
  <c r="CG41" i="9" s="1"/>
  <c r="CN90" i="9"/>
  <c r="CO90" i="9" s="1"/>
  <c r="BN46" i="9"/>
  <c r="BO46" i="9" s="1"/>
  <c r="CR46" i="9"/>
  <c r="CS46" i="9" s="1"/>
  <c r="DB46" i="9"/>
  <c r="DC46" i="9" s="1"/>
  <c r="CH46" i="9"/>
  <c r="CI46" i="9" s="1"/>
  <c r="DH46" i="9"/>
  <c r="DI46" i="9" s="1"/>
  <c r="BH24" i="9"/>
  <c r="BI24" i="9" s="1"/>
  <c r="BZ24" i="9"/>
  <c r="CA24" i="9" s="1"/>
  <c r="CH24" i="9"/>
  <c r="CI24" i="9" s="1"/>
  <c r="CB24" i="9"/>
  <c r="CC24" i="9" s="1"/>
  <c r="CX11" i="9"/>
  <c r="CY11" i="9" s="1"/>
  <c r="CD41" i="9"/>
  <c r="CE41" i="9" s="1"/>
  <c r="CN41" i="9"/>
  <c r="CO41" i="9" s="1"/>
  <c r="DB90" i="9"/>
  <c r="DC90" i="9" s="1"/>
  <c r="BP24" i="9"/>
  <c r="BQ24" i="9" s="1"/>
  <c r="BN24" i="9"/>
  <c r="DF24" i="9"/>
  <c r="DG24" i="9" s="1"/>
  <c r="CT11" i="9"/>
  <c r="CU11" i="9" s="1"/>
  <c r="CV41" i="9"/>
  <c r="CW41" i="9" s="1"/>
  <c r="CJ41" i="9"/>
  <c r="CK41" i="9" s="1"/>
  <c r="CX90" i="9"/>
  <c r="CY90" i="9" s="1"/>
  <c r="BL24" i="9"/>
  <c r="BM24" i="9" s="1"/>
  <c r="DH24" i="9"/>
  <c r="DI24" i="9" s="1"/>
  <c r="BT24" i="9"/>
  <c r="BU24" i="9" s="1"/>
  <c r="CL24" i="9"/>
  <c r="CM24" i="9" s="1"/>
  <c r="DF11" i="9"/>
  <c r="DG11" i="9" s="1"/>
  <c r="CH41" i="9"/>
  <c r="CI41" i="9" s="1"/>
  <c r="BX46" i="9"/>
  <c r="BY46" i="9" s="1"/>
  <c r="BD46" i="9"/>
  <c r="BE46" i="9" s="1"/>
  <c r="CZ46" i="9"/>
  <c r="DA46" i="9" s="1"/>
  <c r="BR33" i="9"/>
  <c r="BS33" i="9" s="1"/>
  <c r="BX24" i="9"/>
  <c r="BY24" i="9" s="1"/>
  <c r="CP24" i="9"/>
  <c r="CQ24" i="9" s="1"/>
  <c r="CX24" i="9"/>
  <c r="CY24" i="9" s="1"/>
  <c r="CJ24" i="9"/>
  <c r="CK24" i="9" s="1"/>
  <c r="BL11" i="9"/>
  <c r="BM11" i="9" s="1"/>
  <c r="CD11" i="9"/>
  <c r="CE11" i="9" s="1"/>
  <c r="DJ41" i="9"/>
  <c r="DK41" i="9" s="1"/>
  <c r="BH90" i="9"/>
  <c r="BI90" i="9" s="1"/>
  <c r="BH46" i="9"/>
  <c r="BI46" i="9" s="1"/>
  <c r="CF46" i="9"/>
  <c r="CG46" i="9" s="1"/>
  <c r="BL33" i="9"/>
  <c r="BM33" i="9" s="1"/>
  <c r="BR24" i="9"/>
  <c r="BV24" i="9"/>
  <c r="BW24" i="9" s="1"/>
  <c r="DJ24" i="9"/>
  <c r="DK24" i="9" s="1"/>
  <c r="CN24" i="9"/>
  <c r="CO24" i="9" s="1"/>
  <c r="CL11" i="9"/>
  <c r="CM11" i="9" s="1"/>
  <c r="BN11" i="9"/>
  <c r="BO11" i="9" s="1"/>
  <c r="BR41" i="9"/>
  <c r="BS41" i="9" s="1"/>
  <c r="DD90" i="9"/>
  <c r="DE90" i="9" s="1"/>
  <c r="BP46" i="9"/>
  <c r="BQ46" i="9" s="1"/>
  <c r="CB46" i="9"/>
  <c r="CC46" i="9" s="1"/>
  <c r="CZ33" i="9"/>
  <c r="DA33" i="9" s="1"/>
  <c r="DD24" i="9"/>
  <c r="DE24" i="9" s="1"/>
  <c r="CV24" i="9"/>
  <c r="CW24" i="9" s="1"/>
  <c r="BF24" i="9"/>
  <c r="BG24" i="9" s="1"/>
  <c r="DJ11" i="9"/>
  <c r="DK11" i="9" s="1"/>
  <c r="CB11" i="9"/>
  <c r="CC11" i="9" s="1"/>
  <c r="BH41" i="9"/>
  <c r="BI41" i="9" s="1"/>
  <c r="BN90" i="9"/>
  <c r="BL30" i="9"/>
  <c r="DD30" i="9"/>
  <c r="DE30" i="9" s="1"/>
  <c r="BP30" i="9"/>
  <c r="BQ30" i="9" s="1"/>
  <c r="CL30" i="9"/>
  <c r="CM30" i="9" s="1"/>
  <c r="BH30" i="9"/>
  <c r="CX30" i="9"/>
  <c r="CY30" i="9" s="1"/>
  <c r="CH30" i="9"/>
  <c r="CI30" i="9" s="1"/>
  <c r="CV30" i="9"/>
  <c r="CW30" i="9" s="1"/>
  <c r="CN34" i="9"/>
  <c r="CO34" i="9" s="1"/>
  <c r="CF30" i="9"/>
  <c r="CG30" i="9" s="1"/>
  <c r="BR30" i="9"/>
  <c r="BS30" i="9" s="1"/>
  <c r="DF30" i="9"/>
  <c r="DG30" i="9" s="1"/>
  <c r="CJ30" i="9"/>
  <c r="CK30" i="9" s="1"/>
  <c r="BD8" i="9"/>
  <c r="CD30" i="9"/>
  <c r="CE30" i="9" s="1"/>
  <c r="DH30" i="9"/>
  <c r="DI30" i="9" s="1"/>
  <c r="BX30" i="9"/>
  <c r="BY30" i="9" s="1"/>
  <c r="CB30" i="9"/>
  <c r="CC30" i="9" s="1"/>
  <c r="BJ30" i="9"/>
  <c r="BK30" i="9" s="1"/>
  <c r="DB30" i="9"/>
  <c r="DC30" i="9" s="1"/>
  <c r="CZ30" i="9"/>
  <c r="DA30" i="9" s="1"/>
  <c r="CN30" i="9"/>
  <c r="CO30" i="9" s="1"/>
  <c r="BF30" i="9"/>
  <c r="BG30" i="9" s="1"/>
  <c r="CT30" i="9"/>
  <c r="CU30" i="9" s="1"/>
  <c r="BZ30" i="9"/>
  <c r="CA30" i="9" s="1"/>
  <c r="CP30" i="9"/>
  <c r="CQ30" i="9" s="1"/>
  <c r="CR30" i="9"/>
  <c r="CS30" i="9" s="1"/>
  <c r="BV30" i="9"/>
  <c r="BW30" i="9" s="1"/>
  <c r="BN30" i="9"/>
  <c r="BO30" i="9" s="1"/>
  <c r="DJ30" i="9"/>
  <c r="DK30" i="9" s="1"/>
  <c r="BD30" i="9"/>
  <c r="BE30" i="9" s="1"/>
  <c r="BX8" i="9"/>
  <c r="BY8" i="9" s="1"/>
  <c r="BT31" i="9"/>
  <c r="BU31" i="9" s="1"/>
  <c r="CN20" i="9"/>
  <c r="CO20" i="9" s="1"/>
  <c r="BN7" i="9"/>
  <c r="BO7" i="9" s="1"/>
  <c r="BR91" i="9"/>
  <c r="BS91" i="9" s="1"/>
  <c r="BN91" i="9"/>
  <c r="BO91" i="9" s="1"/>
  <c r="CF91" i="9"/>
  <c r="CG91" i="9" s="1"/>
  <c r="CL91" i="9"/>
  <c r="CM91" i="9" s="1"/>
  <c r="BZ91" i="9"/>
  <c r="CA91" i="9" s="1"/>
  <c r="CJ91" i="9"/>
  <c r="CK91" i="9" s="1"/>
  <c r="DJ91" i="9"/>
  <c r="DK91" i="9" s="1"/>
  <c r="DH91" i="9"/>
  <c r="DI91" i="9" s="1"/>
  <c r="CT91" i="9"/>
  <c r="CU91" i="9" s="1"/>
  <c r="CV91" i="9"/>
  <c r="CW91" i="9" s="1"/>
  <c r="BT91" i="9"/>
  <c r="BU91" i="9" s="1"/>
  <c r="DF91" i="9"/>
  <c r="DG91" i="9" s="1"/>
  <c r="BJ91" i="9"/>
  <c r="BK91" i="9" s="1"/>
  <c r="CX91" i="9"/>
  <c r="CY91" i="9" s="1"/>
  <c r="CZ91" i="9"/>
  <c r="DA91" i="9" s="1"/>
  <c r="BP91" i="9"/>
  <c r="BQ91" i="9" s="1"/>
  <c r="BH91" i="9"/>
  <c r="BI91" i="9" s="1"/>
  <c r="BV91" i="9"/>
  <c r="BW91" i="9" s="1"/>
  <c r="DD91" i="9"/>
  <c r="DE91" i="9" s="1"/>
  <c r="DB91" i="9"/>
  <c r="DC91" i="9" s="1"/>
  <c r="CN91" i="9"/>
  <c r="CO91" i="9" s="1"/>
  <c r="CB91" i="9"/>
  <c r="CC91" i="9" s="1"/>
  <c r="CZ86" i="9"/>
  <c r="DA86" i="9" s="1"/>
  <c r="CT86" i="9"/>
  <c r="CU86" i="9" s="1"/>
  <c r="BV86" i="9"/>
  <c r="BW86" i="9" s="1"/>
  <c r="BD86" i="9"/>
  <c r="BE86" i="9" s="1"/>
  <c r="BN86" i="9"/>
  <c r="BO86" i="9" s="1"/>
  <c r="BT86" i="9"/>
  <c r="BU86" i="9" s="1"/>
  <c r="DD86" i="9"/>
  <c r="DE86" i="9" s="1"/>
  <c r="BJ86" i="9"/>
  <c r="BK86" i="9" s="1"/>
  <c r="BR86" i="9"/>
  <c r="BS86" i="9" s="1"/>
  <c r="CB86" i="9"/>
  <c r="CC86" i="9" s="1"/>
  <c r="CH7" i="9"/>
  <c r="CI7" i="9" s="1"/>
  <c r="CN7" i="9"/>
  <c r="CO7" i="9" s="1"/>
  <c r="CP8" i="9"/>
  <c r="CQ8" i="9" s="1"/>
  <c r="CH8" i="9"/>
  <c r="CI8" i="9" s="1"/>
  <c r="CL31" i="9"/>
  <c r="CM31" i="9" s="1"/>
  <c r="BX34" i="9"/>
  <c r="BY34" i="9" s="1"/>
  <c r="BX20" i="9"/>
  <c r="BL8" i="9"/>
  <c r="BV8" i="9"/>
  <c r="CF34" i="9"/>
  <c r="CG34" i="9" s="1"/>
  <c r="CH20" i="9"/>
  <c r="CI20" i="9" s="1"/>
  <c r="CR7" i="9"/>
  <c r="CS7" i="9" s="1"/>
  <c r="CB7" i="9"/>
  <c r="CC7" i="9" s="1"/>
  <c r="CP7" i="9"/>
  <c r="BV7" i="9"/>
  <c r="BW7" i="9" s="1"/>
  <c r="CB8" i="9"/>
  <c r="CC8" i="9" s="1"/>
  <c r="CZ8" i="9"/>
  <c r="DA8" i="9" s="1"/>
  <c r="CD31" i="9"/>
  <c r="CE31" i="9" s="1"/>
  <c r="BR34" i="9"/>
  <c r="BS34" i="9" s="1"/>
  <c r="CJ20" i="9"/>
  <c r="CK20" i="9" s="1"/>
  <c r="DD7" i="9"/>
  <c r="DE7" i="9" s="1"/>
  <c r="CF8" i="9"/>
  <c r="CG8" i="9" s="1"/>
  <c r="DH31" i="9"/>
  <c r="DI31" i="9" s="1"/>
  <c r="BP34" i="9"/>
  <c r="BQ34" i="9" s="1"/>
  <c r="BN20" i="9"/>
  <c r="BO20" i="9" s="1"/>
  <c r="CJ7" i="9"/>
  <c r="CV7" i="9"/>
  <c r="CW7" i="9" s="1"/>
  <c r="BJ7" i="9"/>
  <c r="BK7" i="9" s="1"/>
  <c r="BH8" i="9"/>
  <c r="BI8" i="9" s="1"/>
  <c r="CJ31" i="9"/>
  <c r="BJ34" i="9"/>
  <c r="BK34" i="9" s="1"/>
  <c r="BH20" i="9"/>
  <c r="BD7" i="9"/>
  <c r="DF7" i="9"/>
  <c r="DG7" i="9" s="1"/>
  <c r="DF8" i="9"/>
  <c r="DG8" i="9" s="1"/>
  <c r="DJ31" i="9"/>
  <c r="DK31" i="9" s="1"/>
  <c r="CD34" i="9"/>
  <c r="CE34" i="9" s="1"/>
  <c r="DH20" i="9"/>
  <c r="DI20" i="9" s="1"/>
  <c r="BX7" i="9"/>
  <c r="BY7" i="9" s="1"/>
  <c r="DH7" i="9"/>
  <c r="DI7" i="9" s="1"/>
  <c r="CR8" i="9"/>
  <c r="CS8" i="9" s="1"/>
  <c r="DF31" i="9"/>
  <c r="DG31" i="9" s="1"/>
  <c r="BH34" i="9"/>
  <c r="BI34" i="9" s="1"/>
  <c r="CF20" i="9"/>
  <c r="CG20" i="9" s="1"/>
  <c r="CP46" i="9"/>
  <c r="BZ46" i="9"/>
  <c r="CT46" i="9"/>
  <c r="CU46" i="9" s="1"/>
  <c r="DJ7" i="9"/>
  <c r="DK7" i="9" s="1"/>
  <c r="CZ7" i="9"/>
  <c r="DA7" i="9" s="1"/>
  <c r="BP7" i="9"/>
  <c r="BQ8" i="9" s="1"/>
  <c r="CD7" i="9"/>
  <c r="CE7" i="9" s="1"/>
  <c r="CX33" i="9"/>
  <c r="CY33" i="9" s="1"/>
  <c r="CL8" i="9"/>
  <c r="CM8" i="9" s="1"/>
  <c r="DH8" i="9"/>
  <c r="DI8" i="9" s="1"/>
  <c r="CV8" i="9"/>
  <c r="CW8" i="9" s="1"/>
  <c r="CX8" i="9"/>
  <c r="CY8" i="9" s="1"/>
  <c r="BR11" i="9"/>
  <c r="BX11" i="9"/>
  <c r="BY11" i="9" s="1"/>
  <c r="BT11" i="9"/>
  <c r="BU11" i="9" s="1"/>
  <c r="BV11" i="9"/>
  <c r="BJ41" i="9"/>
  <c r="BK41" i="9" s="1"/>
  <c r="CB41" i="9"/>
  <c r="CC41" i="9" s="1"/>
  <c r="BV41" i="9"/>
  <c r="DH41" i="9"/>
  <c r="DI41" i="9" s="1"/>
  <c r="BH31" i="9"/>
  <c r="BI31" i="9" s="1"/>
  <c r="BV31" i="9"/>
  <c r="BW31" i="9" s="1"/>
  <c r="CP31" i="9"/>
  <c r="CQ31" i="9" s="1"/>
  <c r="BD31" i="9"/>
  <c r="BE31" i="9" s="1"/>
  <c r="CP34" i="9"/>
  <c r="CL34" i="9"/>
  <c r="CM34" i="9" s="1"/>
  <c r="CV34" i="9"/>
  <c r="CW34" i="9" s="1"/>
  <c r="BV34" i="9"/>
  <c r="BW34" i="9" s="1"/>
  <c r="BL20" i="9"/>
  <c r="BM20" i="9" s="1"/>
  <c r="CT20" i="9"/>
  <c r="CU20" i="9" s="1"/>
  <c r="CX20" i="9"/>
  <c r="CY20" i="9" s="1"/>
  <c r="CV20" i="9"/>
  <c r="CW20" i="9" s="1"/>
  <c r="BL90" i="9"/>
  <c r="BM90" i="9" s="1"/>
  <c r="DJ90" i="9"/>
  <c r="DK90" i="9" s="1"/>
  <c r="CD90" i="9"/>
  <c r="CE90" i="9" s="1"/>
  <c r="BX90" i="9"/>
  <c r="BY90" i="9" s="1"/>
  <c r="BV46" i="9"/>
  <c r="BW46" i="9" s="1"/>
  <c r="CN46" i="9"/>
  <c r="CO46" i="9" s="1"/>
  <c r="CX46" i="9"/>
  <c r="CY46" i="9" s="1"/>
  <c r="BL46" i="9"/>
  <c r="BM46" i="9" s="1"/>
  <c r="BH7" i="9"/>
  <c r="BI7" i="9" s="1"/>
  <c r="CL7" i="9"/>
  <c r="CM7" i="9" s="1"/>
  <c r="BR7" i="9"/>
  <c r="BS7" i="9" s="1"/>
  <c r="BF7" i="9"/>
  <c r="BG17" i="9" s="1"/>
  <c r="BF8" i="9"/>
  <c r="BG8" i="9" s="1"/>
  <c r="CD8" i="9"/>
  <c r="CE8" i="9" s="1"/>
  <c r="BN8" i="9"/>
  <c r="BO8" i="9" s="1"/>
  <c r="CJ8" i="9"/>
  <c r="CK8" i="9" s="1"/>
  <c r="DD11" i="9"/>
  <c r="DE11" i="9" s="1"/>
  <c r="BD11" i="9"/>
  <c r="BE11" i="9" s="1"/>
  <c r="CV11" i="9"/>
  <c r="CW11" i="9" s="1"/>
  <c r="CF11" i="9"/>
  <c r="CG11" i="9" s="1"/>
  <c r="DB41" i="9"/>
  <c r="DC41" i="9" s="1"/>
  <c r="BP41" i="9"/>
  <c r="BQ41" i="9" s="1"/>
  <c r="BT41" i="9"/>
  <c r="BU41" i="9" s="1"/>
  <c r="BJ31" i="9"/>
  <c r="BK31" i="9" s="1"/>
  <c r="DB31" i="9"/>
  <c r="DC31" i="9" s="1"/>
  <c r="CZ31" i="9"/>
  <c r="DA31" i="9" s="1"/>
  <c r="CN31" i="9"/>
  <c r="CO31" i="9" s="1"/>
  <c r="CB34" i="9"/>
  <c r="CC34" i="9" s="1"/>
  <c r="DB34" i="9"/>
  <c r="DC34" i="9" s="1"/>
  <c r="CX34" i="9"/>
  <c r="CY34" i="9" s="1"/>
  <c r="CD20" i="9"/>
  <c r="CE20" i="9" s="1"/>
  <c r="BD20" i="9"/>
  <c r="BE20" i="9" s="1"/>
  <c r="DJ20" i="9"/>
  <c r="DK20" i="9" s="1"/>
  <c r="CZ20" i="9"/>
  <c r="DA20" i="9" s="1"/>
  <c r="BJ90" i="9"/>
  <c r="BK90" i="9" s="1"/>
  <c r="CH90" i="9"/>
  <c r="CI90" i="9" s="1"/>
  <c r="CR90" i="9"/>
  <c r="CS90" i="9" s="1"/>
  <c r="BR8" i="9"/>
  <c r="BS8" i="9" s="1"/>
  <c r="DJ8" i="9"/>
  <c r="DK8" i="9" s="1"/>
  <c r="DB8" i="9"/>
  <c r="DC8" i="9" s="1"/>
  <c r="BZ8" i="9"/>
  <c r="BJ11" i="9"/>
  <c r="BK11" i="9" s="1"/>
  <c r="BZ11" i="9"/>
  <c r="CP11" i="9"/>
  <c r="CQ11" i="9" s="1"/>
  <c r="CP41" i="9"/>
  <c r="DF41" i="9"/>
  <c r="DG41" i="9" s="1"/>
  <c r="BZ41" i="9"/>
  <c r="BL41" i="9"/>
  <c r="BM41" i="9" s="1"/>
  <c r="BN31" i="9"/>
  <c r="BO31" i="9" s="1"/>
  <c r="CB31" i="9"/>
  <c r="CC31" i="9" s="1"/>
  <c r="BR31" i="9"/>
  <c r="BS31" i="9" s="1"/>
  <c r="BP31" i="9"/>
  <c r="BQ31" i="9" s="1"/>
  <c r="BN34" i="9"/>
  <c r="BO34" i="9" s="1"/>
  <c r="CJ34" i="9"/>
  <c r="DD34" i="9"/>
  <c r="DE34" i="9" s="1"/>
  <c r="BJ20" i="9"/>
  <c r="BK20" i="9" s="1"/>
  <c r="BR20" i="9"/>
  <c r="BS20" i="9" s="1"/>
  <c r="DB20" i="9"/>
  <c r="DC20" i="9" s="1"/>
  <c r="DD20" i="9"/>
  <c r="DE20" i="9" s="1"/>
  <c r="BP90" i="9"/>
  <c r="BQ90" i="9" s="1"/>
  <c r="BR90" i="9"/>
  <c r="BS90" i="9" s="1"/>
  <c r="BD90" i="9"/>
  <c r="BE90" i="9" s="1"/>
  <c r="BT90" i="9"/>
  <c r="BU90" i="9" s="1"/>
  <c r="CN8" i="9"/>
  <c r="CO8" i="9" s="1"/>
  <c r="BT8" i="9"/>
  <c r="BU8" i="9" s="1"/>
  <c r="CT8" i="9"/>
  <c r="CU8" i="9" s="1"/>
  <c r="CH11" i="9"/>
  <c r="CI11" i="9" s="1"/>
  <c r="BF11" i="9"/>
  <c r="BG11" i="9" s="1"/>
  <c r="CJ11" i="9"/>
  <c r="CK11" i="9" s="1"/>
  <c r="CT41" i="9"/>
  <c r="CU41" i="9" s="1"/>
  <c r="CZ41" i="9"/>
  <c r="DA41" i="9" s="1"/>
  <c r="DD41" i="9"/>
  <c r="DE41" i="9" s="1"/>
  <c r="BN41" i="9"/>
  <c r="BO41" i="9" s="1"/>
  <c r="BL31" i="9"/>
  <c r="BM31" i="9" s="1"/>
  <c r="DD31" i="9"/>
  <c r="DE31" i="9" s="1"/>
  <c r="CH31" i="9"/>
  <c r="CI31" i="9" s="1"/>
  <c r="CT31" i="9"/>
  <c r="CU31" i="9" s="1"/>
  <c r="DJ34" i="9"/>
  <c r="DK34" i="9" s="1"/>
  <c r="CT34" i="9"/>
  <c r="CU34" i="9" s="1"/>
  <c r="BT34" i="9"/>
  <c r="BU34" i="9" s="1"/>
  <c r="BL34" i="9"/>
  <c r="BM34" i="9" s="1"/>
  <c r="CB20" i="9"/>
  <c r="BP20" i="9"/>
  <c r="CR20" i="9"/>
  <c r="CS20" i="9" s="1"/>
  <c r="CL90" i="9"/>
  <c r="CM90" i="9" s="1"/>
  <c r="BF90" i="9"/>
  <c r="BG90" i="9" s="1"/>
  <c r="CZ90" i="9"/>
  <c r="DA90" i="9" s="1"/>
  <c r="CF90" i="9"/>
  <c r="CG90" i="9" s="1"/>
  <c r="DJ46" i="9"/>
  <c r="DK46" i="9" s="1"/>
  <c r="CD46" i="9"/>
  <c r="BF46" i="9"/>
  <c r="BG46" i="9" s="1"/>
  <c r="CV46" i="9"/>
  <c r="CW46" i="9" s="1"/>
  <c r="CX7" i="9"/>
  <c r="CY7" i="9" s="1"/>
  <c r="DB7" i="9"/>
  <c r="DC7" i="9" s="1"/>
  <c r="CT7" i="9"/>
  <c r="CU7" i="9" s="1"/>
  <c r="BZ7" i="9"/>
  <c r="CA7" i="9" s="1"/>
  <c r="BJ46" i="9"/>
  <c r="BK46" i="9" s="1"/>
  <c r="CL46" i="9"/>
  <c r="CM46" i="9" s="1"/>
  <c r="BT46" i="9"/>
  <c r="BU46" i="9" s="1"/>
  <c r="BL7" i="9"/>
  <c r="BM7" i="9" s="1"/>
  <c r="CF7" i="9"/>
  <c r="CG7" i="9" s="1"/>
  <c r="BJ8" i="9"/>
  <c r="BK8" i="9" s="1"/>
  <c r="DD8" i="9"/>
  <c r="DE8" i="9" s="1"/>
  <c r="CZ11" i="9"/>
  <c r="DA11" i="9" s="1"/>
  <c r="DH11" i="9"/>
  <c r="DI11" i="9" s="1"/>
  <c r="BH11" i="9"/>
  <c r="CR41" i="9"/>
  <c r="CS41" i="9" s="1"/>
  <c r="BX41" i="9"/>
  <c r="BY41" i="9" s="1"/>
  <c r="BD41" i="9"/>
  <c r="BE41" i="9" s="1"/>
  <c r="CF31" i="9"/>
  <c r="CG31" i="9" s="1"/>
  <c r="CV31" i="9"/>
  <c r="CW31" i="9" s="1"/>
  <c r="BX31" i="9"/>
  <c r="BZ31" i="9"/>
  <c r="BD34" i="9"/>
  <c r="BE34" i="9" s="1"/>
  <c r="CH34" i="9"/>
  <c r="DF34" i="9"/>
  <c r="DG34" i="9" s="1"/>
  <c r="BZ34" i="9"/>
  <c r="CA34" i="9" s="1"/>
  <c r="BV20" i="9"/>
  <c r="BW20" i="9" s="1"/>
  <c r="BT20" i="9"/>
  <c r="BU20" i="9" s="1"/>
  <c r="DF20" i="9"/>
  <c r="DG20" i="9" s="1"/>
  <c r="CT90" i="9"/>
  <c r="CU90" i="9" s="1"/>
  <c r="CJ90" i="9"/>
  <c r="CK90" i="9" s="1"/>
  <c r="CV90" i="9"/>
  <c r="CW90" i="9" s="1"/>
  <c r="BZ90" i="9"/>
  <c r="CA90" i="9" s="1"/>
  <c r="BF31" i="9"/>
  <c r="BG31" i="9" s="1"/>
  <c r="CX31" i="9"/>
  <c r="CY31" i="9" s="1"/>
  <c r="CR34" i="9"/>
  <c r="CS34" i="9" s="1"/>
  <c r="BF34" i="9"/>
  <c r="BG34" i="9" s="1"/>
  <c r="DH34" i="9"/>
  <c r="DI34" i="9" s="1"/>
  <c r="BF20" i="9"/>
  <c r="BG20" i="9" s="1"/>
  <c r="BZ20" i="9"/>
  <c r="CA20" i="9" s="1"/>
  <c r="CP20" i="9"/>
  <c r="CQ20" i="9" s="1"/>
  <c r="CP90" i="9"/>
  <c r="CQ90" i="9" s="1"/>
  <c r="DH90" i="9"/>
  <c r="DI90" i="9" s="1"/>
  <c r="DF90" i="9"/>
  <c r="DG90" i="9" s="1"/>
  <c r="CT47" i="9"/>
  <c r="CU47" i="9" s="1"/>
  <c r="CF47" i="9"/>
  <c r="CG47" i="9" s="1"/>
  <c r="DH47" i="9"/>
  <c r="DI47" i="9" s="1"/>
  <c r="CD51" i="9"/>
  <c r="CE51" i="9" s="1"/>
  <c r="CF51" i="9"/>
  <c r="CG51" i="9" s="1"/>
  <c r="CZ51" i="9"/>
  <c r="DA51" i="9" s="1"/>
  <c r="BX51" i="9"/>
  <c r="BX38" i="9"/>
  <c r="BY38" i="9" s="1"/>
  <c r="CH38" i="9"/>
  <c r="CI38" i="9" s="1"/>
  <c r="DJ38" i="9"/>
  <c r="DK38" i="9" s="1"/>
  <c r="BZ88" i="9"/>
  <c r="CA88" i="9" s="1"/>
  <c r="BH88" i="9"/>
  <c r="BI88" i="9" s="1"/>
  <c r="CV88" i="9"/>
  <c r="CW88" i="9" s="1"/>
  <c r="BH47" i="9"/>
  <c r="BI47" i="9" s="1"/>
  <c r="CP47" i="9"/>
  <c r="CQ47" i="9" s="1"/>
  <c r="BT47" i="9"/>
  <c r="BJ47" i="9"/>
  <c r="BK47" i="9" s="1"/>
  <c r="BJ51" i="9"/>
  <c r="BK51" i="9" s="1"/>
  <c r="BR51" i="9"/>
  <c r="BS51" i="9" s="1"/>
  <c r="DD51" i="9"/>
  <c r="DE51" i="9" s="1"/>
  <c r="CL51" i="9"/>
  <c r="CM51" i="9" s="1"/>
  <c r="BV38" i="9"/>
  <c r="BW38" i="9" s="1"/>
  <c r="CX38" i="9"/>
  <c r="CY38" i="9" s="1"/>
  <c r="BT38" i="9"/>
  <c r="BU38" i="9" s="1"/>
  <c r="BD38" i="9"/>
  <c r="BE38" i="9" s="1"/>
  <c r="BJ88" i="9"/>
  <c r="BK88" i="9" s="1"/>
  <c r="DF88" i="9"/>
  <c r="DG88" i="9" s="1"/>
  <c r="BL88" i="9"/>
  <c r="BM88" i="9" s="1"/>
  <c r="BR88" i="9"/>
  <c r="BS88" i="9" s="1"/>
  <c r="BX47" i="9"/>
  <c r="BF47" i="9"/>
  <c r="BG47" i="9" s="1"/>
  <c r="BD47" i="9"/>
  <c r="BE47" i="9" s="1"/>
  <c r="CB47" i="9"/>
  <c r="CC47" i="9" s="1"/>
  <c r="BD51" i="9"/>
  <c r="BE51" i="9" s="1"/>
  <c r="BV51" i="9"/>
  <c r="BW51" i="9" s="1"/>
  <c r="CH51" i="9"/>
  <c r="CI51" i="9" s="1"/>
  <c r="CJ51" i="9"/>
  <c r="CK51" i="9" s="1"/>
  <c r="DF38" i="9"/>
  <c r="DG38" i="9" s="1"/>
  <c r="CV38" i="9"/>
  <c r="CW38" i="9" s="1"/>
  <c r="CF38" i="9"/>
  <c r="CG38" i="9" s="1"/>
  <c r="BN38" i="9"/>
  <c r="BO38" i="9" s="1"/>
  <c r="BP88" i="9"/>
  <c r="BQ88" i="9" s="1"/>
  <c r="CB88" i="9"/>
  <c r="CC88" i="9" s="1"/>
  <c r="CX88" i="9"/>
  <c r="CY88" i="9" s="1"/>
  <c r="CL88" i="9"/>
  <c r="CM88" i="9" s="1"/>
  <c r="CX47" i="9"/>
  <c r="CY47" i="9" s="1"/>
  <c r="CL47" i="9"/>
  <c r="CM47" i="9" s="1"/>
  <c r="CZ47" i="9"/>
  <c r="DA47" i="9" s="1"/>
  <c r="BR47" i="9"/>
  <c r="BS47" i="9" s="1"/>
  <c r="BN51" i="9"/>
  <c r="BO51" i="9" s="1"/>
  <c r="CN51" i="9"/>
  <c r="CO51" i="9" s="1"/>
  <c r="DJ51" i="9"/>
  <c r="DK51" i="9" s="1"/>
  <c r="CP51" i="9"/>
  <c r="CQ51" i="9" s="1"/>
  <c r="BZ38" i="9"/>
  <c r="DH38" i="9"/>
  <c r="DI38" i="9" s="1"/>
  <c r="CZ38" i="9"/>
  <c r="DA38" i="9" s="1"/>
  <c r="CR38" i="9"/>
  <c r="CS38" i="9" s="1"/>
  <c r="DB88" i="9"/>
  <c r="DC88" i="9" s="1"/>
  <c r="BT88" i="9"/>
  <c r="BU88" i="9" s="1"/>
  <c r="CH88" i="9"/>
  <c r="CI88" i="9" s="1"/>
  <c r="DD88" i="9"/>
  <c r="DE88" i="9" s="1"/>
  <c r="CN47" i="9"/>
  <c r="CO47" i="9" s="1"/>
  <c r="DD47" i="9"/>
  <c r="DE47" i="9" s="1"/>
  <c r="DF47" i="9"/>
  <c r="DG47" i="9" s="1"/>
  <c r="CD47" i="9"/>
  <c r="CE47" i="9" s="1"/>
  <c r="DH51" i="9"/>
  <c r="DI51" i="9" s="1"/>
  <c r="DB51" i="9"/>
  <c r="DC51" i="9" s="1"/>
  <c r="CR51" i="9"/>
  <c r="CS51" i="9" s="1"/>
  <c r="CV51" i="9"/>
  <c r="CW51" i="9" s="1"/>
  <c r="CN38" i="9"/>
  <c r="DD38" i="9"/>
  <c r="DE38" i="9" s="1"/>
  <c r="BL38" i="9"/>
  <c r="BM38" i="9" s="1"/>
  <c r="BH38" i="9"/>
  <c r="BI38" i="9" s="1"/>
  <c r="CZ88" i="9"/>
  <c r="DA88" i="9" s="1"/>
  <c r="CP88" i="9"/>
  <c r="CQ88" i="9" s="1"/>
  <c r="CT88" i="9"/>
  <c r="CU88" i="9" s="1"/>
  <c r="CR88" i="9"/>
  <c r="CS88" i="9" s="1"/>
  <c r="BV47" i="9"/>
  <c r="BW47" i="9" s="1"/>
  <c r="CJ47" i="9"/>
  <c r="CK47" i="9" s="1"/>
  <c r="DJ47" i="9"/>
  <c r="DK47" i="9" s="1"/>
  <c r="BP47" i="9"/>
  <c r="BQ47" i="9" s="1"/>
  <c r="BL51" i="9"/>
  <c r="BM51" i="9" s="1"/>
  <c r="CX51" i="9"/>
  <c r="CY51" i="9" s="1"/>
  <c r="BT51" i="9"/>
  <c r="BU51" i="9" s="1"/>
  <c r="CJ38" i="9"/>
  <c r="CK38" i="9" s="1"/>
  <c r="BF38" i="9"/>
  <c r="BG38" i="9" s="1"/>
  <c r="CP38" i="9"/>
  <c r="CQ38" i="9" s="1"/>
  <c r="BP38" i="9"/>
  <c r="BQ38" i="9" s="1"/>
  <c r="BX88" i="9"/>
  <c r="BY88" i="9" s="1"/>
  <c r="BV88" i="9"/>
  <c r="BW88" i="9" s="1"/>
  <c r="CN88" i="9"/>
  <c r="CO88" i="9" s="1"/>
  <c r="BD88" i="9"/>
  <c r="BE88" i="9" s="1"/>
  <c r="BN47" i="9"/>
  <c r="BO47" i="9" s="1"/>
  <c r="CH47" i="9"/>
  <c r="CI47" i="9" s="1"/>
  <c r="BL47" i="9"/>
  <c r="BM47" i="9" s="1"/>
  <c r="BZ51" i="9"/>
  <c r="DF51" i="9"/>
  <c r="DG51" i="9" s="1"/>
  <c r="CT38" i="9"/>
  <c r="CU38" i="9" s="1"/>
  <c r="CB38" i="9"/>
  <c r="CC38" i="9" s="1"/>
  <c r="CD38" i="9"/>
  <c r="CE38" i="9" s="1"/>
  <c r="CJ88" i="9"/>
  <c r="CK88" i="9" s="1"/>
  <c r="CF88" i="9"/>
  <c r="CG88" i="9" s="1"/>
  <c r="BN88" i="9"/>
  <c r="BT82" i="9"/>
  <c r="BU82" i="9" s="1"/>
  <c r="DD82" i="9"/>
  <c r="DE82" i="9" s="1"/>
  <c r="CR82" i="9"/>
  <c r="CS82" i="9" s="1"/>
  <c r="CL82" i="9"/>
  <c r="CM82" i="9" s="1"/>
  <c r="DB82" i="9"/>
  <c r="DC82" i="9" s="1"/>
  <c r="BL82" i="9"/>
  <c r="BM82" i="9" s="1"/>
  <c r="BV82" i="9"/>
  <c r="BW82" i="9" s="1"/>
  <c r="CJ33" i="9"/>
  <c r="CP33" i="9"/>
  <c r="CQ33" i="9" s="1"/>
  <c r="BF33" i="9"/>
  <c r="BG33" i="9" s="1"/>
  <c r="CH33" i="9"/>
  <c r="CI33" i="9" s="1"/>
  <c r="CV82" i="9"/>
  <c r="CW82" i="9" s="1"/>
  <c r="DH82" i="9"/>
  <c r="DI82" i="9" s="1"/>
  <c r="CZ82" i="9"/>
  <c r="DA82" i="9" s="1"/>
  <c r="CF82" i="9"/>
  <c r="CG82" i="9" s="1"/>
  <c r="CN33" i="9"/>
  <c r="BN33" i="9"/>
  <c r="BO33" i="9" s="1"/>
  <c r="CD33" i="9"/>
  <c r="DB33" i="9"/>
  <c r="DC33" i="9" s="1"/>
  <c r="CP82" i="9"/>
  <c r="CQ82" i="9" s="1"/>
  <c r="DF82" i="9"/>
  <c r="DG82" i="9" s="1"/>
  <c r="CH82" i="9"/>
  <c r="CI82" i="9" s="1"/>
  <c r="CJ82" i="9"/>
  <c r="CK82" i="9" s="1"/>
  <c r="DF33" i="9"/>
  <c r="DG33" i="9" s="1"/>
  <c r="BX33" i="9"/>
  <c r="BY33" i="9" s="1"/>
  <c r="DD33" i="9"/>
  <c r="DE33" i="9" s="1"/>
  <c r="BZ82" i="9"/>
  <c r="CA82" i="9" s="1"/>
  <c r="BP82" i="9"/>
  <c r="BQ82" i="9" s="1"/>
  <c r="BF82" i="9"/>
  <c r="BG82" i="9" s="1"/>
  <c r="BD82" i="9"/>
  <c r="BE82" i="9" s="1"/>
  <c r="CB33" i="9"/>
  <c r="CC33" i="9" s="1"/>
  <c r="BP33" i="9"/>
  <c r="BQ33" i="9" s="1"/>
  <c r="BT33" i="9"/>
  <c r="BU33" i="9" s="1"/>
  <c r="BJ82" i="9"/>
  <c r="BK82" i="9" s="1"/>
  <c r="CD82" i="9"/>
  <c r="CE82" i="9" s="1"/>
  <c r="CX82" i="9"/>
  <c r="CY82" i="9" s="1"/>
  <c r="BX82" i="9"/>
  <c r="BY82" i="9" s="1"/>
  <c r="CF33" i="9"/>
  <c r="CG33" i="9" s="1"/>
  <c r="BH33" i="9"/>
  <c r="BI33" i="9" s="1"/>
  <c r="CT33" i="9"/>
  <c r="CU33" i="9" s="1"/>
  <c r="CV33" i="9"/>
  <c r="CW33" i="9" s="1"/>
  <c r="BD33" i="9"/>
  <c r="BE33" i="9" s="1"/>
  <c r="BJ33" i="9"/>
  <c r="BK33" i="9" s="1"/>
  <c r="BZ33" i="9"/>
  <c r="CA33" i="9" s="1"/>
  <c r="BV33" i="9"/>
  <c r="BW33" i="9" s="1"/>
  <c r="DJ82" i="9"/>
  <c r="DK82" i="9" s="1"/>
  <c r="CB82" i="9"/>
  <c r="CC82" i="9" s="1"/>
  <c r="BH82" i="9"/>
  <c r="BI82" i="9" s="1"/>
  <c r="DH33" i="9"/>
  <c r="DI33" i="9" s="1"/>
  <c r="CL33" i="9"/>
  <c r="CM33" i="9" s="1"/>
  <c r="DJ33" i="9"/>
  <c r="DK33" i="9" s="1"/>
  <c r="CN82" i="9"/>
  <c r="CO82" i="9" s="1"/>
  <c r="BR82" i="9"/>
  <c r="BS82" i="9" s="1"/>
  <c r="BN82" i="9"/>
  <c r="BO82" i="9" s="1"/>
  <c r="BS84" i="9"/>
  <c r="BE85" i="9"/>
  <c r="CA39" i="9"/>
  <c r="CO25" i="9"/>
  <c r="CQ44" i="9"/>
  <c r="CA58" i="9"/>
  <c r="CE37" i="9"/>
  <c r="CA55" i="9"/>
  <c r="CA59" i="9"/>
  <c r="CM32" i="9"/>
  <c r="BO17" i="9"/>
  <c r="BQ58" i="9"/>
  <c r="BS59" i="9"/>
  <c r="CG59" i="9"/>
  <c r="BO66" i="9"/>
  <c r="BI61" i="9"/>
  <c r="BG62" i="9"/>
  <c r="BE63" i="9"/>
  <c r="BS60" i="9"/>
  <c r="CE67" i="9"/>
  <c r="BS17" i="9"/>
  <c r="CG66" i="9"/>
  <c r="BS58" i="9"/>
  <c r="BI62" i="9"/>
  <c r="BO61" i="9"/>
  <c r="BO60" i="9"/>
  <c r="CA49" i="9"/>
  <c r="CE65" i="9"/>
  <c r="BS12" i="9"/>
  <c r="BG63" i="9"/>
  <c r="BE64" i="9"/>
  <c r="BU39" i="9"/>
  <c r="CG22" i="9"/>
  <c r="CK14" i="9"/>
  <c r="BS16" i="9"/>
  <c r="BU16" i="9"/>
  <c r="BI10" i="9"/>
  <c r="CI22" i="9"/>
  <c r="BY18" i="9"/>
  <c r="BQ28" i="9"/>
  <c r="CM14" i="9"/>
  <c r="CC17" i="9"/>
  <c r="CE25" i="9"/>
  <c r="CA14" i="9"/>
  <c r="BK12" i="9"/>
  <c r="BM37" i="9"/>
  <c r="CE16" i="9"/>
  <c r="BQ18" i="9"/>
  <c r="BI22" i="9"/>
  <c r="CM10" i="9"/>
  <c r="CC25" i="9"/>
  <c r="CG17" i="9"/>
  <c r="CM23" i="9"/>
  <c r="CE22" i="9"/>
  <c r="CK25" i="9"/>
  <c r="CO22" i="9"/>
  <c r="CA15" i="9"/>
  <c r="CM22" i="9"/>
  <c r="CA28" i="9"/>
  <c r="CA18" i="9"/>
  <c r="CC14" i="9"/>
  <c r="CI16" i="9"/>
  <c r="BY10" i="9"/>
  <c r="BM15" i="9"/>
  <c r="BY14" i="9"/>
  <c r="CI25" i="9"/>
  <c r="BW18" i="9"/>
  <c r="CM20" i="9"/>
  <c r="CG16" i="9"/>
  <c r="CA17" i="9"/>
  <c r="BQ15" i="9"/>
  <c r="BO64" i="9"/>
  <c r="CO44" i="9"/>
  <c r="CU61" i="9"/>
  <c r="BU58" i="9"/>
  <c r="CQ15" i="9"/>
  <c r="BU10" i="9"/>
  <c r="CK22" i="9"/>
  <c r="CG60" i="9"/>
  <c r="BE14" i="9"/>
  <c r="BK66" i="9"/>
  <c r="BQ65" i="9"/>
  <c r="CE55" i="9"/>
  <c r="CO59" i="9"/>
  <c r="BY53" i="9"/>
  <c r="CO49" i="9"/>
  <c r="BM25" i="9"/>
  <c r="CO67" i="9"/>
  <c r="BK62" i="9"/>
  <c r="CE42" i="9"/>
  <c r="BM63" i="9"/>
  <c r="BI68" i="9"/>
  <c r="CQ16" i="9"/>
  <c r="BW12" i="9"/>
  <c r="CM63" i="9"/>
  <c r="CM64" i="9"/>
  <c r="CE62" i="9"/>
  <c r="BW22" i="9"/>
  <c r="BY60" i="9"/>
  <c r="CO37" i="9"/>
  <c r="CK49" i="9"/>
  <c r="CQ53" i="9"/>
  <c r="CS44" i="9"/>
  <c r="CA61" i="9"/>
  <c r="BM16" i="9"/>
  <c r="BU30" i="9"/>
  <c r="BQ59" i="9"/>
  <c r="CG24" i="9"/>
  <c r="BM18" i="9"/>
  <c r="CQ55" i="9"/>
  <c r="CO40" i="9"/>
  <c r="CU58" i="9"/>
  <c r="BK15" i="9"/>
  <c r="CC39" i="9"/>
  <c r="BI25" i="9"/>
  <c r="BS22" i="9"/>
  <c r="CK50" i="9"/>
  <c r="CK55" i="9"/>
  <c r="CE49" i="9"/>
  <c r="BE17" i="9"/>
  <c r="BI12" i="9"/>
  <c r="BE10" i="9"/>
  <c r="CI37" i="9"/>
  <c r="BK38" i="9"/>
  <c r="BU61" i="9"/>
  <c r="BM59" i="9"/>
  <c r="BW39" i="9"/>
  <c r="BG87" i="9" l="1"/>
  <c r="BE13" i="9"/>
  <c r="BI18" i="9"/>
  <c r="BI20" i="9"/>
  <c r="BM17" i="9"/>
  <c r="BQ16" i="9"/>
  <c r="BQ19" i="9"/>
  <c r="BI16" i="9"/>
  <c r="BQ14" i="9"/>
  <c r="BK84" i="9"/>
  <c r="BM10" i="9"/>
  <c r="BQ17" i="9"/>
  <c r="BQ20" i="9"/>
  <c r="BI11" i="9"/>
  <c r="BI87" i="9"/>
  <c r="BI19" i="9"/>
  <c r="BQ12" i="9"/>
  <c r="BO83" i="9"/>
  <c r="BQ9" i="9"/>
  <c r="BO15" i="9"/>
  <c r="BE8" i="9"/>
  <c r="CK34" i="9"/>
  <c r="BE7" i="9"/>
  <c r="BK19" i="9"/>
  <c r="CA38" i="9"/>
  <c r="CQ35" i="9"/>
  <c r="CA43" i="9"/>
  <c r="BQ10" i="9"/>
  <c r="BM8" i="9"/>
  <c r="BS25" i="9"/>
  <c r="CA53" i="9"/>
  <c r="BS26" i="9"/>
  <c r="BS11" i="9"/>
  <c r="BY44" i="9"/>
  <c r="BS14" i="9"/>
  <c r="CM27" i="9"/>
  <c r="CQ46" i="9"/>
  <c r="CA50" i="9"/>
  <c r="BI17" i="9"/>
  <c r="BS15" i="9"/>
  <c r="CQ41" i="9"/>
  <c r="BS21" i="9"/>
  <c r="CA37" i="9"/>
  <c r="BW40" i="9"/>
  <c r="CA57" i="9"/>
  <c r="CI34" i="9"/>
  <c r="CK31" i="9"/>
  <c r="CA47" i="9"/>
  <c r="BO16" i="9"/>
  <c r="BY55" i="9"/>
  <c r="BQ13" i="9"/>
  <c r="CC28" i="9"/>
  <c r="BQ7" i="9"/>
  <c r="CC22" i="9"/>
  <c r="CA54" i="9"/>
  <c r="CA56" i="9"/>
  <c r="BS9" i="9"/>
  <c r="BU52" i="9"/>
  <c r="CA8" i="9"/>
  <c r="CZ4" i="9"/>
  <c r="DA4" i="9" s="1"/>
  <c r="DJ4" i="9"/>
  <c r="DK4" i="9" s="1"/>
  <c r="CE32" i="9"/>
  <c r="CE19" i="9"/>
  <c r="CI48" i="9"/>
  <c r="BY47" i="9"/>
  <c r="BK14" i="9"/>
  <c r="BM30" i="9"/>
  <c r="CE91" i="9"/>
  <c r="DH2" i="9"/>
  <c r="DI2" i="9" s="1"/>
  <c r="BG7" i="9"/>
  <c r="BW44" i="9"/>
  <c r="BG14" i="9"/>
  <c r="BO10" i="9"/>
  <c r="BY20" i="9"/>
  <c r="BW41" i="9"/>
  <c r="BS23" i="9"/>
  <c r="BW21" i="9"/>
  <c r="BM49" i="9"/>
  <c r="DD3" i="9"/>
  <c r="DE3" i="9" s="1"/>
  <c r="DB3" i="9"/>
  <c r="G54" i="14" s="1"/>
  <c r="J54" i="14" s="1"/>
  <c r="BW11" i="9"/>
  <c r="CX3" i="9"/>
  <c r="CY3" i="9" s="1"/>
  <c r="CI27" i="9"/>
  <c r="CK7" i="9"/>
  <c r="DH3" i="9"/>
  <c r="DI3" i="9" s="1"/>
  <c r="CA46" i="9"/>
  <c r="DJ2" i="9"/>
  <c r="L58" i="14" s="1"/>
  <c r="O58" i="14" s="1"/>
  <c r="BU47" i="9"/>
  <c r="BI30" i="9"/>
  <c r="CK45" i="9"/>
  <c r="CI35" i="9"/>
  <c r="CC48" i="9"/>
  <c r="BK25" i="9"/>
  <c r="BW16" i="9"/>
  <c r="DF4" i="9"/>
  <c r="B60" i="14" s="1"/>
  <c r="E60" i="14" s="1"/>
  <c r="CZ2" i="9"/>
  <c r="B53" i="14" s="1"/>
  <c r="E53" i="14" s="1"/>
  <c r="CM43" i="9"/>
  <c r="BS42" i="9"/>
  <c r="BE87" i="9"/>
  <c r="DB4" i="9"/>
  <c r="DC4" i="9" s="1"/>
  <c r="DD2" i="9"/>
  <c r="DE2" i="9" s="1"/>
  <c r="BY31" i="9"/>
  <c r="BS18" i="9"/>
  <c r="CA9" i="9"/>
  <c r="CE46" i="9"/>
  <c r="CO35" i="9"/>
  <c r="CK33" i="9"/>
  <c r="CV3" i="9"/>
  <c r="CW3" i="9" s="1"/>
  <c r="DB2" i="9"/>
  <c r="DC2" i="9" s="1"/>
  <c r="DD4" i="9"/>
  <c r="DE4" i="9" s="1"/>
  <c r="CE33" i="9"/>
  <c r="BS39" i="9"/>
  <c r="BW23" i="9"/>
  <c r="CA21" i="9"/>
  <c r="BM57" i="9"/>
  <c r="BU53" i="9"/>
  <c r="CM36" i="9"/>
  <c r="BO90" i="9"/>
  <c r="BS54" i="9"/>
  <c r="BY40" i="9"/>
  <c r="CA44" i="9"/>
  <c r="CQ7" i="9"/>
  <c r="CQ28" i="9"/>
  <c r="BO84" i="9"/>
  <c r="CA31" i="9"/>
  <c r="CA41" i="9"/>
  <c r="BK17" i="9"/>
  <c r="CA16" i="9"/>
  <c r="CA11" i="9"/>
  <c r="CX2" i="9"/>
  <c r="L48" i="14" s="1"/>
  <c r="O48" i="14" s="1"/>
  <c r="CX4" i="9"/>
  <c r="L50" i="14" s="1"/>
  <c r="O50" i="14" s="1"/>
  <c r="CA26" i="9"/>
  <c r="CQ34" i="9"/>
  <c r="BS55" i="9"/>
  <c r="CQ45" i="9"/>
  <c r="BS24" i="9"/>
  <c r="BG86" i="9"/>
  <c r="CA29" i="9"/>
  <c r="BS10" i="9"/>
  <c r="CA12" i="9"/>
  <c r="BO25" i="9"/>
  <c r="BS37" i="9"/>
  <c r="BO88" i="9"/>
  <c r="DJ3" i="9"/>
  <c r="DK3" i="9" s="1"/>
  <c r="CA19" i="9"/>
  <c r="BO39" i="9"/>
  <c r="BO54" i="9"/>
  <c r="DF2" i="9"/>
  <c r="DG2" i="9" s="1"/>
  <c r="CV2" i="9"/>
  <c r="G48" i="14" s="1"/>
  <c r="J48" i="14" s="1"/>
  <c r="BM22" i="9"/>
  <c r="CA51" i="9"/>
  <c r="BU40" i="9"/>
  <c r="BO42" i="9"/>
  <c r="BQ52" i="9"/>
  <c r="BE15" i="9"/>
  <c r="BW26" i="9"/>
  <c r="CV4" i="9"/>
  <c r="CW4" i="9" s="1"/>
  <c r="CZ3" i="9"/>
  <c r="DA3" i="9" s="1"/>
  <c r="BY51" i="9"/>
  <c r="CG36" i="9"/>
  <c r="BO24" i="9"/>
  <c r="BO37" i="9"/>
  <c r="BQ53" i="9"/>
  <c r="BO18" i="9"/>
  <c r="BY50" i="9"/>
  <c r="DH4" i="9"/>
  <c r="DI4" i="9" s="1"/>
  <c r="CG43" i="9"/>
  <c r="CA32" i="9"/>
  <c r="BY13" i="9"/>
  <c r="BO55" i="9"/>
  <c r="BI57" i="9"/>
  <c r="BM56" i="9"/>
  <c r="BW8" i="9"/>
  <c r="BQ22" i="9"/>
  <c r="CO33" i="9"/>
  <c r="DF3" i="9"/>
  <c r="DG3" i="9" s="1"/>
  <c r="CO38" i="9"/>
  <c r="BQ89" i="9"/>
  <c r="BQ49" i="9"/>
  <c r="CO27" i="9"/>
  <c r="BQ56" i="9"/>
  <c r="CC20" i="9"/>
  <c r="CG83" i="9"/>
  <c r="CC13" i="9"/>
  <c r="CC51" i="9"/>
  <c r="CC50" i="9"/>
  <c r="BI85" i="9"/>
  <c r="BI15" i="9"/>
  <c r="CT3" i="9"/>
  <c r="CU3" i="9" s="1"/>
  <c r="CT2" i="9"/>
  <c r="B48" i="14" s="1"/>
  <c r="E48" i="14" s="1"/>
  <c r="CT4" i="9"/>
  <c r="CU4" i="9" s="1"/>
  <c r="CR3" i="9"/>
  <c r="CR4" i="9"/>
  <c r="CR2" i="9"/>
  <c r="BF2" i="9" l="1"/>
  <c r="BT2" i="9"/>
  <c r="L23" i="14" s="1"/>
  <c r="BD2" i="9"/>
  <c r="B13" i="14" s="1"/>
  <c r="BD3" i="9"/>
  <c r="B14" i="14" s="1"/>
  <c r="BD4" i="9"/>
  <c r="B15" i="14" s="1"/>
  <c r="B55" i="14"/>
  <c r="E55" i="14" s="1"/>
  <c r="BJ2" i="9"/>
  <c r="BK2" i="9" s="1"/>
  <c r="CH3" i="9"/>
  <c r="B39" i="14" s="1"/>
  <c r="E39" i="14" s="1"/>
  <c r="CY4" i="9"/>
  <c r="CJ4" i="9"/>
  <c r="CK4" i="9" s="1"/>
  <c r="G55" i="14"/>
  <c r="J55" i="14" s="1"/>
  <c r="L60" i="14"/>
  <c r="O60" i="14" s="1"/>
  <c r="CD3" i="9"/>
  <c r="G34" i="14" s="1"/>
  <c r="BF3" i="9"/>
  <c r="BH3" i="9"/>
  <c r="O14" i="14" s="1"/>
  <c r="CL2" i="9"/>
  <c r="CM2" i="9" s="1"/>
  <c r="CJ2" i="9"/>
  <c r="CK2" i="9" s="1"/>
  <c r="G58" i="14"/>
  <c r="J58" i="14" s="1"/>
  <c r="L49" i="14"/>
  <c r="O49" i="14" s="1"/>
  <c r="CH2" i="9"/>
  <c r="CI2" i="9" s="1"/>
  <c r="DC3" i="9"/>
  <c r="DA2" i="9"/>
  <c r="BF4" i="9"/>
  <c r="BG4" i="9" s="1"/>
  <c r="CH4" i="9"/>
  <c r="B40" i="14" s="1"/>
  <c r="G59" i="14"/>
  <c r="J59" i="14" s="1"/>
  <c r="CY2" i="9"/>
  <c r="G49" i="14"/>
  <c r="I49" i="14" s="1"/>
  <c r="CD2" i="9"/>
  <c r="G33" i="14" s="1"/>
  <c r="J33" i="14" s="1"/>
  <c r="G53" i="14"/>
  <c r="B59" i="14"/>
  <c r="E59" i="14" s="1"/>
  <c r="BT3" i="9"/>
  <c r="BU3" i="9" s="1"/>
  <c r="CD4" i="9"/>
  <c r="G35" i="14" s="1"/>
  <c r="BT4" i="9"/>
  <c r="L25" i="14" s="1"/>
  <c r="CJ3" i="9"/>
  <c r="CK3" i="9" s="1"/>
  <c r="BR3" i="9"/>
  <c r="BS3" i="9" s="1"/>
  <c r="DG4" i="9"/>
  <c r="L54" i="14"/>
  <c r="DK2" i="9"/>
  <c r="CP3" i="9"/>
  <c r="CQ3" i="9" s="1"/>
  <c r="BV4" i="9"/>
  <c r="BW4" i="9" s="1"/>
  <c r="BL3" i="9"/>
  <c r="BM3" i="9" s="1"/>
  <c r="B58" i="14"/>
  <c r="B50" i="14"/>
  <c r="CP2" i="9"/>
  <c r="G43" i="14" s="1"/>
  <c r="J43" i="14" s="1"/>
  <c r="CB2" i="9"/>
  <c r="B33" i="14" s="1"/>
  <c r="BJ3" i="9"/>
  <c r="BK3" i="9" s="1"/>
  <c r="CL4" i="9"/>
  <c r="CM4" i="9" s="1"/>
  <c r="CP4" i="9"/>
  <c r="CQ4" i="9" s="1"/>
  <c r="L53" i="14"/>
  <c r="BH4" i="9"/>
  <c r="BN3" i="9"/>
  <c r="L19" i="14" s="1"/>
  <c r="G50" i="14"/>
  <c r="L59" i="14"/>
  <c r="CW2" i="9"/>
  <c r="BJ4" i="9"/>
  <c r="BK4" i="9" s="1"/>
  <c r="BV2" i="9"/>
  <c r="BW2" i="9" s="1"/>
  <c r="BP2" i="9"/>
  <c r="B23" i="14" s="1"/>
  <c r="BL4" i="9"/>
  <c r="G20" i="14" s="1"/>
  <c r="J20" i="14" s="1"/>
  <c r="BR4" i="9"/>
  <c r="BS4" i="9" s="1"/>
  <c r="BN4" i="9"/>
  <c r="L20" i="14" s="1"/>
  <c r="O20" i="14" s="1"/>
  <c r="BX4" i="9"/>
  <c r="G30" i="14" s="1"/>
  <c r="J30" i="14" s="1"/>
  <c r="BP4" i="9"/>
  <c r="BQ4" i="9" s="1"/>
  <c r="BR2" i="9"/>
  <c r="BS2" i="9" s="1"/>
  <c r="BN2" i="9"/>
  <c r="L18" i="14" s="1"/>
  <c r="O18" i="14" s="1"/>
  <c r="BL2" i="9"/>
  <c r="G18" i="14" s="1"/>
  <c r="CL3" i="9"/>
  <c r="CM3" i="9" s="1"/>
  <c r="BX3" i="9"/>
  <c r="BY3" i="9" s="1"/>
  <c r="BH2" i="9"/>
  <c r="L13" i="14" s="1"/>
  <c r="B54" i="14"/>
  <c r="BV3" i="9"/>
  <c r="BW3" i="9" s="1"/>
  <c r="L55" i="14"/>
  <c r="G60" i="14"/>
  <c r="J60" i="14" s="1"/>
  <c r="CB4" i="9"/>
  <c r="CC4" i="9" s="1"/>
  <c r="BZ3" i="9"/>
  <c r="L29" i="14" s="1"/>
  <c r="CF4" i="9"/>
  <c r="CG4" i="9" s="1"/>
  <c r="CN3" i="9"/>
  <c r="CO3" i="9" s="1"/>
  <c r="BX2" i="9"/>
  <c r="G28" i="14" s="1"/>
  <c r="BZ4" i="9"/>
  <c r="CA4" i="9" s="1"/>
  <c r="CN4" i="9"/>
  <c r="CO4" i="9" s="1"/>
  <c r="CN2" i="9"/>
  <c r="B43" i="14" s="1"/>
  <c r="E43" i="14" s="1"/>
  <c r="BZ2" i="9"/>
  <c r="L28" i="14" s="1"/>
  <c r="BP3" i="9"/>
  <c r="BQ3" i="9" s="1"/>
  <c r="CF3" i="9"/>
  <c r="CG3" i="9" s="1"/>
  <c r="CB3" i="9"/>
  <c r="CC3" i="9" s="1"/>
  <c r="CF2" i="9"/>
  <c r="L33" i="14" s="1"/>
  <c r="B49" i="14"/>
  <c r="CU2" i="9"/>
  <c r="CS4" i="9"/>
  <c r="L45" i="14"/>
  <c r="O45" i="14" s="1"/>
  <c r="CS3" i="9"/>
  <c r="L44" i="14"/>
  <c r="O44" i="14" s="1"/>
  <c r="CS2" i="9"/>
  <c r="L43" i="14"/>
  <c r="O43" i="14" s="1"/>
  <c r="BG2" i="9"/>
  <c r="C60" i="14"/>
  <c r="D60" i="14"/>
  <c r="C53" i="14"/>
  <c r="D53" i="14"/>
  <c r="I54" i="14"/>
  <c r="H54" i="14"/>
  <c r="N58" i="14"/>
  <c r="M58" i="14"/>
  <c r="D48" i="14"/>
  <c r="C48" i="14"/>
  <c r="N50" i="14"/>
  <c r="M50" i="14"/>
  <c r="C55" i="14"/>
  <c r="M48" i="14"/>
  <c r="N48" i="14"/>
  <c r="I48" i="14"/>
  <c r="H48" i="14"/>
  <c r="BA16" i="12"/>
  <c r="BO16" i="12" s="1"/>
  <c r="BA18" i="12"/>
  <c r="BO18" i="12" s="1"/>
  <c r="AY66" i="12"/>
  <c r="BL66" i="12" s="1"/>
  <c r="AZ54" i="12"/>
  <c r="BM54" i="12" s="1"/>
  <c r="BT54" i="12" s="1"/>
  <c r="AV76" i="12"/>
  <c r="BI76" i="12" s="1"/>
  <c r="AZ60" i="12"/>
  <c r="BM60" i="12" s="1"/>
  <c r="BT60" i="12" s="1"/>
  <c r="AW46" i="12"/>
  <c r="BJ46" i="12" s="1"/>
  <c r="AV74" i="12"/>
  <c r="BI74" i="12" s="1"/>
  <c r="AW69" i="12"/>
  <c r="BJ69" i="12" s="1"/>
  <c r="AY50" i="12"/>
  <c r="BL50" i="12" s="1"/>
  <c r="AX64" i="12"/>
  <c r="BK64" i="12" s="1"/>
  <c r="AW54" i="12"/>
  <c r="BJ54" i="12" s="1"/>
  <c r="AZ55" i="12"/>
  <c r="BM55" i="12" s="1"/>
  <c r="BT55" i="12" s="1"/>
  <c r="AV42" i="12"/>
  <c r="BI42" i="12" s="1"/>
  <c r="AZ46" i="12"/>
  <c r="BM46" i="12" s="1"/>
  <c r="BT46" i="12" s="1"/>
  <c r="AX46" i="12"/>
  <c r="BK46" i="12" s="1"/>
  <c r="AZ45" i="12"/>
  <c r="BM45" i="12" s="1"/>
  <c r="BT45" i="12" s="1"/>
  <c r="AW53" i="12"/>
  <c r="BJ53" i="12" s="1"/>
  <c r="AX71" i="12"/>
  <c r="BK71" i="12" s="1"/>
  <c r="AY83" i="12"/>
  <c r="BL83" i="12" s="1"/>
  <c r="AZ52" i="12"/>
  <c r="BM52" i="12" s="1"/>
  <c r="BT52" i="12" s="1"/>
  <c r="AX52" i="12"/>
  <c r="BK52" i="12" s="1"/>
  <c r="AZ43" i="12"/>
  <c r="BM43" i="12" s="1"/>
  <c r="BT43" i="12" s="1"/>
  <c r="AW52" i="12"/>
  <c r="BJ52" i="12" s="1"/>
  <c r="BP52" i="12" s="1"/>
  <c r="AY43" i="12"/>
  <c r="BL43" i="12" s="1"/>
  <c r="AW58" i="12"/>
  <c r="BJ58" i="12" s="1"/>
  <c r="AZ66" i="12"/>
  <c r="BM66" i="12" s="1"/>
  <c r="BT66" i="12" s="1"/>
  <c r="AV46" i="12"/>
  <c r="BI46" i="12" s="1"/>
  <c r="AV59" i="12"/>
  <c r="BI59" i="12" s="1"/>
  <c r="AX63" i="12"/>
  <c r="BK63" i="12" s="1"/>
  <c r="AY63" i="12"/>
  <c r="BL63" i="12" s="1"/>
  <c r="AV66" i="12"/>
  <c r="BI66" i="12" s="1"/>
  <c r="AW64" i="12"/>
  <c r="BJ64" i="12" s="1"/>
  <c r="AW17" i="12"/>
  <c r="BJ17" i="12" s="1"/>
  <c r="BP17" i="12" s="1"/>
  <c r="AW16" i="12"/>
  <c r="BJ16" i="12" s="1"/>
  <c r="BQ16" i="12" s="1"/>
  <c r="AV17" i="12"/>
  <c r="BI17" i="12" s="1"/>
  <c r="AV16" i="12"/>
  <c r="BI16" i="12" s="1"/>
  <c r="AY15" i="12"/>
  <c r="BL15" i="12" s="1"/>
  <c r="AX54" i="12"/>
  <c r="BK54" i="12" s="1"/>
  <c r="AV58" i="12"/>
  <c r="BI58" i="12" s="1"/>
  <c r="AX60" i="12"/>
  <c r="BK60" i="12" s="1"/>
  <c r="AW61" i="12"/>
  <c r="BJ61" i="12" s="1"/>
  <c r="AW75" i="12"/>
  <c r="BJ75" i="12" s="1"/>
  <c r="AY59" i="12"/>
  <c r="BL59" i="12" s="1"/>
  <c r="AZ65" i="12"/>
  <c r="BM65" i="12" s="1"/>
  <c r="BT65" i="12" s="1"/>
  <c r="AV77" i="12"/>
  <c r="BI77" i="12" s="1"/>
  <c r="AW73" i="12"/>
  <c r="BJ73" i="12" s="1"/>
  <c r="AZ80" i="12"/>
  <c r="AX56" i="12"/>
  <c r="BK56" i="12" s="1"/>
  <c r="AZ47" i="12"/>
  <c r="BM47" i="12" s="1"/>
  <c r="BT47" i="12" s="1"/>
  <c r="AX49" i="12"/>
  <c r="BK49" i="12" s="1"/>
  <c r="AY78" i="12"/>
  <c r="BL78" i="12" s="1"/>
  <c r="AV80" i="12"/>
  <c r="BI80" i="12" s="1"/>
  <c r="AY77" i="12"/>
  <c r="BL77" i="12" s="1"/>
  <c r="AY76" i="12"/>
  <c r="BL76" i="12" s="1"/>
  <c r="AW44" i="12"/>
  <c r="BJ44" i="12" s="1"/>
  <c r="AX45" i="12"/>
  <c r="BK45" i="12" s="1"/>
  <c r="AX47" i="12"/>
  <c r="BK47" i="12" s="1"/>
  <c r="AV81" i="12"/>
  <c r="BI81" i="12" s="1"/>
  <c r="AZ44" i="12"/>
  <c r="BM44" i="12" s="1"/>
  <c r="BT44" i="12" s="1"/>
  <c r="AX44" i="12"/>
  <c r="BK44" i="12" s="1"/>
  <c r="AY72" i="12"/>
  <c r="BL72" i="12" s="1"/>
  <c r="AX43" i="12"/>
  <c r="BK43" i="12" s="1"/>
  <c r="AX53" i="12"/>
  <c r="BK53" i="12" s="1"/>
  <c r="AZ82" i="12"/>
  <c r="BM82" i="12" s="1"/>
  <c r="BT82" i="12" s="1"/>
  <c r="AX58" i="12"/>
  <c r="BK58" i="12" s="1"/>
  <c r="AW60" i="12"/>
  <c r="BJ60" i="12" s="1"/>
  <c r="AY70" i="12"/>
  <c r="BL70" i="12" s="1"/>
  <c r="AZ81" i="12"/>
  <c r="BM81" i="12" s="1"/>
  <c r="BT81" i="12" s="1"/>
  <c r="AW68" i="12"/>
  <c r="BJ68" i="12" s="1"/>
  <c r="AX83" i="12"/>
  <c r="BK83" i="12" s="1"/>
  <c r="AV45" i="12"/>
  <c r="BI45" i="12" s="1"/>
  <c r="AX51" i="12"/>
  <c r="BK51" i="12" s="1"/>
  <c r="AW20" i="12"/>
  <c r="BJ20" i="12" s="1"/>
  <c r="AZ18" i="12"/>
  <c r="BM18" i="12" s="1"/>
  <c r="BT18" i="12" s="1"/>
  <c r="AX19" i="12"/>
  <c r="BK19" i="12" s="1"/>
  <c r="AZ16" i="12"/>
  <c r="BM16" i="12" s="1"/>
  <c r="BT16" i="12" s="1"/>
  <c r="AY16" i="12"/>
  <c r="BL16" i="12" s="1"/>
  <c r="AW18" i="12"/>
  <c r="BJ18" i="12" s="1"/>
  <c r="BQ18" i="12" s="1"/>
  <c r="AZ21" i="12"/>
  <c r="BM21" i="12" s="1"/>
  <c r="BT21" i="12" s="1"/>
  <c r="AW14" i="12"/>
  <c r="BJ14" i="12" s="1"/>
  <c r="AZ14" i="12"/>
  <c r="BM14" i="12" s="1"/>
  <c r="BT14" i="12" s="1"/>
  <c r="AW71" i="12"/>
  <c r="BJ71" i="12" s="1"/>
  <c r="AY62" i="12"/>
  <c r="BL62" i="12" s="1"/>
  <c r="AY74" i="12"/>
  <c r="BL74" i="12" s="1"/>
  <c r="AV47" i="12"/>
  <c r="BI47" i="12" s="1"/>
  <c r="AX59" i="12"/>
  <c r="BK59" i="12" s="1"/>
  <c r="AY51" i="12"/>
  <c r="BL51" i="12" s="1"/>
  <c r="AW21" i="12"/>
  <c r="BJ21" i="12" s="1"/>
  <c r="AZ19" i="12"/>
  <c r="BM19" i="12" s="1"/>
  <c r="BT19" i="12" s="1"/>
  <c r="AY19" i="12"/>
  <c r="BL19" i="12" s="1"/>
  <c r="AV18" i="12"/>
  <c r="BI18" i="12" s="1"/>
  <c r="AW15" i="12"/>
  <c r="BJ15" i="12" s="1"/>
  <c r="AY14" i="12"/>
  <c r="BL14" i="12" s="1"/>
  <c r="AW70" i="12"/>
  <c r="AZ72" i="12"/>
  <c r="AX57" i="12"/>
  <c r="BK57" i="12" s="1"/>
  <c r="AV62" i="12"/>
  <c r="BI62" i="12" s="1"/>
  <c r="AX79" i="12"/>
  <c r="BK79" i="12" s="1"/>
  <c r="AY56" i="12"/>
  <c r="BL56" i="12" s="1"/>
  <c r="AY53" i="12"/>
  <c r="BL53" i="12" s="1"/>
  <c r="AZ49" i="12"/>
  <c r="BM49" i="12" s="1"/>
  <c r="BT49" i="12" s="1"/>
  <c r="AX61" i="12"/>
  <c r="BK61" i="12" s="1"/>
  <c r="AW55" i="12"/>
  <c r="BJ55" i="12" s="1"/>
  <c r="BP55" i="12" s="1"/>
  <c r="AV70" i="12"/>
  <c r="BI70" i="12" s="1"/>
  <c r="AY46" i="12"/>
  <c r="BL46" i="12" s="1"/>
  <c r="AY45" i="12"/>
  <c r="BL45" i="12" s="1"/>
  <c r="AY44" i="12"/>
  <c r="BL44" i="12" s="1"/>
  <c r="AY71" i="12"/>
  <c r="BL71" i="12" s="1"/>
  <c r="AX65" i="12"/>
  <c r="BK65" i="12" s="1"/>
  <c r="AY58" i="12"/>
  <c r="BL58" i="12" s="1"/>
  <c r="AY57" i="12"/>
  <c r="BL57" i="12" s="1"/>
  <c r="AZ83" i="12"/>
  <c r="BM83" i="12" s="1"/>
  <c r="BT83" i="12" s="1"/>
  <c r="AV61" i="12"/>
  <c r="BI61" i="12" s="1"/>
  <c r="AW57" i="12"/>
  <c r="BJ57" i="12" s="1"/>
  <c r="BP57" i="12" s="1"/>
  <c r="AW42" i="12"/>
  <c r="BJ42" i="12" s="1"/>
  <c r="BP42" i="12" s="1"/>
  <c r="AV69" i="12"/>
  <c r="BI69" i="12" s="1"/>
  <c r="AY47" i="12"/>
  <c r="BL47" i="12" s="1"/>
  <c r="AW43" i="12"/>
  <c r="BJ43" i="12" s="1"/>
  <c r="BP43" i="12" s="1"/>
  <c r="AZ58" i="12"/>
  <c r="BM58" i="12" s="1"/>
  <c r="BT58" i="12" s="1"/>
  <c r="AY54" i="12"/>
  <c r="BL54" i="12" s="1"/>
  <c r="AZ73" i="12"/>
  <c r="AY20" i="12"/>
  <c r="BL20" i="12" s="1"/>
  <c r="AV19" i="12"/>
  <c r="BI19" i="12" s="1"/>
  <c r="AX14" i="12"/>
  <c r="BK14" i="12" s="1"/>
  <c r="AZ63" i="12"/>
  <c r="BM63" i="12" s="1"/>
  <c r="BT63" i="12" s="1"/>
  <c r="AV48" i="12"/>
  <c r="BI48" i="12" s="1"/>
  <c r="AW76" i="12"/>
  <c r="BJ76" i="12" s="1"/>
  <c r="AV72" i="12"/>
  <c r="BI72" i="12" s="1"/>
  <c r="AX75" i="12"/>
  <c r="BK75" i="12" s="1"/>
  <c r="AY55" i="12"/>
  <c r="BL55" i="12" s="1"/>
  <c r="AZ64" i="12"/>
  <c r="BM64" i="12" s="1"/>
  <c r="BT64" i="12" s="1"/>
  <c r="AY81" i="12"/>
  <c r="BL81" i="12" s="1"/>
  <c r="AY64" i="12"/>
  <c r="BL64" i="12" s="1"/>
  <c r="AW49" i="12"/>
  <c r="BJ49" i="12" s="1"/>
  <c r="BP49" i="12" s="1"/>
  <c r="AZ56" i="12"/>
  <c r="BM56" i="12" s="1"/>
  <c r="BT56" i="12" s="1"/>
  <c r="AY65" i="12"/>
  <c r="BL65" i="12" s="1"/>
  <c r="AY48" i="12"/>
  <c r="BL48" i="12" s="1"/>
  <c r="AV79" i="12"/>
  <c r="BI79" i="12" s="1"/>
  <c r="AZ78" i="12"/>
  <c r="AW83" i="12"/>
  <c r="BJ83" i="12" s="1"/>
  <c r="AX78" i="12"/>
  <c r="BK78" i="12" s="1"/>
  <c r="AW82" i="12"/>
  <c r="BJ82" i="12" s="1"/>
  <c r="AZ77" i="12"/>
  <c r="AV43" i="12"/>
  <c r="BI43" i="12" s="1"/>
  <c r="AX67" i="12"/>
  <c r="BK67" i="12" s="1"/>
  <c r="AV82" i="12"/>
  <c r="BI82" i="12" s="1"/>
  <c r="AV57" i="12"/>
  <c r="BI57" i="12" s="1"/>
  <c r="AW65" i="12"/>
  <c r="BJ65" i="12" s="1"/>
  <c r="AY42" i="12"/>
  <c r="BL42" i="12" s="1"/>
  <c r="AZ75" i="12"/>
  <c r="AV51" i="12"/>
  <c r="BI51" i="12" s="1"/>
  <c r="AV78" i="12"/>
  <c r="BI78" i="12" s="1"/>
  <c r="AX82" i="12"/>
  <c r="BK82" i="12" s="1"/>
  <c r="AV64" i="12"/>
  <c r="BI64" i="12" s="1"/>
  <c r="AY68" i="12"/>
  <c r="BL68" i="12" s="1"/>
  <c r="AX74" i="12"/>
  <c r="BK74" i="12" s="1"/>
  <c r="AZ20" i="12"/>
  <c r="BM20" i="12" s="1"/>
  <c r="BT20" i="12" s="1"/>
  <c r="AY18" i="12"/>
  <c r="BL18" i="12" s="1"/>
  <c r="AZ17" i="12"/>
  <c r="BM17" i="12" s="1"/>
  <c r="BT17" i="12" s="1"/>
  <c r="AV15" i="12"/>
  <c r="BI15" i="12" s="1"/>
  <c r="AZ15" i="12"/>
  <c r="BM15" i="12" s="1"/>
  <c r="BT15" i="12" s="1"/>
  <c r="AX72" i="12"/>
  <c r="BK72" i="12" s="1"/>
  <c r="AY67" i="12"/>
  <c r="BL67" i="12" s="1"/>
  <c r="AY80" i="12"/>
  <c r="BL80" i="12" s="1"/>
  <c r="AY61" i="12"/>
  <c r="BL61" i="12" s="1"/>
  <c r="AX77" i="12"/>
  <c r="BK77" i="12" s="1"/>
  <c r="AY73" i="12"/>
  <c r="BL73" i="12" s="1"/>
  <c r="AW59" i="12"/>
  <c r="BJ59" i="12" s="1"/>
  <c r="BP59" i="12" s="1"/>
  <c r="AZ48" i="12"/>
  <c r="BM48" i="12" s="1"/>
  <c r="BT48" i="12" s="1"/>
  <c r="AY49" i="12"/>
  <c r="BL49" i="12" s="1"/>
  <c r="AZ79" i="12"/>
  <c r="AZ70" i="12"/>
  <c r="AW67" i="12"/>
  <c r="BJ67" i="12" s="1"/>
  <c r="AX70" i="12"/>
  <c r="BK70" i="12" s="1"/>
  <c r="AW66" i="12"/>
  <c r="BJ66" i="12" s="1"/>
  <c r="BP66" i="12" s="1"/>
  <c r="AZ69" i="12"/>
  <c r="AV75" i="12"/>
  <c r="BI75" i="12" s="1"/>
  <c r="AV53" i="12"/>
  <c r="BI53" i="12" s="1"/>
  <c r="AW48" i="12"/>
  <c r="BJ48" i="12" s="1"/>
  <c r="AV73" i="12"/>
  <c r="BI73" i="12" s="1"/>
  <c r="AZ76" i="12"/>
  <c r="AW79" i="12"/>
  <c r="BJ79" i="12" s="1"/>
  <c r="AX76" i="12"/>
  <c r="BK76" i="12" s="1"/>
  <c r="AW78" i="12"/>
  <c r="BJ78" i="12" s="1"/>
  <c r="AZ67" i="12"/>
  <c r="BM67" i="12" s="1"/>
  <c r="BT67" i="12" s="1"/>
  <c r="AV83" i="12"/>
  <c r="BI83" i="12" s="1"/>
  <c r="AZ74" i="12"/>
  <c r="AZ57" i="12"/>
  <c r="BM57" i="12" s="1"/>
  <c r="BT57" i="12" s="1"/>
  <c r="AX73" i="12"/>
  <c r="BK73" i="12" s="1"/>
  <c r="AX50" i="12"/>
  <c r="BK50" i="12" s="1"/>
  <c r="AV68" i="12"/>
  <c r="BI68" i="12" s="1"/>
  <c r="AW77" i="12"/>
  <c r="BJ77" i="12" s="1"/>
  <c r="AX42" i="12"/>
  <c r="BK42" i="12" s="1"/>
  <c r="AV50" i="12"/>
  <c r="BI50" i="12" s="1"/>
  <c r="AX55" i="12"/>
  <c r="BK55" i="12" s="1"/>
  <c r="AV21" i="12"/>
  <c r="BI21" i="12" s="1"/>
  <c r="AX18" i="12"/>
  <c r="BK18" i="12" s="1"/>
  <c r="AV20" i="12"/>
  <c r="BI20" i="12" s="1"/>
  <c r="AW19" i="12"/>
  <c r="BJ19" i="12" s="1"/>
  <c r="AX15" i="12"/>
  <c r="BK15" i="12" s="1"/>
  <c r="AV65" i="12"/>
  <c r="BI65" i="12" s="1"/>
  <c r="AX48" i="12"/>
  <c r="BK48" i="12" s="1"/>
  <c r="AY60" i="12"/>
  <c r="BL60" i="12" s="1"/>
  <c r="AX81" i="12"/>
  <c r="BK81" i="12" s="1"/>
  <c r="AV54" i="12"/>
  <c r="BI54" i="12" s="1"/>
  <c r="AZ50" i="12"/>
  <c r="BM50" i="12" s="1"/>
  <c r="BT50" i="12" s="1"/>
  <c r="AV44" i="12"/>
  <c r="BI44" i="12" s="1"/>
  <c r="AV63" i="12"/>
  <c r="BI63" i="12" s="1"/>
  <c r="AV49" i="12"/>
  <c r="BI49" i="12" s="1"/>
  <c r="AV56" i="12"/>
  <c r="BI56" i="12" s="1"/>
  <c r="AV52" i="12"/>
  <c r="BI52" i="12" s="1"/>
  <c r="AY82" i="12"/>
  <c r="BL82" i="12" s="1"/>
  <c r="AX80" i="12"/>
  <c r="BK80" i="12" s="1"/>
  <c r="AZ71" i="12"/>
  <c r="AV67" i="12"/>
  <c r="BI67" i="12" s="1"/>
  <c r="AW81" i="12"/>
  <c r="BJ81" i="12" s="1"/>
  <c r="AZ62" i="12"/>
  <c r="BM62" i="12" s="1"/>
  <c r="BT62" i="12" s="1"/>
  <c r="AW51" i="12"/>
  <c r="BJ51" i="12" s="1"/>
  <c r="AX62" i="12"/>
  <c r="BK62" i="12" s="1"/>
  <c r="AW50" i="12"/>
  <c r="BJ50" i="12" s="1"/>
  <c r="AZ61" i="12"/>
  <c r="BM61" i="12" s="1"/>
  <c r="BT61" i="12" s="1"/>
  <c r="AW80" i="12"/>
  <c r="BJ80" i="12" s="1"/>
  <c r="AZ68" i="12"/>
  <c r="BM68" i="12" s="1"/>
  <c r="BT68" i="12" s="1"/>
  <c r="AW63" i="12"/>
  <c r="BJ63" i="12" s="1"/>
  <c r="BP63" i="12" s="1"/>
  <c r="AX68" i="12"/>
  <c r="BK68" i="12" s="1"/>
  <c r="AW62" i="12"/>
  <c r="BJ62" i="12" s="1"/>
  <c r="AZ59" i="12"/>
  <c r="BM59" i="12" s="1"/>
  <c r="BT59" i="12" s="1"/>
  <c r="AW56" i="12"/>
  <c r="BJ56" i="12" s="1"/>
  <c r="BP56" i="12" s="1"/>
  <c r="AX66" i="12"/>
  <c r="BK66" i="12" s="1"/>
  <c r="AZ42" i="12"/>
  <c r="BM42" i="12" s="1"/>
  <c r="BT42" i="12" s="1"/>
  <c r="AY52" i="12"/>
  <c r="BL52" i="12" s="1"/>
  <c r="AW45" i="12"/>
  <c r="BJ45" i="12" s="1"/>
  <c r="AX69" i="12"/>
  <c r="BK69" i="12" s="1"/>
  <c r="AW74" i="12"/>
  <c r="BJ74" i="12" s="1"/>
  <c r="AV60" i="12"/>
  <c r="BI60" i="12" s="1"/>
  <c r="AY21" i="12"/>
  <c r="BL21" i="12" s="1"/>
  <c r="AY17" i="12"/>
  <c r="BL17" i="12" s="1"/>
  <c r="AX17" i="12"/>
  <c r="BK17" i="12" s="1"/>
  <c r="AV71" i="12"/>
  <c r="BI71" i="12" s="1"/>
  <c r="AZ53" i="12"/>
  <c r="BM53" i="12" s="1"/>
  <c r="BT53" i="12" s="1"/>
  <c r="AY79" i="12"/>
  <c r="BL79" i="12" s="1"/>
  <c r="AW47" i="12"/>
  <c r="BJ47" i="12" s="1"/>
  <c r="AZ51" i="12"/>
  <c r="BM51" i="12" s="1"/>
  <c r="BT51" i="12" s="1"/>
  <c r="AY69" i="12"/>
  <c r="BL69" i="12" s="1"/>
  <c r="AV55" i="12"/>
  <c r="BI55" i="12" s="1"/>
  <c r="AW72" i="12"/>
  <c r="BJ72" i="12" s="1"/>
  <c r="AY75" i="12"/>
  <c r="BL75" i="12" s="1"/>
  <c r="AX20" i="12"/>
  <c r="BK20" i="12" s="1"/>
  <c r="AX21" i="12"/>
  <c r="BK21" i="12" s="1"/>
  <c r="AX16" i="12"/>
  <c r="BK16" i="12" s="1"/>
  <c r="BC15" i="12"/>
  <c r="BN15" i="12" s="1"/>
  <c r="BR15" i="12" s="1"/>
  <c r="AE8" i="2"/>
  <c r="AE7" i="2"/>
  <c r="T8" i="2"/>
  <c r="T7" i="2"/>
  <c r="BU2" i="9" l="1"/>
  <c r="BE2" i="9"/>
  <c r="B18" i="14"/>
  <c r="E18" i="14" s="1"/>
  <c r="M49" i="14"/>
  <c r="CI3" i="9"/>
  <c r="BE3" i="9"/>
  <c r="BE4" i="9"/>
  <c r="H55" i="14"/>
  <c r="D55" i="14"/>
  <c r="I55" i="14"/>
  <c r="G40" i="14"/>
  <c r="H40" i="14" s="1"/>
  <c r="BI3" i="9"/>
  <c r="G38" i="14"/>
  <c r="J38" i="14" s="1"/>
  <c r="M60" i="14"/>
  <c r="N60" i="14"/>
  <c r="G15" i="14"/>
  <c r="I15" i="14" s="1"/>
  <c r="B19" i="14"/>
  <c r="E19" i="14" s="1"/>
  <c r="D59" i="14"/>
  <c r="CE3" i="9"/>
  <c r="BG3" i="9"/>
  <c r="C59" i="14"/>
  <c r="L38" i="14"/>
  <c r="O38" i="14" s="1"/>
  <c r="H58" i="14"/>
  <c r="I58" i="14"/>
  <c r="B38" i="14"/>
  <c r="E38" i="14" s="1"/>
  <c r="N49" i="14"/>
  <c r="G24" i="14"/>
  <c r="H24" i="14" s="1"/>
  <c r="N55" i="14"/>
  <c r="O55" i="14"/>
  <c r="C40" i="14"/>
  <c r="E40" i="14"/>
  <c r="N23" i="14"/>
  <c r="O23" i="14"/>
  <c r="D49" i="14"/>
  <c r="E49" i="14"/>
  <c r="H35" i="14"/>
  <c r="J35" i="14"/>
  <c r="I13" i="14"/>
  <c r="J13" i="14"/>
  <c r="D13" i="14"/>
  <c r="E13" i="14"/>
  <c r="N33" i="14"/>
  <c r="O33" i="14"/>
  <c r="I28" i="14"/>
  <c r="J28" i="14"/>
  <c r="C54" i="14"/>
  <c r="E54" i="14"/>
  <c r="M59" i="14"/>
  <c r="O59" i="14"/>
  <c r="C33" i="14"/>
  <c r="E33" i="14"/>
  <c r="M54" i="14"/>
  <c r="O54" i="14"/>
  <c r="I53" i="14"/>
  <c r="J53" i="14"/>
  <c r="N13" i="14"/>
  <c r="O13" i="14"/>
  <c r="H50" i="14"/>
  <c r="J50" i="14"/>
  <c r="I14" i="14"/>
  <c r="J14" i="14"/>
  <c r="I34" i="14"/>
  <c r="J34" i="14"/>
  <c r="C15" i="14"/>
  <c r="E15" i="14"/>
  <c r="M19" i="14"/>
  <c r="O19" i="14"/>
  <c r="D50" i="14"/>
  <c r="E50" i="14"/>
  <c r="H49" i="14"/>
  <c r="J49" i="14"/>
  <c r="C14" i="14"/>
  <c r="E14" i="14"/>
  <c r="M29" i="14"/>
  <c r="O29" i="14"/>
  <c r="N15" i="14"/>
  <c r="O15" i="14"/>
  <c r="C58" i="14"/>
  <c r="E58" i="14"/>
  <c r="N28" i="14"/>
  <c r="O28" i="14"/>
  <c r="I18" i="14"/>
  <c r="J18" i="14"/>
  <c r="D23" i="14"/>
  <c r="E23" i="14"/>
  <c r="M53" i="14"/>
  <c r="O53" i="14"/>
  <c r="N25" i="14"/>
  <c r="O25" i="14"/>
  <c r="L24" i="14"/>
  <c r="M24" i="14" s="1"/>
  <c r="G44" i="14"/>
  <c r="H44" i="14" s="1"/>
  <c r="CE4" i="9"/>
  <c r="CI4" i="9"/>
  <c r="H59" i="14"/>
  <c r="BI4" i="9"/>
  <c r="D58" i="14"/>
  <c r="G39" i="14"/>
  <c r="J39" i="14" s="1"/>
  <c r="I59" i="14"/>
  <c r="B30" i="14"/>
  <c r="H43" i="14"/>
  <c r="CE2" i="9"/>
  <c r="CQ2" i="9"/>
  <c r="N54" i="14"/>
  <c r="I43" i="14"/>
  <c r="CC2" i="9"/>
  <c r="BI2" i="9"/>
  <c r="I50" i="14"/>
  <c r="N59" i="14"/>
  <c r="BY4" i="9"/>
  <c r="BO4" i="9"/>
  <c r="H53" i="14"/>
  <c r="N53" i="14"/>
  <c r="H60" i="14"/>
  <c r="BU4" i="9"/>
  <c r="G19" i="14"/>
  <c r="B35" i="14"/>
  <c r="E35" i="14" s="1"/>
  <c r="BM2" i="9"/>
  <c r="BQ2" i="9"/>
  <c r="L40" i="14"/>
  <c r="O40" i="14" s="1"/>
  <c r="B44" i="14"/>
  <c r="B20" i="14"/>
  <c r="M55" i="14"/>
  <c r="G45" i="14"/>
  <c r="I60" i="14"/>
  <c r="B28" i="14"/>
  <c r="BO2" i="9"/>
  <c r="CA2" i="9"/>
  <c r="C50" i="14"/>
  <c r="G25" i="14"/>
  <c r="J25" i="14" s="1"/>
  <c r="G29" i="14"/>
  <c r="BO3" i="9"/>
  <c r="L30" i="14"/>
  <c r="B25" i="14"/>
  <c r="C43" i="14"/>
  <c r="B29" i="14"/>
  <c r="E29" i="14" s="1"/>
  <c r="D43" i="14"/>
  <c r="CO2" i="9"/>
  <c r="G23" i="14"/>
  <c r="B45" i="14"/>
  <c r="BM4" i="9"/>
  <c r="L39" i="14"/>
  <c r="N29" i="14"/>
  <c r="L35" i="14"/>
  <c r="O35" i="14" s="1"/>
  <c r="CA3" i="9"/>
  <c r="B24" i="14"/>
  <c r="E24" i="14" s="1"/>
  <c r="BY2" i="9"/>
  <c r="D54" i="14"/>
  <c r="CG2" i="9"/>
  <c r="L34" i="14"/>
  <c r="B34" i="14"/>
  <c r="E34" i="14" s="1"/>
  <c r="I30" i="14"/>
  <c r="C49" i="14"/>
  <c r="C23" i="14"/>
  <c r="H14" i="14"/>
  <c r="H34" i="14"/>
  <c r="N18" i="14"/>
  <c r="H28" i="14"/>
  <c r="D15" i="14"/>
  <c r="H30" i="14"/>
  <c r="M18" i="14"/>
  <c r="C13" i="14"/>
  <c r="H18" i="14"/>
  <c r="D14" i="14"/>
  <c r="N20" i="14"/>
  <c r="D33" i="14"/>
  <c r="M20" i="14"/>
  <c r="H13" i="14"/>
  <c r="D40" i="14"/>
  <c r="M28" i="14"/>
  <c r="N19" i="14"/>
  <c r="M43" i="14"/>
  <c r="N43" i="14"/>
  <c r="M44" i="14"/>
  <c r="N44" i="14"/>
  <c r="M25" i="14"/>
  <c r="M23" i="14"/>
  <c r="M33" i="14"/>
  <c r="M15" i="14"/>
  <c r="M45" i="14"/>
  <c r="N45" i="14"/>
  <c r="I35" i="14"/>
  <c r="I33" i="14"/>
  <c r="H33" i="14"/>
  <c r="I20" i="14"/>
  <c r="H20" i="14"/>
  <c r="M13" i="14"/>
  <c r="M14" i="14"/>
  <c r="C39" i="14"/>
  <c r="D39" i="14"/>
  <c r="N14" i="14"/>
  <c r="BM71" i="12"/>
  <c r="BT71" i="12" s="1"/>
  <c r="BM75" i="12"/>
  <c r="BT75" i="12" s="1"/>
  <c r="BJ70" i="12"/>
  <c r="BM76" i="12"/>
  <c r="BT76" i="12" s="1"/>
  <c r="BM70" i="12"/>
  <c r="BT70" i="12" s="1"/>
  <c r="BM72" i="12"/>
  <c r="BT72" i="12" s="1"/>
  <c r="BM80" i="12"/>
  <c r="BT80" i="12" s="1"/>
  <c r="BM74" i="12"/>
  <c r="BT74" i="12" s="1"/>
  <c r="BM79" i="12"/>
  <c r="BT79" i="12" s="1"/>
  <c r="BM78" i="12"/>
  <c r="BT78" i="12" s="1"/>
  <c r="BM77" i="12"/>
  <c r="BT77" i="12" s="1"/>
  <c r="BQ71" i="12"/>
  <c r="BP71" i="12"/>
  <c r="BV71" i="12" s="1"/>
  <c r="BH71" i="12" s="1"/>
  <c r="BM73" i="12"/>
  <c r="BT73" i="12" s="1"/>
  <c r="BM69" i="12"/>
  <c r="BT69" i="12" s="1"/>
  <c r="BQ69" i="12"/>
  <c r="BP69" i="12"/>
  <c r="BV69" i="12" s="1"/>
  <c r="BH69" i="12" s="1"/>
  <c r="BQ79" i="12"/>
  <c r="BP79" i="12"/>
  <c r="BQ80" i="12"/>
  <c r="BP80" i="12"/>
  <c r="BQ74" i="12"/>
  <c r="BP74" i="12"/>
  <c r="BV74" i="12" s="1"/>
  <c r="BH74" i="12" s="1"/>
  <c r="BQ75" i="12"/>
  <c r="BP75" i="12"/>
  <c r="BQ73" i="12"/>
  <c r="BP73" i="12"/>
  <c r="BQ76" i="12"/>
  <c r="BP76" i="12"/>
  <c r="BV76" i="12" s="1"/>
  <c r="BH76" i="12" s="1"/>
  <c r="BQ77" i="12"/>
  <c r="BP77" i="12"/>
  <c r="BQ78" i="12"/>
  <c r="BP78" i="12"/>
  <c r="BQ72" i="12"/>
  <c r="BP72" i="12"/>
  <c r="BP20" i="12"/>
  <c r="BQ20" i="12"/>
  <c r="BP15" i="12"/>
  <c r="BQ15" i="12"/>
  <c r="BP61" i="12"/>
  <c r="BQ61" i="12"/>
  <c r="BP51" i="12"/>
  <c r="BQ51" i="12"/>
  <c r="BP83" i="12"/>
  <c r="BQ83" i="12"/>
  <c r="BP65" i="12"/>
  <c r="BQ65" i="12"/>
  <c r="BQ66" i="12"/>
  <c r="BV66" i="12" s="1"/>
  <c r="BQ59" i="12"/>
  <c r="BV59" i="12" s="1"/>
  <c r="BQ43" i="12"/>
  <c r="BV43" i="12" s="1"/>
  <c r="BP50" i="12"/>
  <c r="BQ50" i="12"/>
  <c r="BP54" i="12"/>
  <c r="BQ54" i="12"/>
  <c r="BP47" i="12"/>
  <c r="BQ47" i="12"/>
  <c r="BP81" i="12"/>
  <c r="BQ81" i="12"/>
  <c r="BP45" i="12"/>
  <c r="BQ45" i="12"/>
  <c r="BP48" i="12"/>
  <c r="BQ48" i="12"/>
  <c r="BP14" i="12"/>
  <c r="BQ14" i="12"/>
  <c r="BP53" i="12"/>
  <c r="BQ53" i="12"/>
  <c r="BP82" i="12"/>
  <c r="BQ82" i="12"/>
  <c r="BP19" i="12"/>
  <c r="BQ19" i="12"/>
  <c r="BP21" i="12"/>
  <c r="BQ21" i="12"/>
  <c r="BP60" i="12"/>
  <c r="BQ60" i="12"/>
  <c r="BP62" i="12"/>
  <c r="BQ62" i="12"/>
  <c r="BP67" i="12"/>
  <c r="BV67" i="12" s="1"/>
  <c r="BQ67" i="12"/>
  <c r="BP58" i="12"/>
  <c r="BQ58" i="12"/>
  <c r="BP64" i="12"/>
  <c r="BQ64" i="12"/>
  <c r="BP68" i="12"/>
  <c r="BQ68" i="12"/>
  <c r="BP44" i="12"/>
  <c r="BQ44" i="12"/>
  <c r="BS18" i="12"/>
  <c r="BN18" i="12"/>
  <c r="BP46" i="12"/>
  <c r="BQ46" i="12"/>
  <c r="BN16" i="12"/>
  <c r="BS16" i="12"/>
  <c r="BQ63" i="12"/>
  <c r="BV63" i="12" s="1"/>
  <c r="BQ49" i="12"/>
  <c r="BV49" i="12" s="1"/>
  <c r="BQ57" i="12"/>
  <c r="BV57" i="12" s="1"/>
  <c r="BQ55" i="12"/>
  <c r="BV55" i="12" s="1"/>
  <c r="BQ17" i="12"/>
  <c r="BV17" i="12" s="1"/>
  <c r="BQ52" i="12"/>
  <c r="BV52" i="12" s="1"/>
  <c r="BQ56" i="12"/>
  <c r="BV56" i="12" s="1"/>
  <c r="BQ42" i="12"/>
  <c r="BV42" i="12" s="1"/>
  <c r="C18" i="14" l="1"/>
  <c r="D18" i="14"/>
  <c r="H38" i="14"/>
  <c r="I40" i="14"/>
  <c r="I38" i="14"/>
  <c r="C19" i="14"/>
  <c r="J40" i="14"/>
  <c r="D19" i="14"/>
  <c r="H15" i="14"/>
  <c r="J15" i="14"/>
  <c r="M38" i="14"/>
  <c r="N38" i="14"/>
  <c r="D38" i="14"/>
  <c r="C38" i="14"/>
  <c r="H39" i="14"/>
  <c r="I39" i="14"/>
  <c r="I24" i="14"/>
  <c r="J24" i="14"/>
  <c r="M34" i="14"/>
  <c r="O34" i="14"/>
  <c r="M39" i="14"/>
  <c r="O39" i="14"/>
  <c r="C25" i="14"/>
  <c r="E25" i="14"/>
  <c r="D28" i="14"/>
  <c r="E28" i="14"/>
  <c r="M30" i="14"/>
  <c r="O30" i="14"/>
  <c r="D45" i="14"/>
  <c r="E45" i="14"/>
  <c r="H45" i="14"/>
  <c r="J45" i="14"/>
  <c r="H19" i="14"/>
  <c r="J19" i="14"/>
  <c r="D30" i="14"/>
  <c r="E30" i="14"/>
  <c r="I44" i="14"/>
  <c r="J44" i="14"/>
  <c r="I23" i="14"/>
  <c r="J23" i="14"/>
  <c r="H29" i="14"/>
  <c r="J29" i="14"/>
  <c r="N24" i="14"/>
  <c r="O24" i="14"/>
  <c r="D20" i="14"/>
  <c r="E20" i="14"/>
  <c r="D44" i="14"/>
  <c r="E44" i="14"/>
  <c r="I19" i="14"/>
  <c r="C30" i="14"/>
  <c r="C28" i="14"/>
  <c r="H25" i="14"/>
  <c r="C35" i="14"/>
  <c r="N40" i="14"/>
  <c r="I25" i="14"/>
  <c r="D29" i="14"/>
  <c r="N34" i="14"/>
  <c r="C20" i="14"/>
  <c r="C44" i="14"/>
  <c r="M40" i="14"/>
  <c r="D35" i="14"/>
  <c r="N30" i="14"/>
  <c r="D24" i="14"/>
  <c r="I45" i="14"/>
  <c r="I29" i="14"/>
  <c r="D25" i="14"/>
  <c r="C34" i="14"/>
  <c r="N35" i="14"/>
  <c r="M35" i="14"/>
  <c r="C29" i="14"/>
  <c r="N39" i="14"/>
  <c r="C24" i="14"/>
  <c r="C45" i="14"/>
  <c r="H23" i="14"/>
  <c r="D34" i="14"/>
  <c r="BV46" i="12"/>
  <c r="BV61" i="12"/>
  <c r="BV62" i="12"/>
  <c r="BV64" i="12"/>
  <c r="BV53" i="12"/>
  <c r="BV60" i="12"/>
  <c r="BQ70" i="12"/>
  <c r="BP70" i="12"/>
  <c r="BV70" i="12" s="1"/>
  <c r="BH70" i="12" s="1"/>
  <c r="BV50" i="12"/>
  <c r="BV54" i="12"/>
  <c r="BV75" i="12"/>
  <c r="BH75" i="12" s="1"/>
  <c r="BV72" i="12"/>
  <c r="BH72" i="12" s="1"/>
  <c r="BV80" i="12"/>
  <c r="BH80" i="12" s="1"/>
  <c r="BV45" i="12"/>
  <c r="BV79" i="12"/>
  <c r="BH79" i="12" s="1"/>
  <c r="BV68" i="12"/>
  <c r="BH68" i="12" s="1"/>
  <c r="BV82" i="12"/>
  <c r="BH82" i="12" s="1"/>
  <c r="BV81" i="12"/>
  <c r="BH81" i="12" s="1"/>
  <c r="BV73" i="12"/>
  <c r="BH73" i="12" s="1"/>
  <c r="BV58" i="12"/>
  <c r="BV51" i="12"/>
  <c r="BV78" i="12"/>
  <c r="BH78" i="12" s="1"/>
  <c r="BV77" i="12"/>
  <c r="BH77" i="12" s="1"/>
  <c r="BV83" i="12"/>
  <c r="BH83" i="12" s="1"/>
  <c r="BH67" i="12"/>
  <c r="BV48" i="12"/>
  <c r="BV47" i="12"/>
  <c r="BV15" i="12"/>
  <c r="BV19" i="12"/>
  <c r="BV44" i="12"/>
  <c r="BV20" i="12"/>
  <c r="BV21" i="12"/>
  <c r="BV14" i="12"/>
  <c r="BV65" i="12"/>
  <c r="BP18" i="12"/>
  <c r="BR18" i="12"/>
  <c r="BR16" i="12"/>
  <c r="BP16" i="12"/>
  <c r="BV18" i="12" l="1"/>
  <c r="BV16" i="12"/>
  <c r="BH66" i="12" s="1"/>
  <c r="BH51" i="12" l="1"/>
  <c r="BH49" i="12"/>
  <c r="BH55" i="12"/>
  <c r="BH60" i="12"/>
  <c r="BH56" i="12"/>
  <c r="BH63" i="12"/>
  <c r="BH62" i="12"/>
  <c r="BH23" i="12"/>
  <c r="BH14" i="12"/>
  <c r="BH45" i="12"/>
  <c r="BH28" i="12"/>
  <c r="BH46" i="12"/>
  <c r="BH26" i="12"/>
  <c r="BH19" i="12"/>
  <c r="BH43" i="12"/>
  <c r="BH25" i="12"/>
  <c r="BH20" i="12"/>
  <c r="BH27" i="12"/>
  <c r="BH21" i="12"/>
  <c r="BH24" i="12"/>
  <c r="BH33" i="12"/>
  <c r="BH22" i="12"/>
  <c r="BH37" i="12"/>
  <c r="BH30" i="12"/>
  <c r="BH36" i="12"/>
  <c r="BH34" i="12"/>
  <c r="BH39" i="12"/>
  <c r="BH29" i="12"/>
  <c r="BH31" i="12"/>
  <c r="BH35" i="12"/>
  <c r="BH48" i="12"/>
  <c r="BH61" i="12"/>
  <c r="BH41" i="12"/>
  <c r="BH44" i="12"/>
  <c r="BH40" i="12"/>
  <c r="BH58" i="12"/>
  <c r="BH32" i="12"/>
  <c r="BH47" i="12"/>
  <c r="BH54" i="12"/>
  <c r="BH18" i="12"/>
  <c r="BH52" i="12"/>
  <c r="BH53" i="12"/>
  <c r="BH64" i="12"/>
  <c r="BH15" i="12"/>
  <c r="BH59" i="12"/>
  <c r="BH16" i="12"/>
  <c r="BH38" i="12"/>
  <c r="BH65" i="12"/>
  <c r="BH17" i="12"/>
  <c r="BH42" i="12"/>
  <c r="BH50" i="12"/>
  <c r="BH57" i="12"/>
  <c r="AS84" i="12" l="1"/>
  <c r="AQ85" i="12"/>
  <c r="AO86" i="12"/>
  <c r="AS88" i="12"/>
  <c r="AT84" i="12"/>
  <c r="AR85" i="12"/>
  <c r="AP86" i="12"/>
  <c r="AN87" i="12"/>
  <c r="AT88" i="12"/>
  <c r="AR84" i="12"/>
  <c r="AN86" i="12"/>
  <c r="AT87" i="12"/>
  <c r="AS85" i="12"/>
  <c r="AQ86" i="12"/>
  <c r="AO87" i="12"/>
  <c r="AN84" i="12"/>
  <c r="AT85" i="12"/>
  <c r="AR86" i="12"/>
  <c r="AP87" i="12"/>
  <c r="AN88" i="12"/>
  <c r="AO84" i="12"/>
  <c r="AS86" i="12"/>
  <c r="AQ87" i="12"/>
  <c r="AO88" i="12"/>
  <c r="AP84" i="12"/>
  <c r="AN85" i="12"/>
  <c r="AT86" i="12"/>
  <c r="AR87" i="12"/>
  <c r="AP88" i="12"/>
  <c r="AP85" i="12"/>
  <c r="AR88" i="12"/>
  <c r="AQ84" i="12"/>
  <c r="AO85" i="12"/>
  <c r="AS87" i="12"/>
  <c r="AQ88" i="12"/>
  <c r="AP21" i="12"/>
  <c r="AP27" i="12"/>
  <c r="AQ28" i="12"/>
  <c r="AP63" i="12"/>
  <c r="AR41" i="12"/>
  <c r="AT29" i="12"/>
  <c r="AT52" i="12"/>
  <c r="AS57" i="12"/>
  <c r="AQ19" i="12"/>
  <c r="AT18" i="12"/>
  <c r="T8" i="12" s="1"/>
  <c r="AN48" i="12"/>
  <c r="AP19" i="12"/>
  <c r="P9" i="12" s="1"/>
  <c r="AT79" i="12"/>
  <c r="AQ67" i="12"/>
  <c r="AT39" i="12"/>
  <c r="AT26" i="12"/>
  <c r="AO36" i="12"/>
  <c r="AQ51" i="12"/>
  <c r="AP39" i="12"/>
  <c r="AO40" i="12"/>
  <c r="AN31" i="12"/>
  <c r="AR57" i="12"/>
  <c r="AO65" i="12"/>
  <c r="AO68" i="12"/>
  <c r="AQ63" i="12"/>
  <c r="AS33" i="12"/>
  <c r="AQ54" i="12"/>
  <c r="AQ57" i="12"/>
  <c r="AO19" i="12"/>
  <c r="AS36" i="12"/>
  <c r="AN61" i="12"/>
  <c r="AS75" i="12"/>
  <c r="AT28" i="12"/>
  <c r="AR32" i="12"/>
  <c r="AP81" i="12"/>
  <c r="AP29" i="12"/>
  <c r="AN44" i="12"/>
  <c r="AN59" i="12"/>
  <c r="AO55" i="12"/>
  <c r="AP77" i="12"/>
  <c r="AS67" i="12"/>
  <c r="AR77" i="12"/>
  <c r="AP78" i="12"/>
  <c r="AQ18" i="12"/>
  <c r="Q8" i="12" s="1"/>
  <c r="AT62" i="12"/>
  <c r="AP54" i="12"/>
  <c r="AS77" i="12"/>
  <c r="AS19" i="12"/>
  <c r="AR40" i="12"/>
  <c r="AN47" i="12"/>
  <c r="AS60" i="12"/>
  <c r="AR22" i="12"/>
  <c r="AS50" i="12"/>
  <c r="AQ76" i="12"/>
  <c r="AR38" i="12"/>
  <c r="AS61" i="12"/>
  <c r="AR48" i="12"/>
  <c r="AQ26" i="12"/>
  <c r="AO14" i="12"/>
  <c r="AP68" i="12"/>
  <c r="AR59" i="12"/>
  <c r="AS29" i="12"/>
  <c r="AO77" i="12"/>
  <c r="AS83" i="12"/>
  <c r="AT80" i="12"/>
  <c r="AO71" i="12"/>
  <c r="AR25" i="12"/>
  <c r="AN53" i="12"/>
  <c r="AN57" i="12"/>
  <c r="AO61" i="12"/>
  <c r="AT55" i="12"/>
  <c r="AR79" i="12"/>
  <c r="AP69" i="12"/>
  <c r="AP74" i="12"/>
  <c r="AR51" i="12"/>
  <c r="AP80" i="12"/>
  <c r="AO57" i="12"/>
  <c r="AR45" i="12"/>
  <c r="AT32" i="12"/>
  <c r="AO22" i="12"/>
  <c r="AT48" i="12"/>
  <c r="AO67" i="12"/>
  <c r="AT69" i="12"/>
  <c r="AQ47" i="12"/>
  <c r="AN45" i="12"/>
  <c r="AQ78" i="12"/>
  <c r="AQ72" i="12"/>
  <c r="AT64" i="12"/>
  <c r="AQ74" i="12"/>
  <c r="AP79" i="12"/>
  <c r="AN56" i="12"/>
  <c r="AS46" i="12"/>
  <c r="AO82" i="12"/>
  <c r="AR62" i="12"/>
  <c r="AP31" i="12"/>
  <c r="AP15" i="12"/>
  <c r="AR20" i="12"/>
  <c r="AQ14" i="12"/>
  <c r="AP53" i="12"/>
  <c r="AQ38" i="12"/>
  <c r="AO37" i="12"/>
  <c r="AN81" i="12"/>
  <c r="AN50" i="12"/>
  <c r="AR71" i="12"/>
  <c r="AT65" i="12"/>
  <c r="AT23" i="12"/>
  <c r="AN43" i="12"/>
  <c r="AP58" i="12"/>
  <c r="AS35" i="12"/>
  <c r="AT20" i="12"/>
  <c r="AO60" i="12"/>
  <c r="AP44" i="12"/>
  <c r="AN60" i="12"/>
  <c r="AO53" i="12"/>
  <c r="AO42" i="12"/>
  <c r="AO18" i="12"/>
  <c r="O8" i="12" s="1"/>
  <c r="AQ58" i="12"/>
  <c r="AN63" i="12"/>
  <c r="AS21" i="12"/>
  <c r="AR67" i="12"/>
  <c r="AS72" i="12"/>
  <c r="AQ17" i="12"/>
  <c r="G22" i="11" s="1"/>
  <c r="AQ68" i="12"/>
  <c r="AR14" i="12"/>
  <c r="AO46" i="12"/>
  <c r="AO26" i="12"/>
  <c r="AN42" i="12"/>
  <c r="AQ24" i="12"/>
  <c r="AR53" i="12"/>
  <c r="AO20" i="12"/>
  <c r="AT61" i="12"/>
  <c r="AO56" i="12"/>
  <c r="AP49" i="12"/>
  <c r="AP56" i="12"/>
  <c r="AQ23" i="12"/>
  <c r="AQ73" i="12"/>
  <c r="AR52" i="12"/>
  <c r="AP52" i="12"/>
  <c r="AO80" i="12"/>
  <c r="AT16" i="12"/>
  <c r="T6" i="12" s="1"/>
  <c r="AQ40" i="12"/>
  <c r="AN80" i="12"/>
  <c r="AO33" i="12"/>
  <c r="AQ70" i="12"/>
  <c r="AQ53" i="12"/>
  <c r="AP61" i="12"/>
  <c r="AO74" i="12"/>
  <c r="AN77" i="12"/>
  <c r="AR49" i="12"/>
  <c r="AS82" i="12"/>
  <c r="AP38" i="12"/>
  <c r="AT44" i="12"/>
  <c r="AS68" i="12"/>
  <c r="AP82" i="12"/>
  <c r="AQ65" i="12"/>
  <c r="AO45" i="12"/>
  <c r="AS27" i="12"/>
  <c r="AS24" i="12"/>
  <c r="AP71" i="12"/>
  <c r="AN71" i="12"/>
  <c r="AQ32" i="12"/>
  <c r="AR29" i="12"/>
  <c r="AQ29" i="12"/>
  <c r="AN37" i="12"/>
  <c r="AN46" i="12"/>
  <c r="AO75" i="12"/>
  <c r="AR39" i="12"/>
  <c r="AR16" i="12"/>
  <c r="H21" i="11" s="1"/>
  <c r="AR72" i="12"/>
  <c r="AT75" i="12"/>
  <c r="AN78" i="12"/>
  <c r="AQ59" i="12"/>
  <c r="AP26" i="12"/>
  <c r="AP25" i="12"/>
  <c r="AS38" i="12"/>
  <c r="AN82" i="12"/>
  <c r="AS76" i="12"/>
  <c r="AT81" i="12"/>
  <c r="AN24" i="12"/>
  <c r="AQ30" i="12"/>
  <c r="AR34" i="12"/>
  <c r="AP45" i="12"/>
  <c r="AS80" i="12"/>
  <c r="AP50" i="12"/>
  <c r="AT78" i="12"/>
  <c r="AN73" i="12"/>
  <c r="AO31" i="12"/>
  <c r="AS32" i="12"/>
  <c r="AT17" i="12"/>
  <c r="E22" i="11" s="1"/>
  <c r="AS39" i="12"/>
  <c r="AR69" i="12"/>
  <c r="AT56" i="12"/>
  <c r="AN66" i="12"/>
  <c r="AP32" i="12"/>
  <c r="AS47" i="12"/>
  <c r="AS52" i="12"/>
  <c r="AN62" i="12"/>
  <c r="AS49" i="12"/>
  <c r="AT19" i="12"/>
  <c r="T9" i="12" s="1"/>
  <c r="AS41" i="12"/>
  <c r="AN70" i="12"/>
  <c r="AO44" i="12"/>
  <c r="AS65" i="12"/>
  <c r="AQ21" i="12"/>
  <c r="AP30" i="12"/>
  <c r="AO24" i="12"/>
  <c r="AQ31" i="12"/>
  <c r="AR81" i="12"/>
  <c r="AN29" i="12"/>
  <c r="AS53" i="12"/>
  <c r="AP73" i="12"/>
  <c r="AT40" i="12"/>
  <c r="AT59" i="12"/>
  <c r="AN41" i="12"/>
  <c r="AT77" i="12"/>
  <c r="AR60" i="12"/>
  <c r="AQ41" i="12"/>
  <c r="AS17" i="12"/>
  <c r="AT67" i="12"/>
  <c r="AS34" i="12"/>
  <c r="AT45" i="12"/>
  <c r="AP57" i="12"/>
  <c r="AT72" i="12"/>
  <c r="AS58" i="12"/>
  <c r="AR61" i="12"/>
  <c r="AO32" i="12"/>
  <c r="AR73" i="12"/>
  <c r="AP65" i="12"/>
  <c r="AO34" i="12"/>
  <c r="AR63" i="12"/>
  <c r="AO63" i="12"/>
  <c r="AS44" i="12"/>
  <c r="AS40" i="12"/>
  <c r="AN72" i="12"/>
  <c r="AS56" i="12"/>
  <c r="AQ27" i="12"/>
  <c r="AT51" i="12"/>
  <c r="AO25" i="12"/>
  <c r="AT66" i="12"/>
  <c r="AP55" i="12"/>
  <c r="AR18" i="12"/>
  <c r="AR56" i="12"/>
  <c r="AR74" i="12"/>
  <c r="AQ20" i="12"/>
  <c r="AS73" i="12"/>
  <c r="AO39" i="12"/>
  <c r="AS42" i="12"/>
  <c r="AO48" i="12"/>
  <c r="AO49" i="12"/>
  <c r="AT49" i="12"/>
  <c r="AP66" i="12"/>
  <c r="AN51" i="12"/>
  <c r="AR21" i="12"/>
  <c r="AO50" i="12"/>
  <c r="AS69" i="12"/>
  <c r="AS51" i="12"/>
  <c r="AP41" i="12"/>
  <c r="AT57" i="12"/>
  <c r="AS63" i="12"/>
  <c r="AO69" i="12"/>
  <c r="AS70" i="12"/>
  <c r="AQ62" i="12"/>
  <c r="AQ43" i="12"/>
  <c r="AP24" i="12"/>
  <c r="AN23" i="12"/>
  <c r="AS74" i="12"/>
  <c r="AO23" i="12"/>
  <c r="AS62" i="12"/>
  <c r="AP28" i="12"/>
  <c r="AR80" i="12"/>
  <c r="AS43" i="12"/>
  <c r="AR82" i="12"/>
  <c r="AO43" i="12"/>
  <c r="AS71" i="12"/>
  <c r="AQ56" i="12"/>
  <c r="AN68" i="12"/>
  <c r="AT24" i="12"/>
  <c r="AQ34" i="12"/>
  <c r="AT71" i="12"/>
  <c r="AO52" i="12"/>
  <c r="AR55" i="12"/>
  <c r="AN83" i="12"/>
  <c r="AO66" i="12"/>
  <c r="AT76" i="12"/>
  <c r="AS16" i="12"/>
  <c r="AS14" i="12"/>
  <c r="AR78" i="12"/>
  <c r="AS64" i="12"/>
  <c r="AP14" i="12"/>
  <c r="AT21" i="12"/>
  <c r="AR23" i="12"/>
  <c r="AS45" i="12"/>
  <c r="AP67" i="12"/>
  <c r="AO17" i="12"/>
  <c r="AS31" i="12"/>
  <c r="AQ83" i="12"/>
  <c r="AN22" i="12"/>
  <c r="AT27" i="12"/>
  <c r="AQ55" i="12"/>
  <c r="AT36" i="12"/>
  <c r="AN75" i="12"/>
  <c r="AT82" i="12"/>
  <c r="AN21" i="12"/>
  <c r="AO54" i="12"/>
  <c r="AT54" i="12"/>
  <c r="AR70" i="12"/>
  <c r="AS59" i="12"/>
  <c r="AQ79" i="12"/>
  <c r="AP40" i="12"/>
  <c r="AP36" i="12"/>
  <c r="AN15" i="12"/>
  <c r="AO64" i="12"/>
  <c r="AR47" i="12"/>
  <c r="AR46" i="12"/>
  <c r="AS25" i="12"/>
  <c r="AT60" i="12"/>
  <c r="AN67" i="12"/>
  <c r="AR30" i="12"/>
  <c r="AN40" i="12"/>
  <c r="AP42" i="12"/>
  <c r="AR65" i="12"/>
  <c r="AR54" i="12"/>
  <c r="AT50" i="12"/>
  <c r="AP64" i="12"/>
  <c r="AN18" i="12"/>
  <c r="AP70" i="12"/>
  <c r="AO28" i="12"/>
  <c r="AN58" i="12"/>
  <c r="AT46" i="12"/>
  <c r="AR50" i="12"/>
  <c r="AO79" i="12"/>
  <c r="AQ48" i="12"/>
  <c r="AR17" i="12"/>
  <c r="R7" i="12" s="1"/>
  <c r="AP33" i="12"/>
  <c r="AP20" i="12"/>
  <c r="AN17" i="12"/>
  <c r="C22" i="11" s="1"/>
  <c r="AR27" i="12"/>
  <c r="AT25" i="12"/>
  <c r="AQ66" i="12"/>
  <c r="AT68" i="12"/>
  <c r="AN32" i="12"/>
  <c r="AS26" i="12"/>
  <c r="AQ60" i="12"/>
  <c r="AT53" i="12"/>
  <c r="AO16" i="12"/>
  <c r="AS54" i="12"/>
  <c r="AR83" i="12"/>
  <c r="AT58" i="12"/>
  <c r="AN19" i="12"/>
  <c r="N9" i="12" s="1"/>
  <c r="AQ49" i="12"/>
  <c r="AQ75" i="12"/>
  <c r="AT70" i="12"/>
  <c r="AO58" i="12"/>
  <c r="AT31" i="12"/>
  <c r="AP51" i="12"/>
  <c r="AO51" i="12"/>
  <c r="AS37" i="12"/>
  <c r="AR76" i="12"/>
  <c r="AN34" i="12"/>
  <c r="AR33" i="12"/>
  <c r="AT35" i="12"/>
  <c r="AS15" i="12"/>
  <c r="AR75" i="12"/>
  <c r="AP34" i="12"/>
  <c r="AS18" i="12"/>
  <c r="S8" i="12" s="1"/>
  <c r="AR37" i="12"/>
  <c r="AR28" i="12"/>
  <c r="AQ69" i="12"/>
  <c r="AQ44" i="12"/>
  <c r="AN38" i="12"/>
  <c r="AQ64" i="12"/>
  <c r="AN25" i="12"/>
  <c r="AT30" i="12"/>
  <c r="AO70" i="12"/>
  <c r="AQ61" i="12"/>
  <c r="AT47" i="12"/>
  <c r="AS78" i="12"/>
  <c r="AP83" i="12"/>
  <c r="AP16" i="12"/>
  <c r="AT38" i="12"/>
  <c r="AN69" i="12"/>
  <c r="AP75" i="12"/>
  <c r="AQ45" i="12"/>
  <c r="AP22" i="12"/>
  <c r="AT63" i="12"/>
  <c r="AN64" i="12"/>
  <c r="AP17" i="12"/>
  <c r="P7" i="12" s="1"/>
  <c r="AQ15" i="12"/>
  <c r="AO73" i="12"/>
  <c r="AO83" i="12"/>
  <c r="AR15" i="12"/>
  <c r="R5" i="12" s="1"/>
  <c r="AS30" i="12"/>
  <c r="AO76" i="12"/>
  <c r="AQ36" i="12"/>
  <c r="AP72" i="12"/>
  <c r="AR68" i="12"/>
  <c r="AS23" i="12"/>
  <c r="AN52" i="12"/>
  <c r="AO78" i="12"/>
  <c r="AP37" i="12"/>
  <c r="AR44" i="12"/>
  <c r="AN14" i="12"/>
  <c r="AR31" i="12"/>
  <c r="AN26" i="12"/>
  <c r="AT22" i="12"/>
  <c r="AP62" i="12"/>
  <c r="AN33" i="12"/>
  <c r="AS55" i="12"/>
  <c r="AQ46" i="12"/>
  <c r="AN35" i="12"/>
  <c r="AO38" i="12"/>
  <c r="AR58" i="12"/>
  <c r="AT42" i="12"/>
  <c r="AN16" i="12"/>
  <c r="AQ25" i="12"/>
  <c r="AP59" i="12"/>
  <c r="AN74" i="12"/>
  <c r="AS22" i="12"/>
  <c r="AO27" i="12"/>
  <c r="AR64" i="12"/>
  <c r="AS28" i="12"/>
  <c r="AQ82" i="12"/>
  <c r="AR35" i="12"/>
  <c r="AO30" i="12"/>
  <c r="AT14" i="12"/>
  <c r="AP47" i="12"/>
  <c r="AT73" i="12"/>
  <c r="AS20" i="12"/>
  <c r="AP48" i="12"/>
  <c r="AQ35" i="12"/>
  <c r="AO15" i="12"/>
  <c r="AQ16" i="12"/>
  <c r="Q6" i="12" s="1"/>
  <c r="AP35" i="12"/>
  <c r="AP46" i="12"/>
  <c r="AN54" i="12"/>
  <c r="AN27" i="12"/>
  <c r="AT83" i="12"/>
  <c r="AQ81" i="12"/>
  <c r="AR19" i="12"/>
  <c r="R9" i="12" s="1"/>
  <c r="AO59" i="12"/>
  <c r="AT37" i="12"/>
  <c r="AT34" i="12"/>
  <c r="AN55" i="12"/>
  <c r="AS79" i="12"/>
  <c r="AO47" i="12"/>
  <c r="AO81" i="12"/>
  <c r="AN65" i="12"/>
  <c r="AP76" i="12"/>
  <c r="AP43" i="12"/>
  <c r="AO21" i="12"/>
  <c r="AN79" i="12"/>
  <c r="AQ77" i="12"/>
  <c r="AP60" i="12"/>
  <c r="AN49" i="12"/>
  <c r="AQ33" i="12"/>
  <c r="AQ50" i="12"/>
  <c r="AR36" i="12"/>
  <c r="AN36" i="12"/>
  <c r="AT74" i="12"/>
  <c r="AQ80" i="12"/>
  <c r="AR66" i="12"/>
  <c r="AN28" i="12"/>
  <c r="AR24" i="12"/>
  <c r="AO41" i="12"/>
  <c r="AT43" i="12"/>
  <c r="AO62" i="12"/>
  <c r="AS48" i="12"/>
  <c r="AQ42" i="12"/>
  <c r="AR26" i="12"/>
  <c r="AT33" i="12"/>
  <c r="AP18" i="12"/>
  <c r="P8" i="12" s="1"/>
  <c r="AO35" i="12"/>
  <c r="AN76" i="12"/>
  <c r="AT41" i="12"/>
  <c r="AQ52" i="12"/>
  <c r="AR42" i="12"/>
  <c r="AQ71" i="12"/>
  <c r="AS81" i="12"/>
  <c r="AN30" i="12"/>
  <c r="AP23" i="12"/>
  <c r="AO72" i="12"/>
  <c r="AQ22" i="12"/>
  <c r="AT15" i="12"/>
  <c r="AR43" i="12"/>
  <c r="AN20" i="12"/>
  <c r="AS66" i="12"/>
  <c r="AQ39" i="12"/>
  <c r="AQ37" i="12"/>
  <c r="AO29" i="12"/>
  <c r="AN39" i="12"/>
  <c r="E23" i="11" l="1"/>
  <c r="G19" i="11"/>
  <c r="Q4" i="12"/>
  <c r="D19" i="11"/>
  <c r="H4" i="11" s="1"/>
  <c r="Q7" i="12"/>
  <c r="G23" i="11"/>
  <c r="D23" i="11"/>
  <c r="G20" i="11"/>
  <c r="H19" i="11"/>
  <c r="R4" i="12"/>
  <c r="I20" i="11"/>
  <c r="F29" i="13" s="1"/>
  <c r="I30" i="13" s="1"/>
  <c r="S5" i="12"/>
  <c r="E21" i="11"/>
  <c r="Q5" i="12"/>
  <c r="O4" i="12"/>
  <c r="I23" i="11"/>
  <c r="J23" i="11" s="1"/>
  <c r="P6" i="12"/>
  <c r="H22" i="11"/>
  <c r="I21" i="11"/>
  <c r="J21" i="11" s="1"/>
  <c r="S6" i="12"/>
  <c r="O9" i="12"/>
  <c r="C23" i="11"/>
  <c r="T7" i="12"/>
  <c r="N8" i="12"/>
  <c r="D20" i="11"/>
  <c r="D22" i="11"/>
  <c r="F22" i="11"/>
  <c r="F21" i="11"/>
  <c r="H20" i="11"/>
  <c r="Q9" i="12"/>
  <c r="O5" i="12"/>
  <c r="P5" i="12"/>
  <c r="N7" i="12"/>
  <c r="S9" i="12"/>
  <c r="G21" i="11"/>
  <c r="F20" i="11"/>
  <c r="F23" i="11"/>
  <c r="D21" i="11"/>
  <c r="R8" i="12"/>
  <c r="E19" i="11"/>
  <c r="G3" i="11" s="1"/>
  <c r="H23" i="11"/>
  <c r="T4" i="12"/>
  <c r="O6" i="12"/>
  <c r="I19" i="11"/>
  <c r="S4" i="12"/>
  <c r="C19" i="11"/>
  <c r="N4" i="12"/>
  <c r="S7" i="12"/>
  <c r="I22" i="11"/>
  <c r="J22" i="11" s="1"/>
  <c r="F19" i="11"/>
  <c r="P4" i="12"/>
  <c r="N6" i="12"/>
  <c r="R6" i="12"/>
  <c r="O7" i="12"/>
  <c r="C21" i="11"/>
  <c r="N5" i="12"/>
  <c r="C20" i="11"/>
  <c r="E20" i="11"/>
  <c r="T5" i="12"/>
  <c r="J19" i="11"/>
  <c r="B3" i="11" l="1"/>
  <c r="G11" i="11"/>
  <c r="E15" i="11"/>
  <c r="E6" i="11"/>
  <c r="E7" i="11"/>
  <c r="B5" i="11"/>
  <c r="AA3" i="11"/>
  <c r="E11" i="11"/>
  <c r="E13" i="11"/>
  <c r="F18" i="13"/>
  <c r="G6" i="11"/>
  <c r="G29" i="13"/>
  <c r="J29" i="13"/>
  <c r="J30" i="13" s="1"/>
  <c r="J20" i="11"/>
  <c r="AD7" i="11" l="1"/>
  <c r="Z8" i="11"/>
  <c r="Z15" i="11" s="1"/>
  <c r="AA8" i="11"/>
  <c r="AA15" i="11" s="1"/>
  <c r="AB8" i="11"/>
  <c r="AB15" i="11" s="1"/>
  <c r="Y6" i="11"/>
  <c r="Y13" i="11" s="1"/>
  <c r="Z7" i="11"/>
  <c r="Z14" i="11" s="1"/>
  <c r="Y7" i="11"/>
  <c r="Y14" i="11" s="1"/>
  <c r="Y8" i="11"/>
  <c r="Y15" i="11" s="1"/>
  <c r="AD6" i="11"/>
  <c r="AA6" i="11"/>
  <c r="AA13" i="11" s="1"/>
  <c r="AA7" i="11"/>
  <c r="AA14" i="11" s="1"/>
  <c r="Z6" i="11"/>
  <c r="Z13" i="11" s="1"/>
  <c r="AC7" i="11"/>
  <c r="AC14" i="11" s="1"/>
  <c r="AB7" i="11"/>
  <c r="AB14" i="11" s="1"/>
  <c r="AB6" i="11"/>
  <c r="AB13" i="11" s="1"/>
  <c r="AC8" i="11"/>
  <c r="AC15" i="11" s="1"/>
  <c r="AD8" i="11"/>
  <c r="AC6" i="11"/>
  <c r="AC13" i="11" s="1"/>
  <c r="G18" i="13"/>
  <c r="I19" i="13"/>
  <c r="J18" i="13" s="1"/>
  <c r="J3" i="11" s="1"/>
  <c r="K29" i="13"/>
  <c r="K30" i="13" s="1"/>
  <c r="J35" i="13"/>
  <c r="J33" i="13"/>
  <c r="J34" i="13"/>
  <c r="M3" i="11" l="1"/>
  <c r="J24" i="13"/>
  <c r="N19" i="11" s="1"/>
  <c r="J19" i="13"/>
  <c r="K18" i="13" s="1"/>
  <c r="J23" i="13"/>
  <c r="K3" i="11"/>
  <c r="J22" i="13"/>
  <c r="L3" i="11"/>
  <c r="AD15" i="11"/>
  <c r="AE8" i="11"/>
  <c r="AE15" i="11" s="1"/>
  <c r="AD13" i="11"/>
  <c r="AE6" i="11"/>
  <c r="AD14" i="11"/>
  <c r="AE7" i="11"/>
  <c r="AE14" i="11" s="1"/>
  <c r="N20" i="11"/>
  <c r="L29" i="13"/>
  <c r="K35" i="13"/>
  <c r="P20" i="11" s="1"/>
  <c r="K34" i="13"/>
  <c r="K33" i="13"/>
  <c r="AE13" i="11" l="1"/>
  <c r="AE9" i="11"/>
  <c r="AE16" i="11" s="1"/>
  <c r="K24" i="13"/>
  <c r="K23" i="13"/>
  <c r="K22" i="13"/>
  <c r="L35" i="13"/>
  <c r="L33" i="13"/>
  <c r="L34" i="13"/>
  <c r="K19" i="13"/>
  <c r="L30" i="13"/>
  <c r="M29" i="13" l="1"/>
  <c r="M30" i="13" s="1"/>
  <c r="L18" i="13"/>
  <c r="L19" i="13" s="1"/>
  <c r="Q20" i="11"/>
  <c r="P19" i="11"/>
  <c r="N3" i="11"/>
  <c r="M18" i="13" l="1"/>
  <c r="M19" i="13" s="1"/>
  <c r="N29" i="13"/>
  <c r="M35" i="13"/>
  <c r="M33" i="13"/>
  <c r="M34" i="13"/>
  <c r="L24" i="13"/>
  <c r="L22" i="13"/>
  <c r="L23" i="13"/>
  <c r="N18" i="13" l="1"/>
  <c r="N19" i="13" s="1"/>
  <c r="R20" i="11"/>
  <c r="N35" i="13"/>
  <c r="S20" i="11" s="1"/>
  <c r="N33" i="13"/>
  <c r="N34" i="13"/>
  <c r="N30" i="13"/>
  <c r="Q19" i="11"/>
  <c r="O3" i="11"/>
  <c r="M24" i="13"/>
  <c r="M22" i="13"/>
  <c r="M23" i="13"/>
  <c r="O29" i="13" l="1"/>
  <c r="O30" i="13" s="1"/>
  <c r="O18" i="13"/>
  <c r="O19" i="13" s="1"/>
  <c r="R19" i="11"/>
  <c r="P4" i="11"/>
  <c r="N24" i="13"/>
  <c r="N23" i="13"/>
  <c r="N22" i="13"/>
  <c r="P18" i="13" l="1"/>
  <c r="P19" i="13" s="1"/>
  <c r="P29" i="13"/>
  <c r="O22" i="13"/>
  <c r="O24" i="13"/>
  <c r="O23" i="13"/>
  <c r="S19" i="11"/>
  <c r="Q5" i="11"/>
  <c r="O34" i="13"/>
  <c r="O35" i="13"/>
  <c r="O33" i="13"/>
  <c r="P35" i="13" l="1"/>
  <c r="U20" i="11" s="1"/>
  <c r="P33" i="13"/>
  <c r="P34" i="13"/>
  <c r="T19" i="11"/>
  <c r="R6" i="11"/>
  <c r="T20" i="11"/>
  <c r="Q18" i="13"/>
  <c r="Q19" i="13" s="1"/>
  <c r="P30" i="13"/>
  <c r="P23" i="13"/>
  <c r="P22" i="13"/>
  <c r="P24" i="13"/>
  <c r="U19" i="11" l="1"/>
  <c r="S7" i="11"/>
  <c r="Q29" i="13"/>
  <c r="Q24" i="13"/>
  <c r="Q22" i="13"/>
  <c r="H22" i="13" s="1"/>
  <c r="G22" i="13" s="1"/>
  <c r="J16" i="11" s="1"/>
  <c r="Q23" i="13"/>
  <c r="I23" i="13" s="1"/>
  <c r="Q35" i="13" l="1"/>
  <c r="Q34" i="13"/>
  <c r="I34" i="13" s="1"/>
  <c r="Q33" i="13"/>
  <c r="H33" i="13" s="1"/>
  <c r="G33" i="13" s="1"/>
  <c r="V19" i="11"/>
  <c r="T8" i="11"/>
  <c r="J25" i="13"/>
  <c r="Q30" i="13"/>
  <c r="V20" i="11" l="1"/>
  <c r="J36" i="13"/>
</calcChain>
</file>

<file path=xl/sharedStrings.xml><?xml version="1.0" encoding="utf-8"?>
<sst xmlns="http://schemas.openxmlformats.org/spreadsheetml/2006/main" count="3142" uniqueCount="305">
  <si>
    <t>2nd</t>
    <phoneticPr fontId="2" type="noConversion"/>
  </si>
  <si>
    <t>3rd</t>
    <phoneticPr fontId="2" type="noConversion"/>
  </si>
  <si>
    <t>Last</t>
    <phoneticPr fontId="2" type="noConversion"/>
  </si>
  <si>
    <t>Opener</t>
    <phoneticPr fontId="2" type="noConversion"/>
  </si>
  <si>
    <t>Product</t>
    <phoneticPr fontId="1" type="noConversion"/>
  </si>
  <si>
    <t>In Kg</t>
    <phoneticPr fontId="1" type="noConversion"/>
  </si>
  <si>
    <t>Last</t>
    <phoneticPr fontId="1" type="noConversion"/>
  </si>
  <si>
    <t>First</t>
    <phoneticPr fontId="1" type="noConversion"/>
  </si>
  <si>
    <t>Age</t>
    <phoneticPr fontId="1" type="noConversion"/>
  </si>
  <si>
    <t>Number</t>
    <phoneticPr fontId="1" type="noConversion"/>
  </si>
  <si>
    <t>Lbs</t>
    <phoneticPr fontId="2" type="noConversion"/>
  </si>
  <si>
    <t>Kg</t>
    <phoneticPr fontId="2" type="noConversion"/>
  </si>
  <si>
    <t>City, State</t>
  </si>
  <si>
    <t>BENCH</t>
  </si>
  <si>
    <t>First</t>
  </si>
  <si>
    <t>OPENERS</t>
  </si>
  <si>
    <t>Kg</t>
  </si>
  <si>
    <t>SQUAT</t>
  </si>
  <si>
    <t>Order</t>
  </si>
  <si>
    <t>DEAD</t>
  </si>
  <si>
    <t>Men Weight</t>
  </si>
  <si>
    <t>Coeff</t>
  </si>
  <si>
    <t>Age</t>
  </si>
  <si>
    <t>Womens Weight</t>
  </si>
  <si>
    <t>Men</t>
  </si>
  <si>
    <t>Women</t>
  </si>
  <si>
    <t>Division</t>
  </si>
  <si>
    <t>Category</t>
  </si>
  <si>
    <t>Womens Raw Open</t>
  </si>
  <si>
    <t>Mens Bench Only Raw</t>
  </si>
  <si>
    <t>Mens Bench Only Geared</t>
  </si>
  <si>
    <t>Mens Raw 114-</t>
  </si>
  <si>
    <t>Mens Raw 115-123</t>
  </si>
  <si>
    <t>Mens Raw 124-132</t>
  </si>
  <si>
    <t>Mens Raw 133-148</t>
  </si>
  <si>
    <t>Mens Raw 149-165</t>
  </si>
  <si>
    <t>Mens Raw 166-181</t>
  </si>
  <si>
    <t>Mens Raw 182-198</t>
  </si>
  <si>
    <t>Mens Raw 199-220</t>
  </si>
  <si>
    <t>Mens Raw 221-242</t>
  </si>
  <si>
    <t>Mens Raw 243-275</t>
  </si>
  <si>
    <t>Mens Raw 276-308</t>
  </si>
  <si>
    <t>Mens Raw SHW</t>
  </si>
  <si>
    <t>Womens</t>
  </si>
  <si>
    <t>Womens Bench Only Raw</t>
  </si>
  <si>
    <t>Mens</t>
  </si>
  <si>
    <t>-</t>
  </si>
  <si>
    <t>lbs to kilos</t>
  </si>
  <si>
    <t>Lbs</t>
  </si>
  <si>
    <t>Conversions</t>
  </si>
  <si>
    <t>text</t>
  </si>
  <si>
    <t xml:space="preserve">Glosbrenner </t>
  </si>
  <si>
    <t>BW</t>
  </si>
  <si>
    <t>Age Mult.</t>
  </si>
  <si>
    <t>Masters</t>
  </si>
  <si>
    <t>Womens Bench Only Geared</t>
  </si>
  <si>
    <t>Flight</t>
  </si>
  <si>
    <t>Bench</t>
  </si>
  <si>
    <t>Full Meet</t>
  </si>
  <si>
    <t>Push-Pull</t>
  </si>
  <si>
    <t>Best Lifter - Mens Geared</t>
  </si>
  <si>
    <t>Best Lifter - Womens Geared</t>
  </si>
  <si>
    <t>ID</t>
  </si>
  <si>
    <t>Only</t>
  </si>
  <si>
    <t>BO</t>
  </si>
  <si>
    <t>Total</t>
  </si>
  <si>
    <t>TOTAL</t>
  </si>
  <si>
    <t>Squat</t>
  </si>
  <si>
    <t>Rack</t>
  </si>
  <si>
    <t>Last</t>
  </si>
  <si>
    <t>1st</t>
  </si>
  <si>
    <t>Attempt</t>
  </si>
  <si>
    <t>Lift</t>
  </si>
  <si>
    <t>UNSORTED</t>
  </si>
  <si>
    <t>Next</t>
  </si>
  <si>
    <t>Yes</t>
  </si>
  <si>
    <t>No</t>
  </si>
  <si>
    <t>Flights In Rotation</t>
  </si>
  <si>
    <t>Rank</t>
  </si>
  <si>
    <t>In Que</t>
  </si>
  <si>
    <t>Include</t>
  </si>
  <si>
    <t>Value</t>
  </si>
  <si>
    <t>FL</t>
  </si>
  <si>
    <t>Active Lift</t>
  </si>
  <si>
    <t>Selected</t>
  </si>
  <si>
    <t>LIFTING LIST</t>
  </si>
  <si>
    <t>RUNNING ORDER</t>
  </si>
  <si>
    <t>#</t>
  </si>
  <si>
    <t>kg</t>
  </si>
  <si>
    <t>Weight (kg)</t>
  </si>
  <si>
    <t>Color</t>
  </si>
  <si>
    <t>Green</t>
  </si>
  <si>
    <t>Black</t>
  </si>
  <si>
    <t>Red</t>
  </si>
  <si>
    <t>Blue</t>
  </si>
  <si>
    <t>Yellow</t>
  </si>
  <si>
    <t>Bar Weight</t>
  </si>
  <si>
    <t>Collars</t>
  </si>
  <si>
    <t>lbs</t>
  </si>
  <si>
    <t>BAR</t>
  </si>
  <si>
    <t>remaining</t>
  </si>
  <si>
    <t>Check Total</t>
  </si>
  <si>
    <t>Total number available</t>
  </si>
  <si>
    <t>Load per side</t>
  </si>
  <si>
    <t>MAX</t>
  </si>
  <si>
    <t>CURRENT LIFTER</t>
  </si>
  <si>
    <t>ON DECK LIFTER</t>
  </si>
  <si>
    <t>Check For Shortage</t>
  </si>
  <si>
    <t>Total Bar &amp; Collars</t>
  </si>
  <si>
    <t>WEIGHTS AVAILABLE FOR LOADING</t>
  </si>
  <si>
    <t>BAR AND COLLARS WEIGHTS</t>
  </si>
  <si>
    <t>Bar &amp; Collars</t>
  </si>
  <si>
    <t>FULL RUNNING ORDER</t>
  </si>
  <si>
    <t>plate stack</t>
  </si>
  <si>
    <t>Hooks</t>
  </si>
  <si>
    <t>In/Out</t>
  </si>
  <si>
    <t>In</t>
  </si>
  <si>
    <t>Out</t>
  </si>
  <si>
    <t>Walkout</t>
  </si>
  <si>
    <t>Y</t>
  </si>
  <si>
    <t>3rd</t>
  </si>
  <si>
    <t>2nd</t>
  </si>
  <si>
    <t>MCoeff</t>
  </si>
  <si>
    <t>WCoeff</t>
  </si>
  <si>
    <t>projected</t>
  </si>
  <si>
    <t>N</t>
  </si>
  <si>
    <t>Cat#</t>
  </si>
  <si>
    <t>Div#</t>
  </si>
  <si>
    <t>Div</t>
  </si>
  <si>
    <t>Unique</t>
  </si>
  <si>
    <t>Divs</t>
  </si>
  <si>
    <t>Score</t>
  </si>
  <si>
    <t>Place</t>
  </si>
  <si>
    <t>Best</t>
  </si>
  <si>
    <t>Current Total</t>
  </si>
  <si>
    <t>lb</t>
  </si>
  <si>
    <t>Weight (lb)</t>
  </si>
  <si>
    <t>Results (kg)</t>
  </si>
  <si>
    <t>Results (lb)</t>
  </si>
  <si>
    <t>Westbrook, ME</t>
  </si>
  <si>
    <t>DYNAMAXX</t>
  </si>
  <si>
    <t>Lifter ID</t>
  </si>
  <si>
    <t>Atmpt</t>
  </si>
  <si>
    <t>Body Wght</t>
  </si>
  <si>
    <t>APF Best Lifter Formula</t>
  </si>
  <si>
    <t xml:space="preserve">http://worldpowerliftingcongress.com/wp-content/uploads/2015/02/Glossbrenner.htm </t>
  </si>
  <si>
    <t>Master</t>
  </si>
  <si>
    <t>PN</t>
  </si>
  <si>
    <t>Row</t>
  </si>
  <si>
    <t>Gear</t>
  </si>
  <si>
    <t>Sex</t>
  </si>
  <si>
    <t>Event</t>
  </si>
  <si>
    <t>Full / Bench Only</t>
  </si>
  <si>
    <t>Men / Women</t>
  </si>
  <si>
    <t>Raw / Gear</t>
  </si>
  <si>
    <t>114 / 123 / 132 / 148 / 165 / 181 / 198 / 220 / 242 / 275 / 380 / SHW</t>
  </si>
  <si>
    <t>Men Weights</t>
  </si>
  <si>
    <t>SHW</t>
  </si>
  <si>
    <t>Women Weights</t>
  </si>
  <si>
    <t>Body Weight Women</t>
  </si>
  <si>
    <t>Body Weight Men</t>
  </si>
  <si>
    <t>97 / 105 / 114 / 123 / 132 / 148 / 165 / 181 / 198 / SHW</t>
  </si>
  <si>
    <t>lbs/kg</t>
  </si>
  <si>
    <t>exact</t>
  </si>
  <si>
    <t>floor .25</t>
  </si>
  <si>
    <t>AFP lb</t>
  </si>
  <si>
    <t>check1</t>
  </si>
  <si>
    <t>check2</t>
  </si>
  <si>
    <t>check3</t>
  </si>
  <si>
    <t>check4</t>
  </si>
  <si>
    <t>check5</t>
  </si>
  <si>
    <t xml:space="preserve"> </t>
  </si>
  <si>
    <t>Create Drop Down Divisions</t>
  </si>
  <si>
    <t>Create a Division List</t>
  </si>
  <si>
    <t>Divisions in Desending Order</t>
  </si>
  <si>
    <t>Col</t>
  </si>
  <si>
    <t>Rerank</t>
  </si>
  <si>
    <t xml:space="preserve">Ordering </t>
  </si>
  <si>
    <t>Group</t>
  </si>
  <si>
    <t>AWARDS ORDER</t>
  </si>
  <si>
    <t>Awards</t>
  </si>
  <si>
    <t>Bench Only</t>
  </si>
  <si>
    <t>BEST LIFTER WOMENS GEARED</t>
  </si>
  <si>
    <t>Mens Bench Only Geared Teen</t>
  </si>
  <si>
    <t>Mens Bench Only Geared Junior</t>
  </si>
  <si>
    <t>Mens Bench Only Geared Masters 40-49</t>
  </si>
  <si>
    <t>Mens Bench Only Geared Masters 50+</t>
  </si>
  <si>
    <t>Mens Bench Only Raw Teen</t>
  </si>
  <si>
    <t>Mens Bench Only Raw Masters 40-49</t>
  </si>
  <si>
    <t>Mens Bench Only Raw Masters 50+</t>
  </si>
  <si>
    <t>Mens Bench Only Raw Junior</t>
  </si>
  <si>
    <t>Mens Raw</t>
  </si>
  <si>
    <t>Mens Geared</t>
  </si>
  <si>
    <t>Raw/Geared</t>
  </si>
  <si>
    <t>Womens Raw</t>
  </si>
  <si>
    <t>Womens Geared</t>
  </si>
  <si>
    <t>Womens Raw Teen</t>
  </si>
  <si>
    <t>Womens Raw Junior</t>
  </si>
  <si>
    <t>Mens Raw Teen</t>
  </si>
  <si>
    <t>Mens Raw Junior</t>
  </si>
  <si>
    <t>Mens Raw Masters 40-49</t>
  </si>
  <si>
    <t>Mens Raw Masters 50+</t>
  </si>
  <si>
    <t xml:space="preserve">Mens Geared Teen </t>
  </si>
  <si>
    <t>Mens Geared Masters 40-49</t>
  </si>
  <si>
    <t>Mens Geared Masters 50+</t>
  </si>
  <si>
    <t>Mens Geared Open</t>
  </si>
  <si>
    <t>Mens Geared Junior</t>
  </si>
  <si>
    <t>Womens Raw Masters 50+</t>
  </si>
  <si>
    <t>Womens Raw Masters 40-49</t>
  </si>
  <si>
    <t>Womens Geared Open</t>
  </si>
  <si>
    <t>Womens Geared Masters 50+</t>
  </si>
  <si>
    <t>Womens Geared Masters 40-49</t>
  </si>
  <si>
    <t>Womens Bench Only Raw Masters 40-49</t>
  </si>
  <si>
    <t>Womens Bench Only Raw Masters 50+</t>
  </si>
  <si>
    <t>Womens Bench Only Geared Masters 40-49</t>
  </si>
  <si>
    <t>Womens Bench Only Geared Masters 50+</t>
  </si>
  <si>
    <t>Mens Bench Only Raw Open</t>
  </si>
  <si>
    <t>Mens Bench Only Geared Open</t>
  </si>
  <si>
    <t>Womens Bench Only Raw Open</t>
  </si>
  <si>
    <t>Womens Bench Only Geared Open</t>
  </si>
  <si>
    <t>BEST LIFTER - WOMENS RAW</t>
  </si>
  <si>
    <t>BEST LIFTER WOMENS RAW MASTERS</t>
  </si>
  <si>
    <t>REFERENCE ONLY - LAST USED IN 2018 August Push-Pull</t>
  </si>
  <si>
    <t>Mens Geared Masters 40+</t>
  </si>
  <si>
    <t>Womens Geared Masters 40+</t>
  </si>
  <si>
    <t>Mens Bench Only Raw Masters 40+</t>
  </si>
  <si>
    <t>Mens Bench Only Geared Masters 40+</t>
  </si>
  <si>
    <t>Womens Bench Only Raw Masters 40+</t>
  </si>
  <si>
    <t>Womens Bench Only Geared Masters 40+</t>
  </si>
  <si>
    <t>Mens Raw 114 or less</t>
  </si>
  <si>
    <t>Open / Teen1 / Teen2 / Teen3 / Junior / Masters1 / Masters2</t>
  </si>
  <si>
    <t>Best Lifter - Mens Raw</t>
  </si>
  <si>
    <t>Best Lifter - Mens Raw Masters</t>
  </si>
  <si>
    <t>Best Lifter - Womens Raw</t>
  </si>
  <si>
    <t>Best Lifter - Womens Raw Masters</t>
  </si>
  <si>
    <t>Flight:</t>
  </si>
  <si>
    <t>Go to Input sheet</t>
  </si>
  <si>
    <t>Go to "MAIN - SCORING"</t>
  </si>
  <si>
    <t>THIS SHEET NEEDS TO BE DOUBLE CHECKED BEFORE USING IN A COMPETION</t>
  </si>
  <si>
    <t>Results conditional formating for best lifter</t>
  </si>
  <si>
    <t>Awards Sheet needs to be verified</t>
  </si>
  <si>
    <t xml:space="preserve">GENERAL NOTES: </t>
  </si>
  <si>
    <t>TO ENTER A COMPETITOR IN MULTIPLE DIVISIONS:</t>
  </si>
  <si>
    <t>1)</t>
  </si>
  <si>
    <t>2)</t>
  </si>
  <si>
    <t>3)</t>
  </si>
  <si>
    <t>Manually check the results to verify that no 2 product numbers are equal - if they are, then talk to head judge or meet director</t>
  </si>
  <si>
    <t>"Results" and "AWARDS" sheets default to sorting by product number - results within a weight classes should be sorted by total, this must be done manually</t>
  </si>
  <si>
    <t>The Sort buttons in the "MAIN - SCORING" tab do not always always sort 2nd and 3rd attempts properly when two lifters are attempting the same weight.</t>
  </si>
  <si>
    <t>FUTURE IMPROVEMENTS:</t>
  </si>
  <si>
    <t>Enter all competitor info into the "Input" tab normally for one of the divisions (this is the one that will show up on the projector - other than that, it doesn't matter which one.)</t>
  </si>
  <si>
    <t>Note what "ID" the entry was made on.</t>
  </si>
  <si>
    <t>MULTIPLE CATEGORY ENTRIES - ENTER ORIGAL ID AND NEW DIVISION BELOW THIS LINE</t>
  </si>
  <si>
    <t>Scoll down on the "input" tab and enter their original ID into the yellow cell in Column "A" - next to IDs 76 and up.</t>
  </si>
  <si>
    <t>Enter their second division to the right of that.</t>
  </si>
  <si>
    <t>``</t>
  </si>
  <si>
    <t>Automate Flights tab into a format that is printer ready - then add a print button for each event and flight</t>
  </si>
  <si>
    <t>4)</t>
  </si>
  <si>
    <t>The Lowest body weight that can be looked up is 83 lbs - if BW is lower than that, then the Glossbrenner coeffecient fails</t>
  </si>
  <si>
    <t>5)</t>
  </si>
  <si>
    <t>Best Lifter is not automatically selected. Determine the Best Lifter for each group and enter their ID into the appropriate yellow cell on the "Awards" tab.</t>
  </si>
  <si>
    <t>WEIGHTS</t>
  </si>
  <si>
    <t>Bar</t>
  </si>
  <si>
    <t>For Bench Only meet enter competitiors as bench only</t>
  </si>
  <si>
    <t>2026 Dyna Maxx Womens Meet</t>
  </si>
  <si>
    <t>Brook</t>
  </si>
  <si>
    <t>Begin</t>
  </si>
  <si>
    <t>Lewiston, ME</t>
  </si>
  <si>
    <t>Joanne</t>
  </si>
  <si>
    <t>Bellmore</t>
  </si>
  <si>
    <t>MJ</t>
  </si>
  <si>
    <t>Benson</t>
  </si>
  <si>
    <t>South Portland, ME</t>
  </si>
  <si>
    <t xml:space="preserve">Heather </t>
  </si>
  <si>
    <t>Bowie</t>
  </si>
  <si>
    <t>Durham, ME</t>
  </si>
  <si>
    <t>Nichole</t>
  </si>
  <si>
    <t>Brown</t>
  </si>
  <si>
    <t>Portland, ME</t>
  </si>
  <si>
    <t>Jennifer</t>
  </si>
  <si>
    <t>Darna</t>
  </si>
  <si>
    <t>Casco, ME</t>
  </si>
  <si>
    <t>Katie</t>
  </si>
  <si>
    <t>Dupuis</t>
  </si>
  <si>
    <t>Standish, ME</t>
  </si>
  <si>
    <t>Grace</t>
  </si>
  <si>
    <t>Factor</t>
  </si>
  <si>
    <t>Scarborough, ME</t>
  </si>
  <si>
    <t>Becky</t>
  </si>
  <si>
    <t>Landers</t>
  </si>
  <si>
    <t>Autumn</t>
  </si>
  <si>
    <t>Mullen</t>
  </si>
  <si>
    <t>Hopkinton, NH</t>
  </si>
  <si>
    <t>Victoria</t>
  </si>
  <si>
    <t>Violette</t>
  </si>
  <si>
    <t>Abington, MA</t>
  </si>
  <si>
    <t>Chaya</t>
  </si>
  <si>
    <t>Wood</t>
  </si>
  <si>
    <t>Wendy</t>
  </si>
  <si>
    <t>Ariel</t>
  </si>
  <si>
    <t>Woodman</t>
  </si>
  <si>
    <t>Concord, NH</t>
  </si>
  <si>
    <t>BEST LIFTER -Womens Raw Junior</t>
  </si>
  <si>
    <t>BEST LIFTER Womens Bench Only</t>
  </si>
  <si>
    <t>BEST LIFTER Womens Geared Masters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</si>
</sst>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mmmm\ d\,\ yyyy"/>
    <numFmt numFmtId="166" formatCode="0.0"/>
    <numFmt numFmtId="167" formatCode="0.0000"/>
    <numFmt numFmtId="168" formatCode="0.00000"/>
    <numFmt numFmtId="169" formatCode="0.000"/>
    <numFmt numFmtId="170" formatCode="0.000000"/>
    <numFmt numFmtId="171" formatCode="mmm\ d\,\ yyyy"/>
    <numFmt numFmtId="172" formatCode="#,##0.000"/>
    <numFmt numFmtId="173" formatCode="0.00000000"/>
    <numFmt numFmtId="174" formatCode="0.000000000"/>
    <numFmt numFmtId="175" formatCode="[$-409]h:mm:ss\ AM/PM;@"/>
  </numFmts>
  <fonts count="40" x14ac:knownFonts="1">
    <font>
      <sz val="10"/>
      <name val="Arial"/>
    </font>
    <font>
      <sz val="8"/>
      <name val="Arial"/>
      <family val="2"/>
    </font>
    <font>
      <sz val="8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61"/>
      <name val="Arial"/>
      <family val="2"/>
    </font>
    <font>
      <b/>
      <sz val="10"/>
      <color indexed="56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10"/>
      <color theme="1" tint="0.34998626667073579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  <font>
      <b/>
      <sz val="10"/>
      <color theme="1" tint="0.499984740745262"/>
      <name val="Arial"/>
      <family val="2"/>
    </font>
    <font>
      <sz val="10"/>
      <color theme="1" tint="0.499984740745262"/>
      <name val="Arial"/>
      <family val="2"/>
    </font>
    <font>
      <sz val="10"/>
      <color rgb="FFFF0000"/>
      <name val="Arial"/>
      <family val="2"/>
    </font>
    <font>
      <b/>
      <sz val="10"/>
      <name val="Arial Narrow"/>
      <family val="2"/>
    </font>
    <font>
      <b/>
      <sz val="20"/>
      <name val="Arial"/>
      <family val="2"/>
    </font>
    <font>
      <b/>
      <sz val="14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theme="0" tint="-0.14999847407452621"/>
      <name val="Arial"/>
      <family val="2"/>
    </font>
    <font>
      <sz val="14"/>
      <color theme="0" tint="-0.14999847407452621"/>
      <name val="Arial"/>
      <family val="2"/>
    </font>
    <font>
      <b/>
      <sz val="22"/>
      <name val="Arial"/>
      <family val="2"/>
    </font>
    <font>
      <b/>
      <sz val="24"/>
      <color theme="1"/>
      <name val="Arial"/>
      <family val="2"/>
    </font>
    <font>
      <sz val="13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b/>
      <u/>
      <sz val="10"/>
      <color theme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CC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37" fillId="0" borderId="0"/>
    <xf numFmtId="0" fontId="38" fillId="0" borderId="0" applyNumberFormat="0" applyFill="0" applyBorder="0" applyAlignment="0" applyProtection="0"/>
  </cellStyleXfs>
  <cellXfs count="750">
    <xf numFmtId="0" fontId="0" fillId="0" borderId="0" xfId="0"/>
    <xf numFmtId="0" fontId="4" fillId="0" borderId="0" xfId="0" applyFont="1"/>
    <xf numFmtId="166" fontId="4" fillId="0" borderId="0" xfId="0" applyNumberFormat="1" applyFont="1"/>
    <xf numFmtId="0" fontId="3" fillId="0" borderId="0" xfId="0" applyFont="1"/>
    <xf numFmtId="0" fontId="4" fillId="3" borderId="0" xfId="0" applyFont="1" applyFill="1"/>
    <xf numFmtId="0" fontId="4" fillId="11" borderId="0" xfId="0" applyFont="1" applyFill="1"/>
    <xf numFmtId="0" fontId="4" fillId="0" borderId="15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/>
    <xf numFmtId="0" fontId="4" fillId="3" borderId="0" xfId="0" applyFont="1" applyFill="1" applyAlignment="1">
      <alignment horizontal="center"/>
    </xf>
    <xf numFmtId="0" fontId="4" fillId="0" borderId="20" xfId="0" applyFont="1" applyBorder="1"/>
    <xf numFmtId="0" fontId="4" fillId="11" borderId="1" xfId="0" applyFont="1" applyFill="1" applyBorder="1"/>
    <xf numFmtId="0" fontId="4" fillId="11" borderId="2" xfId="0" applyFont="1" applyFill="1" applyBorder="1"/>
    <xf numFmtId="0" fontId="4" fillId="11" borderId="3" xfId="0" applyFont="1" applyFill="1" applyBorder="1"/>
    <xf numFmtId="16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9" borderId="0" xfId="0" applyFont="1" applyFill="1"/>
    <xf numFmtId="0" fontId="4" fillId="9" borderId="15" xfId="0" applyFont="1" applyFill="1" applyBorder="1"/>
    <xf numFmtId="0" fontId="4" fillId="12" borderId="0" xfId="0" applyFont="1" applyFill="1"/>
    <xf numFmtId="0" fontId="4" fillId="12" borderId="15" xfId="0" applyFont="1" applyFill="1" applyBorder="1"/>
    <xf numFmtId="0" fontId="4" fillId="13" borderId="0" xfId="0" applyFont="1" applyFill="1"/>
    <xf numFmtId="0" fontId="4" fillId="13" borderId="15" xfId="0" applyFont="1" applyFill="1" applyBorder="1"/>
    <xf numFmtId="0" fontId="4" fillId="7" borderId="0" xfId="0" applyFont="1" applyFill="1"/>
    <xf numFmtId="0" fontId="4" fillId="7" borderId="19" xfId="0" applyFont="1" applyFill="1" applyBorder="1"/>
    <xf numFmtId="0" fontId="4" fillId="7" borderId="12" xfId="0" applyFont="1" applyFill="1" applyBorder="1"/>
    <xf numFmtId="0" fontId="4" fillId="8" borderId="0" xfId="0" applyFont="1" applyFill="1"/>
    <xf numFmtId="0" fontId="4" fillId="8" borderId="15" xfId="0" applyFont="1" applyFill="1" applyBorder="1"/>
    <xf numFmtId="0" fontId="3" fillId="2" borderId="0" xfId="0" applyFont="1" applyFill="1" applyAlignment="1">
      <alignment horizontal="center"/>
    </xf>
    <xf numFmtId="0" fontId="4" fillId="14" borderId="15" xfId="0" applyFont="1" applyFill="1" applyBorder="1"/>
    <xf numFmtId="0" fontId="4" fillId="14" borderId="0" xfId="0" applyFont="1" applyFill="1"/>
    <xf numFmtId="0" fontId="7" fillId="0" borderId="8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" fontId="3" fillId="2" borderId="0" xfId="0" applyNumberFormat="1" applyFont="1" applyFill="1" applyAlignment="1">
      <alignment horizontal="left"/>
    </xf>
    <xf numFmtId="0" fontId="3" fillId="2" borderId="0" xfId="0" applyFont="1" applyFill="1"/>
    <xf numFmtId="0" fontId="3" fillId="2" borderId="2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12" fillId="3" borderId="0" xfId="0" applyFont="1" applyFill="1" applyAlignment="1">
      <alignment horizontal="right"/>
    </xf>
    <xf numFmtId="0" fontId="12" fillId="0" borderId="24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12" fillId="3" borderId="7" xfId="0" applyFont="1" applyFill="1" applyBorder="1"/>
    <xf numFmtId="49" fontId="4" fillId="5" borderId="9" xfId="0" applyNumberFormat="1" applyFont="1" applyFill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/>
    <xf numFmtId="0" fontId="0" fillId="10" borderId="0" xfId="0" applyFill="1"/>
    <xf numFmtId="0" fontId="3" fillId="2" borderId="32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4" fillId="0" borderId="38" xfId="0" applyFont="1" applyBorder="1"/>
    <xf numFmtId="0" fontId="4" fillId="0" borderId="13" xfId="0" applyFont="1" applyBorder="1"/>
    <xf numFmtId="0" fontId="4" fillId="0" borderId="3" xfId="0" applyFont="1" applyBorder="1"/>
    <xf numFmtId="0" fontId="20" fillId="10" borderId="0" xfId="0" applyFont="1" applyFill="1"/>
    <xf numFmtId="0" fontId="0" fillId="10" borderId="12" xfId="0" applyFill="1" applyBorder="1"/>
    <xf numFmtId="0" fontId="18" fillId="10" borderId="0" xfId="0" applyFont="1" applyFill="1" applyAlignment="1">
      <alignment horizontal="center" vertical="center"/>
    </xf>
    <xf numFmtId="0" fontId="0" fillId="10" borderId="13" xfId="0" applyFill="1" applyBorder="1"/>
    <xf numFmtId="0" fontId="0" fillId="10" borderId="2" xfId="0" applyFill="1" applyBorder="1"/>
    <xf numFmtId="0" fontId="10" fillId="10" borderId="2" xfId="0" applyFont="1" applyFill="1" applyBorder="1"/>
    <xf numFmtId="0" fontId="0" fillId="11" borderId="35" xfId="0" applyFill="1" applyBorder="1"/>
    <xf numFmtId="0" fontId="20" fillId="11" borderId="35" xfId="0" applyFont="1" applyFill="1" applyBorder="1"/>
    <xf numFmtId="2" fontId="19" fillId="11" borderId="52" xfId="0" applyNumberFormat="1" applyFont="1" applyFill="1" applyBorder="1" applyAlignment="1">
      <alignment horizontal="center" vertical="center" textRotation="90"/>
    </xf>
    <xf numFmtId="0" fontId="15" fillId="11" borderId="23" xfId="0" applyFont="1" applyFill="1" applyBorder="1" applyAlignment="1">
      <alignment horizontal="right" vertical="center"/>
    </xf>
    <xf numFmtId="0" fontId="4" fillId="2" borderId="0" xfId="0" applyFont="1" applyFill="1"/>
    <xf numFmtId="166" fontId="3" fillId="10" borderId="16" xfId="0" applyNumberFormat="1" applyFont="1" applyFill="1" applyBorder="1" applyAlignment="1">
      <alignment horizontal="center"/>
    </xf>
    <xf numFmtId="166" fontId="3" fillId="0" borderId="11" xfId="0" applyNumberFormat="1" applyFont="1" applyBorder="1" applyAlignment="1">
      <alignment horizontal="center"/>
    </xf>
    <xf numFmtId="166" fontId="3" fillId="0" borderId="8" xfId="0" applyNumberFormat="1" applyFont="1" applyBorder="1" applyAlignment="1">
      <alignment horizontal="center"/>
    </xf>
    <xf numFmtId="166" fontId="3" fillId="10" borderId="41" xfId="0" applyNumberFormat="1" applyFont="1" applyFill="1" applyBorder="1" applyAlignment="1">
      <alignment horizontal="center"/>
    </xf>
    <xf numFmtId="0" fontId="20" fillId="2" borderId="0" xfId="0" applyFont="1" applyFill="1"/>
    <xf numFmtId="0" fontId="20" fillId="10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left"/>
    </xf>
    <xf numFmtId="49" fontId="4" fillId="3" borderId="0" xfId="0" applyNumberFormat="1" applyFont="1" applyFill="1" applyAlignment="1">
      <alignment horizontal="left"/>
    </xf>
    <xf numFmtId="49" fontId="4" fillId="0" borderId="0" xfId="0" applyNumberFormat="1" applyFont="1" applyAlignment="1">
      <alignment horizontal="left"/>
    </xf>
    <xf numFmtId="0" fontId="23" fillId="0" borderId="7" xfId="0" applyFont="1" applyBorder="1"/>
    <xf numFmtId="0" fontId="23" fillId="0" borderId="7" xfId="0" applyFont="1" applyBorder="1" applyAlignment="1">
      <alignment horizontal="center"/>
    </xf>
    <xf numFmtId="0" fontId="24" fillId="0" borderId="0" xfId="0" applyFont="1"/>
    <xf numFmtId="166" fontId="24" fillId="0" borderId="0" xfId="0" applyNumberFormat="1" applyFont="1"/>
    <xf numFmtId="0" fontId="24" fillId="3" borderId="0" xfId="0" applyFont="1" applyFill="1"/>
    <xf numFmtId="166" fontId="24" fillId="3" borderId="0" xfId="0" applyNumberFormat="1" applyFont="1" applyFill="1"/>
    <xf numFmtId="169" fontId="24" fillId="3" borderId="0" xfId="0" applyNumberFormat="1" applyFont="1" applyFill="1"/>
    <xf numFmtId="164" fontId="23" fillId="2" borderId="7" xfId="0" applyNumberFormat="1" applyFont="1" applyFill="1" applyBorder="1" applyAlignment="1">
      <alignment horizontal="center"/>
    </xf>
    <xf numFmtId="166" fontId="23" fillId="2" borderId="7" xfId="0" applyNumberFormat="1" applyFont="1" applyFill="1" applyBorder="1" applyAlignment="1">
      <alignment horizontal="center"/>
    </xf>
    <xf numFmtId="4" fontId="23" fillId="2" borderId="7" xfId="0" applyNumberFormat="1" applyFont="1" applyFill="1" applyBorder="1" applyAlignment="1">
      <alignment horizontal="center"/>
    </xf>
    <xf numFmtId="169" fontId="23" fillId="2" borderId="7" xfId="0" applyNumberFormat="1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166" fontId="24" fillId="3" borderId="7" xfId="0" applyNumberFormat="1" applyFont="1" applyFill="1" applyBorder="1" applyAlignment="1">
      <alignment horizontal="center"/>
    </xf>
    <xf numFmtId="169" fontId="24" fillId="0" borderId="0" xfId="0" applyNumberFormat="1" applyFont="1"/>
    <xf numFmtId="169" fontId="3" fillId="0" borderId="0" xfId="0" applyNumberFormat="1" applyFont="1" applyAlignment="1">
      <alignment horizontal="left"/>
    </xf>
    <xf numFmtId="169" fontId="3" fillId="0" borderId="11" xfId="0" applyNumberFormat="1" applyFont="1" applyBorder="1" applyAlignment="1">
      <alignment horizontal="center"/>
    </xf>
    <xf numFmtId="169" fontId="3" fillId="0" borderId="8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1" xfId="0" applyNumberFormat="1" applyFont="1" applyBorder="1" applyAlignment="1">
      <alignment horizontal="left"/>
    </xf>
    <xf numFmtId="49" fontId="3" fillId="0" borderId="8" xfId="0" applyNumberFormat="1" applyFont="1" applyBorder="1" applyAlignment="1">
      <alignment horizontal="left"/>
    </xf>
    <xf numFmtId="169" fontId="3" fillId="0" borderId="0" xfId="0" applyNumberFormat="1" applyFont="1" applyAlignment="1">
      <alignment horizontal="center"/>
    </xf>
    <xf numFmtId="169" fontId="24" fillId="3" borderId="0" xfId="0" applyNumberFormat="1" applyFont="1" applyFill="1" applyAlignment="1">
      <alignment horizontal="center"/>
    </xf>
    <xf numFmtId="169" fontId="24" fillId="3" borderId="7" xfId="0" applyNumberFormat="1" applyFont="1" applyFill="1" applyBorder="1" applyAlignment="1">
      <alignment horizontal="center"/>
    </xf>
    <xf numFmtId="169" fontId="24" fillId="0" borderId="0" xfId="0" applyNumberFormat="1" applyFont="1" applyAlignment="1">
      <alignment horizontal="center"/>
    </xf>
    <xf numFmtId="0" fontId="3" fillId="17" borderId="11" xfId="0" applyFont="1" applyFill="1" applyBorder="1" applyAlignment="1">
      <alignment horizontal="center"/>
    </xf>
    <xf numFmtId="0" fontId="3" fillId="17" borderId="8" xfId="0" applyFont="1" applyFill="1" applyBorder="1" applyAlignment="1">
      <alignment horizontal="center"/>
    </xf>
    <xf numFmtId="164" fontId="3" fillId="21" borderId="7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3" fontId="23" fillId="2" borderId="7" xfId="0" applyNumberFormat="1" applyFont="1" applyFill="1" applyBorder="1" applyAlignment="1">
      <alignment horizontal="center"/>
    </xf>
    <xf numFmtId="0" fontId="3" fillId="0" borderId="10" xfId="0" applyFont="1" applyBorder="1"/>
    <xf numFmtId="1" fontId="3" fillId="17" borderId="7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3" fillId="3" borderId="0" xfId="0" applyFont="1" applyFill="1"/>
    <xf numFmtId="3" fontId="3" fillId="2" borderId="7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9" fontId="3" fillId="0" borderId="0" xfId="0" applyNumberFormat="1" applyFont="1"/>
    <xf numFmtId="166" fontId="3" fillId="0" borderId="0" xfId="0" applyNumberFormat="1" applyFont="1"/>
    <xf numFmtId="164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center"/>
    </xf>
    <xf numFmtId="0" fontId="7" fillId="0" borderId="11" xfId="0" applyFont="1" applyBorder="1" applyAlignment="1">
      <alignment horizontal="center"/>
    </xf>
    <xf numFmtId="3" fontId="7" fillId="12" borderId="11" xfId="0" applyNumberFormat="1" applyFont="1" applyFill="1" applyBorder="1" applyAlignment="1">
      <alignment horizontal="center"/>
    </xf>
    <xf numFmtId="3" fontId="7" fillId="12" borderId="8" xfId="0" applyNumberFormat="1" applyFont="1" applyFill="1" applyBorder="1" applyAlignment="1">
      <alignment horizontal="center"/>
    </xf>
    <xf numFmtId="0" fontId="6" fillId="3" borderId="0" xfId="0" applyFont="1" applyFill="1"/>
    <xf numFmtId="3" fontId="7" fillId="3" borderId="0" xfId="0" applyNumberFormat="1" applyFont="1" applyFill="1"/>
    <xf numFmtId="164" fontId="7" fillId="2" borderId="7" xfId="0" applyNumberFormat="1" applyFont="1" applyFill="1" applyBorder="1" applyAlignment="1">
      <alignment horizontal="center"/>
    </xf>
    <xf numFmtId="3" fontId="7" fillId="12" borderId="7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3" fontId="6" fillId="3" borderId="7" xfId="0" applyNumberFormat="1" applyFont="1" applyFill="1" applyBorder="1" applyAlignment="1">
      <alignment horizontal="center"/>
    </xf>
    <xf numFmtId="0" fontId="6" fillId="0" borderId="0" xfId="0" applyFont="1"/>
    <xf numFmtId="3" fontId="7" fillId="0" borderId="0" xfId="0" applyNumberFormat="1" applyFont="1"/>
    <xf numFmtId="1" fontId="4" fillId="3" borderId="0" xfId="0" applyNumberFormat="1" applyFont="1" applyFill="1" applyAlignment="1">
      <alignment horizontal="center"/>
    </xf>
    <xf numFmtId="1" fontId="24" fillId="3" borderId="7" xfId="0" applyNumberFormat="1" applyFont="1" applyFill="1" applyBorder="1" applyAlignment="1">
      <alignment horizontal="center"/>
    </xf>
    <xf numFmtId="1" fontId="23" fillId="2" borderId="33" xfId="0" applyNumberFormat="1" applyFont="1" applyFill="1" applyBorder="1" applyAlignment="1">
      <alignment horizontal="center"/>
    </xf>
    <xf numFmtId="1" fontId="23" fillId="2" borderId="34" xfId="0" applyNumberFormat="1" applyFont="1" applyFill="1" applyBorder="1" applyAlignment="1">
      <alignment horizontal="center"/>
    </xf>
    <xf numFmtId="0" fontId="3" fillId="11" borderId="0" xfId="0" applyFont="1" applyFill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3" fillId="0" borderId="3" xfId="0" applyNumberFormat="1" applyFont="1" applyBorder="1" applyAlignment="1">
      <alignment horizontal="left"/>
    </xf>
    <xf numFmtId="1" fontId="6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" fontId="6" fillId="3" borderId="0" xfId="0" applyNumberFormat="1" applyFont="1" applyFill="1" applyAlignment="1">
      <alignment horizontal="center"/>
    </xf>
    <xf numFmtId="0" fontId="12" fillId="0" borderId="7" xfId="0" applyFont="1" applyBorder="1" applyAlignment="1">
      <alignment horizontal="center"/>
    </xf>
    <xf numFmtId="1" fontId="12" fillId="3" borderId="7" xfId="0" applyNumberFormat="1" applyFont="1" applyFill="1" applyBorder="1" applyAlignment="1">
      <alignment horizontal="center"/>
    </xf>
    <xf numFmtId="0" fontId="4" fillId="5" borderId="35" xfId="0" applyFont="1" applyFill="1" applyBorder="1" applyAlignment="1" applyProtection="1">
      <alignment horizontal="center"/>
      <protection locked="0"/>
    </xf>
    <xf numFmtId="166" fontId="7" fillId="5" borderId="21" xfId="0" applyNumberFormat="1" applyFont="1" applyFill="1" applyBorder="1" applyAlignment="1" applyProtection="1">
      <alignment horizontal="center"/>
      <protection locked="0"/>
    </xf>
    <xf numFmtId="1" fontId="3" fillId="5" borderId="7" xfId="0" applyNumberFormat="1" applyFont="1" applyFill="1" applyBorder="1" applyAlignment="1" applyProtection="1">
      <alignment horizontal="center"/>
      <protection locked="0"/>
    </xf>
    <xf numFmtId="0" fontId="3" fillId="5" borderId="7" xfId="0" applyFont="1" applyFill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3" fillId="5" borderId="30" xfId="0" applyFont="1" applyFill="1" applyBorder="1" applyAlignment="1" applyProtection="1">
      <alignment horizontal="center"/>
      <protection locked="0"/>
    </xf>
    <xf numFmtId="0" fontId="3" fillId="5" borderId="29" xfId="0" applyFont="1" applyFill="1" applyBorder="1" applyAlignment="1" applyProtection="1">
      <alignment horizontal="center"/>
      <protection locked="0"/>
    </xf>
    <xf numFmtId="0" fontId="3" fillId="11" borderId="29" xfId="0" applyFont="1" applyFill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5" borderId="26" xfId="0" applyFont="1" applyFill="1" applyBorder="1" applyAlignment="1" applyProtection="1">
      <alignment horizontal="center"/>
      <protection locked="0"/>
    </xf>
    <xf numFmtId="0" fontId="3" fillId="11" borderId="26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11" borderId="26" xfId="0" applyFont="1" applyFill="1" applyBorder="1" applyAlignment="1" applyProtection="1">
      <alignment horizontal="center"/>
      <protection locked="0"/>
    </xf>
    <xf numFmtId="0" fontId="4" fillId="11" borderId="16" xfId="0" applyFont="1" applyFill="1" applyBorder="1" applyAlignment="1" applyProtection="1">
      <alignment horizontal="center"/>
      <protection locked="0"/>
    </xf>
    <xf numFmtId="0" fontId="4" fillId="11" borderId="25" xfId="0" applyFont="1" applyFill="1" applyBorder="1" applyAlignment="1" applyProtection="1">
      <alignment horizontal="center"/>
      <protection locked="0"/>
    </xf>
    <xf numFmtId="0" fontId="4" fillId="11" borderId="27" xfId="0" applyFont="1" applyFill="1" applyBorder="1" applyAlignment="1" applyProtection="1">
      <alignment horizontal="center"/>
      <protection locked="0"/>
    </xf>
    <xf numFmtId="0" fontId="4" fillId="5" borderId="23" xfId="0" applyFont="1" applyFill="1" applyBorder="1" applyAlignment="1" applyProtection="1">
      <alignment horizontal="center"/>
      <protection locked="0"/>
    </xf>
    <xf numFmtId="169" fontId="26" fillId="0" borderId="8" xfId="0" applyNumberFormat="1" applyFont="1" applyBorder="1" applyAlignment="1">
      <alignment horizontal="center"/>
    </xf>
    <xf numFmtId="166" fontId="0" fillId="2" borderId="0" xfId="0" applyNumberFormat="1" applyFill="1"/>
    <xf numFmtId="166" fontId="20" fillId="2" borderId="0" xfId="0" applyNumberFormat="1" applyFont="1" applyFill="1"/>
    <xf numFmtId="166" fontId="3" fillId="10" borderId="7" xfId="0" applyNumberFormat="1" applyFont="1" applyFill="1" applyBorder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3" fillId="10" borderId="16" xfId="0" applyFont="1" applyFill="1" applyBorder="1" applyAlignment="1">
      <alignment horizontal="center"/>
    </xf>
    <xf numFmtId="166" fontId="3" fillId="10" borderId="27" xfId="0" applyNumberFormat="1" applyFont="1" applyFill="1" applyBorder="1" applyAlignment="1">
      <alignment horizontal="center"/>
    </xf>
    <xf numFmtId="166" fontId="3" fillId="10" borderId="23" xfId="0" applyNumberFormat="1" applyFont="1" applyFill="1" applyBorder="1" applyAlignment="1">
      <alignment horizontal="center"/>
    </xf>
    <xf numFmtId="166" fontId="3" fillId="10" borderId="62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10" borderId="31" xfId="0" applyFont="1" applyFill="1" applyBorder="1" applyAlignment="1">
      <alignment horizontal="center"/>
    </xf>
    <xf numFmtId="166" fontId="3" fillId="10" borderId="24" xfId="0" applyNumberFormat="1" applyFont="1" applyFill="1" applyBorder="1" applyAlignment="1">
      <alignment horizontal="center"/>
    </xf>
    <xf numFmtId="166" fontId="3" fillId="10" borderId="55" xfId="0" applyNumberFormat="1" applyFont="1" applyFill="1" applyBorder="1" applyAlignment="1">
      <alignment horizontal="center"/>
    </xf>
    <xf numFmtId="166" fontId="3" fillId="10" borderId="64" xfId="0" applyNumberFormat="1" applyFont="1" applyFill="1" applyBorder="1" applyAlignment="1">
      <alignment horizontal="center"/>
    </xf>
    <xf numFmtId="166" fontId="3" fillId="10" borderId="65" xfId="0" applyNumberFormat="1" applyFont="1" applyFill="1" applyBorder="1" applyAlignment="1">
      <alignment horizontal="center"/>
    </xf>
    <xf numFmtId="166" fontId="3" fillId="10" borderId="66" xfId="0" applyNumberFormat="1" applyFont="1" applyFill="1" applyBorder="1" applyAlignment="1">
      <alignment horizontal="center"/>
    </xf>
    <xf numFmtId="166" fontId="3" fillId="1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6" fontId="3" fillId="2" borderId="0" xfId="0" applyNumberFormat="1" applyFont="1" applyFill="1" applyAlignment="1">
      <alignment horizontal="right"/>
    </xf>
    <xf numFmtId="1" fontId="3" fillId="10" borderId="27" xfId="0" applyNumberFormat="1" applyFont="1" applyFill="1" applyBorder="1" applyAlignment="1">
      <alignment horizontal="center"/>
    </xf>
    <xf numFmtId="1" fontId="3" fillId="10" borderId="23" xfId="0" applyNumberFormat="1" applyFont="1" applyFill="1" applyBorder="1" applyAlignment="1">
      <alignment horizontal="center"/>
    </xf>
    <xf numFmtId="1" fontId="3" fillId="10" borderId="62" xfId="0" applyNumberFormat="1" applyFont="1" applyFill="1" applyBorder="1" applyAlignment="1">
      <alignment horizontal="center"/>
    </xf>
    <xf numFmtId="1" fontId="3" fillId="10" borderId="16" xfId="0" applyNumberFormat="1" applyFont="1" applyFill="1" applyBorder="1" applyAlignment="1">
      <alignment horizontal="center"/>
    </xf>
    <xf numFmtId="1" fontId="3" fillId="10" borderId="7" xfId="0" applyNumberFormat="1" applyFont="1" applyFill="1" applyBorder="1" applyAlignment="1">
      <alignment horizontal="center"/>
    </xf>
    <xf numFmtId="1" fontId="3" fillId="10" borderId="41" xfId="0" applyNumberFormat="1" applyFont="1" applyFill="1" applyBorder="1" applyAlignment="1">
      <alignment horizontal="center"/>
    </xf>
    <xf numFmtId="1" fontId="3" fillId="10" borderId="64" xfId="0" applyNumberFormat="1" applyFont="1" applyFill="1" applyBorder="1" applyAlignment="1">
      <alignment horizontal="center"/>
    </xf>
    <xf numFmtId="1" fontId="3" fillId="10" borderId="65" xfId="0" applyNumberFormat="1" applyFont="1" applyFill="1" applyBorder="1" applyAlignment="1">
      <alignment horizontal="center"/>
    </xf>
    <xf numFmtId="1" fontId="3" fillId="10" borderId="66" xfId="0" applyNumberFormat="1" applyFont="1" applyFill="1" applyBorder="1" applyAlignment="1">
      <alignment horizontal="center"/>
    </xf>
    <xf numFmtId="1" fontId="3" fillId="10" borderId="8" xfId="0" applyNumberFormat="1" applyFont="1" applyFill="1" applyBorder="1" applyAlignment="1">
      <alignment horizontal="center"/>
    </xf>
    <xf numFmtId="0" fontId="16" fillId="10" borderId="0" xfId="0" applyFont="1" applyFill="1"/>
    <xf numFmtId="0" fontId="4" fillId="2" borderId="3" xfId="0" applyFont="1" applyFill="1" applyBorder="1" applyAlignment="1">
      <alignment horizontal="right"/>
    </xf>
    <xf numFmtId="0" fontId="4" fillId="2" borderId="3" xfId="0" applyFont="1" applyFill="1" applyBorder="1"/>
    <xf numFmtId="49" fontId="7" fillId="5" borderId="9" xfId="0" applyNumberFormat="1" applyFont="1" applyFill="1" applyBorder="1" applyAlignment="1" applyProtection="1">
      <alignment horizontal="center"/>
      <protection locked="0"/>
    </xf>
    <xf numFmtId="165" fontId="7" fillId="5" borderId="9" xfId="0" applyNumberFormat="1" applyFont="1" applyFill="1" applyBorder="1" applyAlignment="1" applyProtection="1">
      <alignment horizontal="center"/>
      <protection locked="0"/>
    </xf>
    <xf numFmtId="171" fontId="7" fillId="5" borderId="9" xfId="0" applyNumberFormat="1" applyFont="1" applyFill="1" applyBorder="1" applyAlignment="1" applyProtection="1">
      <alignment horizontal="center"/>
      <protection locked="0"/>
    </xf>
    <xf numFmtId="0" fontId="4" fillId="10" borderId="0" xfId="0" applyFont="1" applyFill="1"/>
    <xf numFmtId="0" fontId="3" fillId="10" borderId="7" xfId="0" applyFont="1" applyFill="1" applyBorder="1" applyAlignment="1" applyProtection="1">
      <alignment horizontal="left"/>
      <protection locked="0"/>
    </xf>
    <xf numFmtId="49" fontId="7" fillId="10" borderId="7" xfId="0" applyNumberFormat="1" applyFont="1" applyFill="1" applyBorder="1" applyAlignment="1" applyProtection="1">
      <alignment horizontal="left"/>
      <protection locked="0"/>
    </xf>
    <xf numFmtId="0" fontId="3" fillId="10" borderId="7" xfId="0" applyFont="1" applyFill="1" applyBorder="1" applyAlignment="1" applyProtection="1">
      <alignment horizontal="center"/>
      <protection locked="0"/>
    </xf>
    <xf numFmtId="164" fontId="3" fillId="10" borderId="7" xfId="0" applyNumberFormat="1" applyFont="1" applyFill="1" applyBorder="1" applyAlignment="1" applyProtection="1">
      <alignment horizontal="center"/>
      <protection locked="0"/>
    </xf>
    <xf numFmtId="0" fontId="21" fillId="2" borderId="0" xfId="0" applyFont="1" applyFill="1"/>
    <xf numFmtId="166" fontId="17" fillId="10" borderId="18" xfId="0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left"/>
    </xf>
    <xf numFmtId="0" fontId="21" fillId="10" borderId="0" xfId="0" applyFont="1" applyFill="1"/>
    <xf numFmtId="1" fontId="17" fillId="10" borderId="22" xfId="0" applyNumberFormat="1" applyFont="1" applyFill="1" applyBorder="1" applyAlignment="1">
      <alignment horizontal="center"/>
    </xf>
    <xf numFmtId="166" fontId="17" fillId="10" borderId="16" xfId="0" applyNumberFormat="1" applyFont="1" applyFill="1" applyBorder="1" applyAlignment="1">
      <alignment horizontal="center"/>
    </xf>
    <xf numFmtId="0" fontId="17" fillId="10" borderId="18" xfId="0" applyFont="1" applyFill="1" applyBorder="1" applyAlignment="1">
      <alignment horizontal="center"/>
    </xf>
    <xf numFmtId="1" fontId="17" fillId="10" borderId="37" xfId="0" applyNumberFormat="1" applyFont="1" applyFill="1" applyBorder="1" applyAlignment="1">
      <alignment horizontal="center"/>
    </xf>
    <xf numFmtId="0" fontId="17" fillId="10" borderId="18" xfId="0" applyFont="1" applyFill="1" applyBorder="1" applyAlignment="1">
      <alignment horizontal="left"/>
    </xf>
    <xf numFmtId="1" fontId="17" fillId="10" borderId="18" xfId="0" applyNumberFormat="1" applyFont="1" applyFill="1" applyBorder="1" applyAlignment="1">
      <alignment horizontal="center"/>
    </xf>
    <xf numFmtId="0" fontId="17" fillId="10" borderId="7" xfId="0" applyFont="1" applyFill="1" applyBorder="1" applyAlignment="1">
      <alignment horizontal="center"/>
    </xf>
    <xf numFmtId="1" fontId="17" fillId="10" borderId="24" xfId="0" applyNumberFormat="1" applyFont="1" applyFill="1" applyBorder="1" applyAlignment="1">
      <alignment horizontal="center"/>
    </xf>
    <xf numFmtId="0" fontId="17" fillId="10" borderId="16" xfId="0" applyFont="1" applyFill="1" applyBorder="1" applyAlignment="1">
      <alignment horizontal="left"/>
    </xf>
    <xf numFmtId="1" fontId="17" fillId="10" borderId="16" xfId="0" applyNumberFormat="1" applyFont="1" applyFill="1" applyBorder="1" applyAlignment="1">
      <alignment horizontal="center"/>
    </xf>
    <xf numFmtId="0" fontId="17" fillId="10" borderId="41" xfId="0" applyFont="1" applyFill="1" applyBorder="1" applyAlignment="1">
      <alignment horizontal="center"/>
    </xf>
    <xf numFmtId="1" fontId="17" fillId="10" borderId="55" xfId="0" applyNumberFormat="1" applyFont="1" applyFill="1" applyBorder="1" applyAlignment="1">
      <alignment horizontal="center"/>
    </xf>
    <xf numFmtId="0" fontId="21" fillId="10" borderId="12" xfId="0" applyFont="1" applyFill="1" applyBorder="1"/>
    <xf numFmtId="0" fontId="20" fillId="10" borderId="12" xfId="0" applyFont="1" applyFill="1" applyBorder="1"/>
    <xf numFmtId="0" fontId="4" fillId="2" borderId="0" xfId="0" applyFont="1" applyFill="1" applyAlignment="1">
      <alignment horizontal="right"/>
    </xf>
    <xf numFmtId="0" fontId="21" fillId="10" borderId="0" xfId="0" applyFont="1" applyFill="1" applyAlignment="1">
      <alignment horizontal="center" vertical="center"/>
    </xf>
    <xf numFmtId="0" fontId="30" fillId="10" borderId="0" xfId="0" applyFont="1" applyFill="1"/>
    <xf numFmtId="1" fontId="17" fillId="10" borderId="17" xfId="0" applyNumberFormat="1" applyFont="1" applyFill="1" applyBorder="1" applyAlignment="1">
      <alignment horizontal="center"/>
    </xf>
    <xf numFmtId="0" fontId="30" fillId="10" borderId="0" xfId="0" applyFont="1" applyFill="1" applyAlignment="1">
      <alignment horizontal="right"/>
    </xf>
    <xf numFmtId="0" fontId="30" fillId="10" borderId="0" xfId="0" applyFont="1" applyFill="1" applyAlignment="1">
      <alignment horizontal="center"/>
    </xf>
    <xf numFmtId="0" fontId="31" fillId="2" borderId="2" xfId="0" applyFont="1" applyFill="1" applyBorder="1" applyAlignment="1">
      <alignment horizontal="center"/>
    </xf>
    <xf numFmtId="0" fontId="32" fillId="10" borderId="18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5" fillId="0" borderId="0" xfId="0" applyFont="1"/>
    <xf numFmtId="0" fontId="11" fillId="0" borderId="0" xfId="1"/>
    <xf numFmtId="1" fontId="4" fillId="0" borderId="1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66" fontId="7" fillId="5" borderId="33" xfId="0" applyNumberFormat="1" applyFont="1" applyFill="1" applyBorder="1" applyAlignment="1" applyProtection="1">
      <alignment horizontal="center"/>
      <protection locked="0"/>
    </xf>
    <xf numFmtId="166" fontId="16" fillId="10" borderId="7" xfId="0" applyNumberFormat="1" applyFont="1" applyFill="1" applyBorder="1" applyAlignment="1">
      <alignment horizontal="center"/>
    </xf>
    <xf numFmtId="1" fontId="17" fillId="10" borderId="67" xfId="0" applyNumberFormat="1" applyFont="1" applyFill="1" applyBorder="1" applyAlignment="1">
      <alignment horizontal="center"/>
    </xf>
    <xf numFmtId="0" fontId="32" fillId="10" borderId="41" xfId="0" applyFont="1" applyFill="1" applyBorder="1" applyAlignment="1">
      <alignment horizontal="center"/>
    </xf>
    <xf numFmtId="0" fontId="17" fillId="10" borderId="41" xfId="0" applyFont="1" applyFill="1" applyBorder="1" applyAlignment="1">
      <alignment horizontal="left"/>
    </xf>
    <xf numFmtId="1" fontId="17" fillId="10" borderId="41" xfId="0" applyNumberFormat="1" applyFont="1" applyFill="1" applyBorder="1" applyAlignment="1">
      <alignment horizontal="center"/>
    </xf>
    <xf numFmtId="166" fontId="17" fillId="10" borderId="41" xfId="0" applyNumberFormat="1" applyFont="1" applyFill="1" applyBorder="1" applyAlignment="1">
      <alignment horizontal="center"/>
    </xf>
    <xf numFmtId="0" fontId="0" fillId="10" borderId="0" xfId="0" applyFill="1" applyAlignment="1">
      <alignment horizontal="center"/>
    </xf>
    <xf numFmtId="49" fontId="7" fillId="15" borderId="9" xfId="0" applyNumberFormat="1" applyFont="1" applyFill="1" applyBorder="1" applyAlignment="1">
      <alignment horizontal="center"/>
    </xf>
    <xf numFmtId="171" fontId="7" fillId="15" borderId="9" xfId="0" applyNumberFormat="1" applyFont="1" applyFill="1" applyBorder="1" applyAlignment="1">
      <alignment horizontal="center"/>
    </xf>
    <xf numFmtId="0" fontId="3" fillId="10" borderId="0" xfId="0" applyFont="1" applyFill="1"/>
    <xf numFmtId="0" fontId="3" fillId="10" borderId="32" xfId="0" applyFont="1" applyFill="1" applyBorder="1"/>
    <xf numFmtId="0" fontId="3" fillId="10" borderId="71" xfId="0" applyFont="1" applyFill="1" applyBorder="1" applyAlignment="1">
      <alignment horizontal="center"/>
    </xf>
    <xf numFmtId="0" fontId="3" fillId="10" borderId="59" xfId="0" applyFont="1" applyFill="1" applyBorder="1" applyAlignment="1">
      <alignment horizontal="center"/>
    </xf>
    <xf numFmtId="0" fontId="3" fillId="10" borderId="0" xfId="0" applyFont="1" applyFill="1" applyAlignment="1">
      <alignment horizontal="center"/>
    </xf>
    <xf numFmtId="0" fontId="0" fillId="10" borderId="0" xfId="0" applyFill="1" applyAlignment="1">
      <alignment horizontal="right"/>
    </xf>
    <xf numFmtId="0" fontId="12" fillId="10" borderId="17" xfId="0" applyFont="1" applyFill="1" applyBorder="1" applyAlignment="1">
      <alignment horizontal="center"/>
    </xf>
    <xf numFmtId="0" fontId="0" fillId="10" borderId="18" xfId="0" applyFill="1" applyBorder="1" applyAlignment="1">
      <alignment horizontal="left"/>
    </xf>
    <xf numFmtId="1" fontId="0" fillId="10" borderId="18" xfId="0" applyNumberFormat="1" applyFill="1" applyBorder="1" applyAlignment="1">
      <alignment horizontal="center"/>
    </xf>
    <xf numFmtId="1" fontId="0" fillId="10" borderId="69" xfId="0" applyNumberFormat="1" applyFill="1" applyBorder="1" applyAlignment="1">
      <alignment horizontal="center"/>
    </xf>
    <xf numFmtId="0" fontId="12" fillId="10" borderId="33" xfId="0" applyFont="1" applyFill="1" applyBorder="1" applyAlignment="1">
      <alignment horizontal="center"/>
    </xf>
    <xf numFmtId="0" fontId="0" fillId="10" borderId="7" xfId="0" applyFill="1" applyBorder="1" applyAlignment="1">
      <alignment horizontal="left"/>
    </xf>
    <xf numFmtId="1" fontId="0" fillId="10" borderId="7" xfId="0" applyNumberFormat="1" applyFill="1" applyBorder="1" applyAlignment="1">
      <alignment horizontal="center"/>
    </xf>
    <xf numFmtId="1" fontId="0" fillId="10" borderId="34" xfId="0" applyNumberFormat="1" applyFill="1" applyBorder="1" applyAlignment="1">
      <alignment horizontal="center"/>
    </xf>
    <xf numFmtId="0" fontId="12" fillId="10" borderId="67" xfId="0" applyFont="1" applyFill="1" applyBorder="1" applyAlignment="1">
      <alignment horizontal="center"/>
    </xf>
    <xf numFmtId="0" fontId="0" fillId="10" borderId="41" xfId="0" applyFill="1" applyBorder="1" applyAlignment="1">
      <alignment horizontal="left"/>
    </xf>
    <xf numFmtId="1" fontId="0" fillId="10" borderId="41" xfId="0" applyNumberFormat="1" applyFill="1" applyBorder="1" applyAlignment="1">
      <alignment horizontal="center"/>
    </xf>
    <xf numFmtId="1" fontId="0" fillId="10" borderId="68" xfId="0" applyNumberFormat="1" applyFill="1" applyBorder="1" applyAlignment="1">
      <alignment horizontal="center"/>
    </xf>
    <xf numFmtId="0" fontId="3" fillId="10" borderId="70" xfId="0" applyFont="1" applyFill="1" applyBorder="1" applyAlignment="1">
      <alignment horizontal="center"/>
    </xf>
    <xf numFmtId="49" fontId="7" fillId="4" borderId="9" xfId="0" applyNumberFormat="1" applyFont="1" applyFill="1" applyBorder="1" applyAlignment="1">
      <alignment horizontal="center"/>
    </xf>
    <xf numFmtId="165" fontId="7" fillId="4" borderId="9" xfId="0" applyNumberFormat="1" applyFont="1" applyFill="1" applyBorder="1"/>
    <xf numFmtId="171" fontId="7" fillId="4" borderId="9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9" xfId="0" applyBorder="1" applyAlignment="1">
      <alignment horizontal="center"/>
    </xf>
    <xf numFmtId="0" fontId="0" fillId="0" borderId="42" xfId="0" applyBorder="1" applyAlignment="1">
      <alignment horizontal="left"/>
    </xf>
    <xf numFmtId="169" fontId="0" fillId="0" borderId="0" xfId="0" applyNumberFormat="1" applyAlignment="1">
      <alignment horizontal="center"/>
    </xf>
    <xf numFmtId="0" fontId="0" fillId="0" borderId="26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left"/>
    </xf>
    <xf numFmtId="169" fontId="0" fillId="0" borderId="25" xfId="0" applyNumberFormat="1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10" borderId="16" xfId="0" applyFill="1" applyBorder="1" applyAlignment="1">
      <alignment horizontal="left"/>
    </xf>
    <xf numFmtId="1" fontId="0" fillId="10" borderId="16" xfId="0" applyNumberFormat="1" applyFill="1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" fontId="3" fillId="5" borderId="4" xfId="0" applyNumberFormat="1" applyFont="1" applyFill="1" applyBorder="1" applyAlignment="1">
      <alignment horizontal="center"/>
    </xf>
    <xf numFmtId="1" fontId="12" fillId="10" borderId="17" xfId="0" applyNumberFormat="1" applyFont="1" applyFill="1" applyBorder="1" applyAlignment="1">
      <alignment horizontal="center"/>
    </xf>
    <xf numFmtId="0" fontId="3" fillId="0" borderId="32" xfId="0" applyFont="1" applyBorder="1"/>
    <xf numFmtId="0" fontId="4" fillId="10" borderId="0" xfId="0" applyFont="1" applyFill="1" applyAlignment="1">
      <alignment horizontal="center"/>
    </xf>
    <xf numFmtId="0" fontId="4" fillId="0" borderId="6" xfId="0" applyFont="1" applyBorder="1"/>
    <xf numFmtId="0" fontId="3" fillId="0" borderId="7" xfId="0" applyFont="1" applyBorder="1" applyAlignment="1" applyProtection="1">
      <alignment horizontal="center"/>
      <protection locked="0"/>
    </xf>
    <xf numFmtId="0" fontId="29" fillId="10" borderId="7" xfId="0" applyFont="1" applyFill="1" applyBorder="1" applyAlignment="1">
      <alignment horizontal="center" vertical="center"/>
    </xf>
    <xf numFmtId="1" fontId="3" fillId="0" borderId="32" xfId="0" applyNumberFormat="1" applyFont="1" applyBorder="1"/>
    <xf numFmtId="1" fontId="4" fillId="2" borderId="2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3" fillId="0" borderId="7" xfId="0" applyNumberFormat="1" applyFont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3" fillId="4" borderId="7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166" fontId="3" fillId="0" borderId="16" xfId="0" applyNumberFormat="1" applyFont="1" applyBorder="1" applyAlignment="1">
      <alignment horizontal="center"/>
    </xf>
    <xf numFmtId="166" fontId="10" fillId="0" borderId="16" xfId="0" applyNumberFormat="1" applyFont="1" applyBorder="1" applyAlignment="1">
      <alignment horizontal="center"/>
    </xf>
    <xf numFmtId="1" fontId="3" fillId="2" borderId="16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left"/>
    </xf>
    <xf numFmtId="166" fontId="4" fillId="2" borderId="16" xfId="0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left"/>
    </xf>
    <xf numFmtId="166" fontId="3" fillId="0" borderId="7" xfId="0" applyNumberFormat="1" applyFont="1" applyBorder="1" applyAlignment="1">
      <alignment horizontal="center"/>
    </xf>
    <xf numFmtId="0" fontId="3" fillId="11" borderId="0" xfId="0" applyFont="1" applyFill="1"/>
    <xf numFmtId="0" fontId="4" fillId="11" borderId="7" xfId="0" applyFont="1" applyFill="1" applyBorder="1" applyAlignment="1">
      <alignment horizontal="center"/>
    </xf>
    <xf numFmtId="0" fontId="12" fillId="10" borderId="0" xfId="0" applyFont="1" applyFill="1" applyAlignment="1">
      <alignment horizontal="center"/>
    </xf>
    <xf numFmtId="1" fontId="4" fillId="10" borderId="0" xfId="0" applyNumberFormat="1" applyFont="1" applyFill="1"/>
    <xf numFmtId="0" fontId="7" fillId="10" borderId="0" xfId="0" applyFont="1" applyFill="1"/>
    <xf numFmtId="166" fontId="3" fillId="10" borderId="0" xfId="0" applyNumberFormat="1" applyFont="1" applyFill="1"/>
    <xf numFmtId="0" fontId="3" fillId="4" borderId="12" xfId="0" applyFont="1" applyFill="1" applyBorder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1" fontId="3" fillId="4" borderId="0" xfId="0" applyNumberFormat="1" applyFont="1" applyFill="1"/>
    <xf numFmtId="0" fontId="12" fillId="2" borderId="0" xfId="0" applyFont="1" applyFill="1" applyAlignment="1">
      <alignment horizontal="center"/>
    </xf>
    <xf numFmtId="1" fontId="4" fillId="2" borderId="0" xfId="0" applyNumberFormat="1" applyFont="1" applyFill="1"/>
    <xf numFmtId="0" fontId="7" fillId="2" borderId="0" xfId="0" applyFont="1" applyFill="1"/>
    <xf numFmtId="3" fontId="3" fillId="2" borderId="0" xfId="0" applyNumberFormat="1" applyFont="1" applyFill="1"/>
    <xf numFmtId="169" fontId="3" fillId="2" borderId="0" xfId="0" applyNumberFormat="1" applyFont="1" applyFill="1"/>
    <xf numFmtId="172" fontId="3" fillId="2" borderId="0" xfId="0" applyNumberFormat="1" applyFont="1" applyFill="1"/>
    <xf numFmtId="0" fontId="3" fillId="10" borderId="0" xfId="0" applyFont="1" applyFill="1" applyAlignment="1">
      <alignment horizontal="left"/>
    </xf>
    <xf numFmtId="1" fontId="3" fillId="10" borderId="0" xfId="0" applyNumberFormat="1" applyFont="1" applyFill="1"/>
    <xf numFmtId="1" fontId="3" fillId="10" borderId="0" xfId="0" applyNumberFormat="1" applyFont="1" applyFill="1" applyAlignment="1">
      <alignment horizontal="left"/>
    </xf>
    <xf numFmtId="0" fontId="13" fillId="10" borderId="0" xfId="0" applyFont="1" applyFill="1"/>
    <xf numFmtId="0" fontId="3" fillId="10" borderId="25" xfId="0" applyFont="1" applyFill="1" applyBorder="1" applyAlignment="1">
      <alignment horizontal="center"/>
    </xf>
    <xf numFmtId="0" fontId="13" fillId="10" borderId="25" xfId="0" applyFont="1" applyFill="1" applyBorder="1" applyAlignment="1">
      <alignment horizontal="center"/>
    </xf>
    <xf numFmtId="0" fontId="3" fillId="10" borderId="25" xfId="0" applyFont="1" applyFill="1" applyBorder="1" applyAlignment="1">
      <alignment horizontal="left"/>
    </xf>
    <xf numFmtId="1" fontId="3" fillId="2" borderId="0" xfId="0" applyNumberFormat="1" applyFont="1" applyFill="1"/>
    <xf numFmtId="1" fontId="3" fillId="4" borderId="16" xfId="0" applyNumberFormat="1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left"/>
    </xf>
    <xf numFmtId="1" fontId="4" fillId="4" borderId="16" xfId="0" applyNumberFormat="1" applyFont="1" applyFill="1" applyBorder="1" applyAlignment="1">
      <alignment horizontal="center"/>
    </xf>
    <xf numFmtId="166" fontId="4" fillId="4" borderId="16" xfId="0" applyNumberFormat="1" applyFont="1" applyFill="1" applyBorder="1" applyAlignment="1">
      <alignment horizontal="center"/>
    </xf>
    <xf numFmtId="0" fontId="9" fillId="10" borderId="0" xfId="0" applyFont="1" applyFill="1" applyAlignment="1">
      <alignment horizontal="left"/>
    </xf>
    <xf numFmtId="172" fontId="4" fillId="2" borderId="0" xfId="0" applyNumberFormat="1" applyFont="1" applyFill="1" applyAlignment="1">
      <alignment horizontal="right"/>
    </xf>
    <xf numFmtId="0" fontId="3" fillId="11" borderId="7" xfId="0" applyFont="1" applyFill="1" applyBorder="1" applyAlignment="1">
      <alignment horizontal="center"/>
    </xf>
    <xf numFmtId="1" fontId="3" fillId="11" borderId="7" xfId="0" applyNumberFormat="1" applyFont="1" applyFill="1" applyBorder="1" applyAlignment="1">
      <alignment horizontal="center"/>
    </xf>
    <xf numFmtId="1" fontId="3" fillId="4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3" fontId="3" fillId="5" borderId="7" xfId="0" applyNumberFormat="1" applyFont="1" applyFill="1" applyBorder="1" applyAlignment="1">
      <alignment horizontal="center"/>
    </xf>
    <xf numFmtId="168" fontId="3" fillId="5" borderId="7" xfId="0" applyNumberFormat="1" applyFont="1" applyFill="1" applyBorder="1" applyAlignment="1">
      <alignment horizontal="center"/>
    </xf>
    <xf numFmtId="174" fontId="3" fillId="5" borderId="7" xfId="0" applyNumberFormat="1" applyFont="1" applyFill="1" applyBorder="1" applyAlignment="1">
      <alignment horizontal="center"/>
    </xf>
    <xf numFmtId="0" fontId="9" fillId="10" borderId="2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center"/>
    </xf>
    <xf numFmtId="0" fontId="3" fillId="10" borderId="2" xfId="0" applyFont="1" applyFill="1" applyBorder="1"/>
    <xf numFmtId="0" fontId="3" fillId="10" borderId="2" xfId="0" applyFont="1" applyFill="1" applyBorder="1" applyAlignment="1">
      <alignment horizontal="center"/>
    </xf>
    <xf numFmtId="1" fontId="3" fillId="10" borderId="2" xfId="0" applyNumberFormat="1" applyFont="1" applyFill="1" applyBorder="1" applyAlignment="1">
      <alignment horizontal="center"/>
    </xf>
    <xf numFmtId="166" fontId="3" fillId="10" borderId="2" xfId="0" applyNumberFormat="1" applyFont="1" applyFill="1" applyBorder="1"/>
    <xf numFmtId="0" fontId="3" fillId="4" borderId="1" xfId="0" applyFont="1" applyFill="1" applyBorder="1"/>
    <xf numFmtId="1" fontId="3" fillId="4" borderId="2" xfId="0" applyNumberFormat="1" applyFont="1" applyFill="1" applyBorder="1" applyAlignment="1">
      <alignment horizontal="left"/>
    </xf>
    <xf numFmtId="0" fontId="12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1" fontId="3" fillId="4" borderId="2" xfId="0" applyNumberFormat="1" applyFont="1" applyFill="1" applyBorder="1"/>
    <xf numFmtId="0" fontId="3" fillId="4" borderId="2" xfId="0" applyFont="1" applyFill="1" applyBorder="1"/>
    <xf numFmtId="0" fontId="3" fillId="2" borderId="2" xfId="0" applyFont="1" applyFill="1" applyBorder="1"/>
    <xf numFmtId="0" fontId="3" fillId="0" borderId="2" xfId="0" applyFont="1" applyBorder="1"/>
    <xf numFmtId="1" fontId="3" fillId="2" borderId="2" xfId="0" applyNumberFormat="1" applyFont="1" applyFill="1" applyBorder="1" applyAlignment="1">
      <alignment horizontal="left"/>
    </xf>
    <xf numFmtId="0" fontId="1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169" fontId="3" fillId="2" borderId="2" xfId="0" applyNumberFormat="1" applyFont="1" applyFill="1" applyBorder="1"/>
    <xf numFmtId="172" fontId="4" fillId="2" borderId="2" xfId="0" applyNumberFormat="1" applyFont="1" applyFill="1" applyBorder="1" applyAlignment="1">
      <alignment horizontal="right"/>
    </xf>
    <xf numFmtId="1" fontId="3" fillId="10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169" fontId="3" fillId="2" borderId="0" xfId="0" applyNumberFormat="1" applyFont="1" applyFill="1" applyAlignment="1">
      <alignment horizontal="center"/>
    </xf>
    <xf numFmtId="1" fontId="4" fillId="10" borderId="0" xfId="0" applyNumberFormat="1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13" fillId="4" borderId="0" xfId="0" applyFont="1" applyFill="1"/>
    <xf numFmtId="1" fontId="3" fillId="4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72" fontId="3" fillId="2" borderId="0" xfId="0" applyNumberFormat="1" applyFont="1" applyFill="1" applyAlignment="1">
      <alignment horizontal="center"/>
    </xf>
    <xf numFmtId="0" fontId="13" fillId="10" borderId="1" xfId="0" applyFont="1" applyFill="1" applyBorder="1" applyAlignment="1">
      <alignment horizontal="center"/>
    </xf>
    <xf numFmtId="1" fontId="4" fillId="10" borderId="2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7" fillId="10" borderId="3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166" fontId="3" fillId="10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169" fontId="3" fillId="2" borderId="2" xfId="0" applyNumberFormat="1" applyFont="1" applyFill="1" applyBorder="1" applyAlignment="1">
      <alignment horizontal="center"/>
    </xf>
    <xf numFmtId="172" fontId="3" fillId="2" borderId="2" xfId="0" applyNumberFormat="1" applyFont="1" applyFill="1" applyBorder="1" applyAlignment="1">
      <alignment horizontal="center"/>
    </xf>
    <xf numFmtId="0" fontId="14" fillId="4" borderId="22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1" fontId="4" fillId="2" borderId="31" xfId="0" applyNumberFormat="1" applyFont="1" applyFill="1" applyBorder="1" applyAlignment="1">
      <alignment horizontal="center"/>
    </xf>
    <xf numFmtId="166" fontId="3" fillId="2" borderId="22" xfId="0" applyNumberFormat="1" applyFont="1" applyFill="1" applyBorder="1" applyAlignment="1">
      <alignment horizontal="center"/>
    </xf>
    <xf numFmtId="166" fontId="7" fillId="2" borderId="21" xfId="0" applyNumberFormat="1" applyFont="1" applyFill="1" applyBorder="1" applyAlignment="1">
      <alignment horizontal="center"/>
    </xf>
    <xf numFmtId="166" fontId="3" fillId="2" borderId="21" xfId="0" applyNumberFormat="1" applyFont="1" applyFill="1" applyBorder="1" applyAlignment="1">
      <alignment horizontal="center"/>
    </xf>
    <xf numFmtId="166" fontId="3" fillId="2" borderId="34" xfId="0" applyNumberFormat="1" applyFont="1" applyFill="1" applyBorder="1" applyAlignment="1">
      <alignment horizontal="center"/>
    </xf>
    <xf numFmtId="1" fontId="4" fillId="2" borderId="16" xfId="0" applyNumberFormat="1" applyFont="1" applyFill="1" applyBorder="1" applyAlignment="1">
      <alignment horizontal="center"/>
    </xf>
    <xf numFmtId="3" fontId="4" fillId="2" borderId="16" xfId="0" applyNumberFormat="1" applyFont="1" applyFill="1" applyBorder="1" applyAlignment="1">
      <alignment horizontal="center"/>
    </xf>
    <xf numFmtId="169" fontId="4" fillId="2" borderId="16" xfId="0" applyNumberFormat="1" applyFont="1" applyFill="1" applyBorder="1" applyAlignment="1">
      <alignment horizontal="center"/>
    </xf>
    <xf numFmtId="173" fontId="4" fillId="2" borderId="16" xfId="0" applyNumberFormat="1" applyFont="1" applyFill="1" applyBorder="1" applyAlignment="1">
      <alignment horizontal="center"/>
    </xf>
    <xf numFmtId="172" fontId="3" fillId="2" borderId="16" xfId="0" applyNumberFormat="1" applyFont="1" applyFill="1" applyBorder="1" applyAlignment="1">
      <alignment horizontal="center"/>
    </xf>
    <xf numFmtId="164" fontId="8" fillId="10" borderId="0" xfId="0" applyNumberFormat="1" applyFont="1" applyFill="1" applyAlignment="1">
      <alignment horizontal="center"/>
    </xf>
    <xf numFmtId="0" fontId="14" fillId="4" borderId="3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166" fontId="3" fillId="2" borderId="33" xfId="0" applyNumberFormat="1" applyFont="1" applyFill="1" applyBorder="1" applyAlignment="1">
      <alignment horizontal="center"/>
    </xf>
    <xf numFmtId="166" fontId="7" fillId="2" borderId="34" xfId="0" applyNumberFormat="1" applyFont="1" applyFill="1" applyBorder="1" applyAlignment="1">
      <alignment horizontal="center"/>
    </xf>
    <xf numFmtId="167" fontId="4" fillId="2" borderId="16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0" fontId="7" fillId="0" borderId="0" xfId="0" applyFont="1"/>
    <xf numFmtId="0" fontId="7" fillId="10" borderId="0" xfId="0" applyFont="1" applyFill="1" applyProtection="1">
      <protection locked="0"/>
    </xf>
    <xf numFmtId="0" fontId="3" fillId="2" borderId="11" xfId="0" applyFont="1" applyFill="1" applyBorder="1" applyAlignment="1">
      <alignment horizontal="center"/>
    </xf>
    <xf numFmtId="0" fontId="3" fillId="0" borderId="7" xfId="0" applyFont="1" applyBorder="1" applyAlignment="1" applyProtection="1">
      <alignment horizontal="left"/>
      <protection locked="0"/>
    </xf>
    <xf numFmtId="49" fontId="7" fillId="0" borderId="7" xfId="0" applyNumberFormat="1" applyFont="1" applyBorder="1" applyAlignment="1" applyProtection="1">
      <alignment horizontal="left"/>
      <protection locked="0"/>
    </xf>
    <xf numFmtId="166" fontId="3" fillId="4" borderId="16" xfId="0" applyNumberFormat="1" applyFont="1" applyFill="1" applyBorder="1" applyAlignment="1">
      <alignment horizontal="center"/>
    </xf>
    <xf numFmtId="0" fontId="14" fillId="4" borderId="67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/>
    </xf>
    <xf numFmtId="0" fontId="3" fillId="4" borderId="41" xfId="0" applyFont="1" applyFill="1" applyBorder="1" applyAlignment="1">
      <alignment horizontal="center"/>
    </xf>
    <xf numFmtId="0" fontId="4" fillId="4" borderId="41" xfId="0" applyFont="1" applyFill="1" applyBorder="1" applyAlignment="1">
      <alignment horizontal="left"/>
    </xf>
    <xf numFmtId="1" fontId="4" fillId="4" borderId="41" xfId="0" applyNumberFormat="1" applyFont="1" applyFill="1" applyBorder="1" applyAlignment="1">
      <alignment horizontal="center"/>
    </xf>
    <xf numFmtId="166" fontId="3" fillId="4" borderId="41" xfId="0" applyNumberFormat="1" applyFont="1" applyFill="1" applyBorder="1" applyAlignment="1">
      <alignment horizontal="center"/>
    </xf>
    <xf numFmtId="49" fontId="7" fillId="15" borderId="9" xfId="0" applyNumberFormat="1" applyFont="1" applyFill="1" applyBorder="1" applyAlignment="1">
      <alignment horizontal="left"/>
    </xf>
    <xf numFmtId="0" fontId="3" fillId="15" borderId="71" xfId="0" applyFont="1" applyFill="1" applyBorder="1" applyAlignment="1">
      <alignment horizontal="center"/>
    </xf>
    <xf numFmtId="0" fontId="3" fillId="15" borderId="72" xfId="0" applyFont="1" applyFill="1" applyBorder="1" applyAlignment="1">
      <alignment horizontal="center"/>
    </xf>
    <xf numFmtId="49" fontId="7" fillId="15" borderId="4" xfId="0" applyNumberFormat="1" applyFont="1" applyFill="1" applyBorder="1"/>
    <xf numFmtId="0" fontId="3" fillId="15" borderId="73" xfId="0" applyFont="1" applyFill="1" applyBorder="1" applyAlignment="1">
      <alignment horizontal="center"/>
    </xf>
    <xf numFmtId="1" fontId="3" fillId="10" borderId="71" xfId="0" applyNumberFormat="1" applyFont="1" applyFill="1" applyBorder="1" applyAlignment="1">
      <alignment horizontal="center"/>
    </xf>
    <xf numFmtId="1" fontId="3" fillId="10" borderId="72" xfId="0" applyNumberFormat="1" applyFont="1" applyFill="1" applyBorder="1" applyAlignment="1">
      <alignment horizontal="center"/>
    </xf>
    <xf numFmtId="0" fontId="3" fillId="10" borderId="74" xfId="0" applyFont="1" applyFill="1" applyBorder="1" applyAlignment="1">
      <alignment horizontal="left"/>
    </xf>
    <xf numFmtId="0" fontId="4" fillId="12" borderId="58" xfId="0" applyFont="1" applyFill="1" applyBorder="1"/>
    <xf numFmtId="0" fontId="3" fillId="5" borderId="14" xfId="0" applyFont="1" applyFill="1" applyBorder="1" applyAlignment="1" applyProtection="1">
      <alignment horizontal="center"/>
      <protection locked="0"/>
    </xf>
    <xf numFmtId="0" fontId="3" fillId="5" borderId="15" xfId="0" applyFont="1" applyFill="1" applyBorder="1" applyAlignment="1" applyProtection="1">
      <alignment horizontal="center"/>
      <protection locked="0"/>
    </xf>
    <xf numFmtId="0" fontId="4" fillId="7" borderId="32" xfId="0" applyFont="1" applyFill="1" applyBorder="1"/>
    <xf numFmtId="0" fontId="4" fillId="0" borderId="58" xfId="0" applyFont="1" applyBorder="1"/>
    <xf numFmtId="0" fontId="4" fillId="9" borderId="58" xfId="0" applyFont="1" applyFill="1" applyBorder="1"/>
    <xf numFmtId="0" fontId="4" fillId="14" borderId="58" xfId="0" applyFont="1" applyFill="1" applyBorder="1"/>
    <xf numFmtId="0" fontId="4" fillId="8" borderId="19" xfId="0" applyFont="1" applyFill="1" applyBorder="1"/>
    <xf numFmtId="1" fontId="7" fillId="0" borderId="7" xfId="0" applyNumberFormat="1" applyFont="1" applyBorder="1" applyAlignment="1" applyProtection="1">
      <alignment horizontal="center"/>
      <protection locked="0"/>
    </xf>
    <xf numFmtId="0" fontId="3" fillId="5" borderId="16" xfId="0" applyFont="1" applyFill="1" applyBorder="1" applyAlignment="1" applyProtection="1">
      <alignment horizontal="center"/>
      <protection locked="0"/>
    </xf>
    <xf numFmtId="164" fontId="3" fillId="0" borderId="7" xfId="0" applyNumberFormat="1" applyFont="1" applyBorder="1" applyAlignment="1" applyProtection="1">
      <alignment horizontal="center"/>
      <protection locked="0"/>
    </xf>
    <xf numFmtId="1" fontId="4" fillId="0" borderId="2" xfId="0" applyNumberFormat="1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166" fontId="14" fillId="3" borderId="7" xfId="0" applyNumberFormat="1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1" fontId="4" fillId="3" borderId="7" xfId="0" applyNumberFormat="1" applyFont="1" applyFill="1" applyBorder="1" applyAlignment="1">
      <alignment horizontal="center"/>
    </xf>
    <xf numFmtId="169" fontId="4" fillId="3" borderId="7" xfId="0" applyNumberFormat="1" applyFont="1" applyFill="1" applyBorder="1" applyAlignment="1">
      <alignment horizontal="center"/>
    </xf>
    <xf numFmtId="172" fontId="4" fillId="3" borderId="7" xfId="0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16" xfId="0" applyFont="1" applyBorder="1"/>
    <xf numFmtId="0" fontId="7" fillId="4" borderId="7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left"/>
    </xf>
    <xf numFmtId="1" fontId="6" fillId="4" borderId="7" xfId="0" applyNumberFormat="1" applyFont="1" applyFill="1" applyBorder="1" applyAlignment="1">
      <alignment horizontal="center"/>
    </xf>
    <xf numFmtId="166" fontId="7" fillId="25" borderId="33" xfId="0" applyNumberFormat="1" applyFont="1" applyFill="1" applyBorder="1" applyAlignment="1">
      <alignment horizontal="center"/>
    </xf>
    <xf numFmtId="0" fontId="16" fillId="10" borderId="0" xfId="0" applyFont="1" applyFill="1" applyAlignment="1">
      <alignment horizontal="right"/>
    </xf>
    <xf numFmtId="0" fontId="16" fillId="10" borderId="2" xfId="0" applyFont="1" applyFill="1" applyBorder="1" applyAlignment="1">
      <alignment horizontal="left"/>
    </xf>
    <xf numFmtId="0" fontId="39" fillId="10" borderId="0" xfId="1" applyFont="1" applyFill="1" applyAlignment="1">
      <alignment horizontal="center"/>
    </xf>
    <xf numFmtId="1" fontId="7" fillId="10" borderId="7" xfId="0" applyNumberFormat="1" applyFont="1" applyFill="1" applyBorder="1" applyAlignment="1" applyProtection="1">
      <alignment horizontal="center"/>
      <protection locked="0"/>
    </xf>
    <xf numFmtId="1" fontId="3" fillId="10" borderId="7" xfId="0" applyNumberFormat="1" applyFont="1" applyFill="1" applyBorder="1" applyAlignment="1" applyProtection="1">
      <alignment horizontal="center"/>
      <protection locked="0"/>
    </xf>
    <xf numFmtId="1" fontId="3" fillId="0" borderId="7" xfId="0" applyNumberFormat="1" applyFont="1" applyBorder="1" applyAlignment="1" applyProtection="1">
      <alignment horizontal="center"/>
      <protection locked="0"/>
    </xf>
    <xf numFmtId="0" fontId="0" fillId="8" borderId="0" xfId="0" applyFill="1"/>
    <xf numFmtId="0" fontId="12" fillId="19" borderId="7" xfId="0" applyFont="1" applyFill="1" applyBorder="1" applyAlignment="1" applyProtection="1">
      <alignment horizontal="center"/>
      <protection locked="0"/>
    </xf>
    <xf numFmtId="0" fontId="29" fillId="8" borderId="0" xfId="0" applyFont="1" applyFill="1"/>
    <xf numFmtId="0" fontId="0" fillId="8" borderId="0" xfId="0" applyFill="1" applyAlignment="1">
      <alignment horizontal="center"/>
    </xf>
    <xf numFmtId="166" fontId="3" fillId="0" borderId="0" xfId="0" applyNumberFormat="1" applyFont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6" fontId="4" fillId="11" borderId="7" xfId="0" applyNumberFormat="1" applyFont="1" applyFill="1" applyBorder="1" applyAlignment="1">
      <alignment horizontal="center"/>
    </xf>
    <xf numFmtId="0" fontId="16" fillId="10" borderId="7" xfId="0" applyFont="1" applyFill="1" applyBorder="1" applyAlignment="1">
      <alignment horizontal="center"/>
    </xf>
    <xf numFmtId="1" fontId="12" fillId="19" borderId="73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9" fillId="0" borderId="0" xfId="1" applyFont="1" applyAlignment="1" applyProtection="1">
      <alignment horizontal="center"/>
    </xf>
    <xf numFmtId="164" fontId="4" fillId="0" borderId="0" xfId="0" applyNumberFormat="1" applyFont="1" applyAlignment="1">
      <alignment horizontal="center"/>
    </xf>
    <xf numFmtId="1" fontId="10" fillId="4" borderId="41" xfId="0" applyNumberFormat="1" applyFont="1" applyFill="1" applyBorder="1" applyAlignment="1">
      <alignment horizontal="left"/>
    </xf>
    <xf numFmtId="0" fontId="7" fillId="10" borderId="10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49" fontId="7" fillId="10" borderId="11" xfId="0" applyNumberFormat="1" applyFont="1" applyFill="1" applyBorder="1" applyAlignment="1">
      <alignment horizontal="left"/>
    </xf>
    <xf numFmtId="1" fontId="7" fillId="10" borderId="11" xfId="0" applyNumberFormat="1" applyFont="1" applyFill="1" applyBorder="1" applyAlignment="1">
      <alignment horizontal="center"/>
    </xf>
    <xf numFmtId="1" fontId="7" fillId="10" borderId="10" xfId="0" applyNumberFormat="1" applyFont="1" applyFill="1" applyBorder="1" applyAlignment="1">
      <alignment horizontal="center"/>
    </xf>
    <xf numFmtId="0" fontId="4" fillId="0" borderId="11" xfId="0" applyFont="1" applyBorder="1"/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1" fontId="4" fillId="2" borderId="14" xfId="0" applyNumberFormat="1" applyFont="1" applyFill="1" applyBorder="1"/>
    <xf numFmtId="166" fontId="4" fillId="2" borderId="14" xfId="0" applyNumberFormat="1" applyFont="1" applyFill="1" applyBorder="1"/>
    <xf numFmtId="0" fontId="3" fillId="0" borderId="0" xfId="0" applyFont="1" applyAlignment="1">
      <alignment horizontal="left"/>
    </xf>
    <xf numFmtId="2" fontId="3" fillId="0" borderId="11" xfId="0" applyNumberFormat="1" applyFont="1" applyBorder="1" applyAlignment="1">
      <alignment horizontal="center"/>
    </xf>
    <xf numFmtId="0" fontId="7" fillId="10" borderId="8" xfId="0" applyFont="1" applyFill="1" applyBorder="1" applyAlignment="1">
      <alignment horizontal="center"/>
    </xf>
    <xf numFmtId="49" fontId="7" fillId="10" borderId="8" xfId="0" applyNumberFormat="1" applyFont="1" applyFill="1" applyBorder="1" applyAlignment="1">
      <alignment horizontal="left"/>
    </xf>
    <xf numFmtId="1" fontId="7" fillId="10" borderId="8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2" borderId="16" xfId="0" applyFont="1" applyFill="1" applyBorder="1"/>
    <xf numFmtId="1" fontId="6" fillId="2" borderId="16" xfId="0" applyNumberFormat="1" applyFont="1" applyFill="1" applyBorder="1"/>
    <xf numFmtId="166" fontId="6" fillId="2" borderId="16" xfId="0" applyNumberFormat="1" applyFont="1" applyFill="1" applyBorder="1"/>
    <xf numFmtId="0" fontId="4" fillId="5" borderId="0" xfId="0" applyFont="1" applyFill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4" fillId="0" borderId="26" xfId="0" applyFont="1" applyBorder="1"/>
    <xf numFmtId="1" fontId="3" fillId="0" borderId="0" xfId="0" applyNumberFormat="1" applyFont="1" applyAlignment="1">
      <alignment horizontal="left"/>
    </xf>
    <xf numFmtId="2" fontId="4" fillId="0" borderId="26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left"/>
    </xf>
    <xf numFmtId="0" fontId="4" fillId="3" borderId="0" xfId="0" applyFont="1" applyFill="1" applyAlignment="1">
      <alignment horizontal="left"/>
    </xf>
    <xf numFmtId="49" fontId="6" fillId="3" borderId="0" xfId="0" applyNumberFormat="1" applyFont="1" applyFill="1" applyAlignment="1">
      <alignment horizontal="left"/>
    </xf>
    <xf numFmtId="1" fontId="6" fillId="2" borderId="0" xfId="0" applyNumberFormat="1" applyFont="1" applyFill="1" applyAlignment="1">
      <alignment horizontal="center"/>
    </xf>
    <xf numFmtId="166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0" fontId="4" fillId="3" borderId="26" xfId="0" applyFont="1" applyFill="1" applyBorder="1"/>
    <xf numFmtId="2" fontId="4" fillId="3" borderId="26" xfId="0" applyNumberFormat="1" applyFont="1" applyFill="1" applyBorder="1" applyAlignment="1">
      <alignment horizontal="center"/>
    </xf>
    <xf numFmtId="3" fontId="4" fillId="3" borderId="15" xfId="0" applyNumberFormat="1" applyFont="1" applyFill="1" applyBorder="1" applyAlignment="1">
      <alignment horizontal="center"/>
    </xf>
    <xf numFmtId="0" fontId="12" fillId="10" borderId="24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left"/>
    </xf>
    <xf numFmtId="166" fontId="4" fillId="2" borderId="7" xfId="0" applyNumberFormat="1" applyFont="1" applyFill="1" applyBorder="1" applyAlignment="1">
      <alignment horizontal="center"/>
    </xf>
    <xf numFmtId="0" fontId="4" fillId="2" borderId="7" xfId="0" applyFont="1" applyFill="1" applyBorder="1"/>
    <xf numFmtId="0" fontId="23" fillId="2" borderId="7" xfId="0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1" fontId="4" fillId="15" borderId="0" xfId="0" applyNumberFormat="1" applyFont="1" applyFill="1" applyAlignment="1">
      <alignment horizontal="center"/>
    </xf>
    <xf numFmtId="2" fontId="4" fillId="15" borderId="26" xfId="0" applyNumberFormat="1" applyFont="1" applyFill="1" applyBorder="1" applyAlignment="1">
      <alignment horizontal="left"/>
    </xf>
    <xf numFmtId="3" fontId="4" fillId="15" borderId="15" xfId="0" applyNumberFormat="1" applyFont="1" applyFill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3" fillId="10" borderId="7" xfId="0" applyFont="1" applyFill="1" applyBorder="1" applyAlignment="1">
      <alignment horizontal="left"/>
    </xf>
    <xf numFmtId="49" fontId="7" fillId="10" borderId="7" xfId="0" applyNumberFormat="1" applyFont="1" applyFill="1" applyBorder="1" applyAlignment="1">
      <alignment horizontal="left"/>
    </xf>
    <xf numFmtId="0" fontId="4" fillId="0" borderId="25" xfId="0" applyFont="1" applyBorder="1"/>
    <xf numFmtId="0" fontId="33" fillId="3" borderId="7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left"/>
    </xf>
    <xf numFmtId="166" fontId="12" fillId="3" borderId="7" xfId="0" applyNumberFormat="1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left"/>
    </xf>
    <xf numFmtId="0" fontId="12" fillId="3" borderId="23" xfId="0" applyFont="1" applyFill="1" applyBorder="1" applyAlignment="1">
      <alignment horizontal="center"/>
    </xf>
    <xf numFmtId="0" fontId="4" fillId="0" borderId="0" xfId="0" applyFont="1" applyProtection="1">
      <protection locked="0"/>
    </xf>
    <xf numFmtId="0" fontId="4" fillId="10" borderId="0" xfId="0" applyFont="1" applyFill="1" applyProtection="1">
      <protection locked="0"/>
    </xf>
    <xf numFmtId="0" fontId="17" fillId="0" borderId="32" xfId="0" applyFont="1" applyBorder="1"/>
    <xf numFmtId="0" fontId="21" fillId="0" borderId="36" xfId="0" applyFont="1" applyBorder="1" applyAlignment="1">
      <alignment horizontal="right"/>
    </xf>
    <xf numFmtId="0" fontId="21" fillId="0" borderId="36" xfId="0" applyFont="1" applyBorder="1" applyAlignment="1">
      <alignment horizontal="center"/>
    </xf>
    <xf numFmtId="0" fontId="21" fillId="0" borderId="36" xfId="0" applyFont="1" applyBorder="1"/>
    <xf numFmtId="0" fontId="21" fillId="0" borderId="38" xfId="0" applyFont="1" applyBorder="1"/>
    <xf numFmtId="0" fontId="21" fillId="0" borderId="32" xfId="0" applyFont="1" applyBorder="1"/>
    <xf numFmtId="0" fontId="17" fillId="0" borderId="36" xfId="0" applyFont="1" applyBorder="1"/>
    <xf numFmtId="0" fontId="21" fillId="0" borderId="0" xfId="0" applyFont="1"/>
    <xf numFmtId="0" fontId="4" fillId="0" borderId="12" xfId="0" applyFont="1" applyBorder="1"/>
    <xf numFmtId="0" fontId="4" fillId="0" borderId="35" xfId="0" applyFont="1" applyBorder="1"/>
    <xf numFmtId="0" fontId="4" fillId="0" borderId="23" xfId="0" applyFont="1" applyBorder="1" applyAlignment="1">
      <alignment horizontal="right"/>
    </xf>
    <xf numFmtId="0" fontId="4" fillId="11" borderId="0" xfId="0" applyFont="1" applyFill="1" applyAlignment="1">
      <alignment horizontal="center"/>
    </xf>
    <xf numFmtId="0" fontId="4" fillId="0" borderId="12" xfId="0" applyFont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0" borderId="39" xfId="0" applyFont="1" applyBorder="1" applyAlignment="1">
      <alignment horizontal="right"/>
    </xf>
    <xf numFmtId="0" fontId="3" fillId="17" borderId="7" xfId="0" applyFont="1" applyFill="1" applyBorder="1" applyAlignment="1">
      <alignment horizontal="center"/>
    </xf>
    <xf numFmtId="0" fontId="3" fillId="18" borderId="7" xfId="0" applyFont="1" applyFill="1" applyBorder="1" applyAlignment="1">
      <alignment horizontal="center"/>
    </xf>
    <xf numFmtId="0" fontId="3" fillId="20" borderId="7" xfId="0" applyFont="1" applyFill="1" applyBorder="1" applyAlignment="1">
      <alignment horizontal="center"/>
    </xf>
    <xf numFmtId="0" fontId="3" fillId="19" borderId="7" xfId="0" applyFont="1" applyFill="1" applyBorder="1" applyAlignment="1">
      <alignment horizontal="center"/>
    </xf>
    <xf numFmtId="0" fontId="15" fillId="16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2" borderId="14" xfId="0" applyFont="1" applyFill="1" applyBorder="1" applyAlignment="1">
      <alignment horizontal="center"/>
    </xf>
    <xf numFmtId="166" fontId="4" fillId="2" borderId="29" xfId="0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right"/>
    </xf>
    <xf numFmtId="166" fontId="4" fillId="2" borderId="27" xfId="0" applyNumberFormat="1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right"/>
    </xf>
    <xf numFmtId="0" fontId="4" fillId="0" borderId="2" xfId="0" applyFont="1" applyBorder="1"/>
    <xf numFmtId="0" fontId="3" fillId="0" borderId="32" xfId="0" applyFont="1" applyBorder="1" applyAlignment="1">
      <alignment horizontal="left"/>
    </xf>
    <xf numFmtId="0" fontId="4" fillId="0" borderId="36" xfId="0" applyFont="1" applyBorder="1"/>
    <xf numFmtId="16" fontId="4" fillId="0" borderId="0" xfId="0" quotePrefix="1" applyNumberFormat="1" applyFont="1" applyAlignment="1">
      <alignment horizontal="left"/>
    </xf>
    <xf numFmtId="0" fontId="4" fillId="0" borderId="14" xfId="0" applyFont="1" applyBorder="1" applyAlignment="1">
      <alignment horizontal="center"/>
    </xf>
    <xf numFmtId="166" fontId="4" fillId="2" borderId="0" xfId="0" applyNumberFormat="1" applyFont="1" applyFill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4" fillId="0" borderId="25" xfId="0" applyFont="1" applyBorder="1" applyAlignment="1">
      <alignment horizontal="right"/>
    </xf>
    <xf numFmtId="0" fontId="4" fillId="11" borderId="16" xfId="0" applyFont="1" applyFill="1" applyBorder="1" applyAlignment="1">
      <alignment horizontal="center"/>
    </xf>
    <xf numFmtId="0" fontId="4" fillId="15" borderId="0" xfId="0" applyFont="1" applyFill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2" fontId="4" fillId="0" borderId="0" xfId="0" applyNumberFormat="1" applyFont="1"/>
    <xf numFmtId="2" fontId="4" fillId="0" borderId="7" xfId="0" applyNumberFormat="1" applyFont="1" applyBorder="1" applyAlignment="1">
      <alignment horizontal="center"/>
    </xf>
    <xf numFmtId="170" fontId="4" fillId="0" borderId="0" xfId="0" applyNumberFormat="1" applyFont="1"/>
    <xf numFmtId="168" fontId="4" fillId="0" borderId="0" xfId="0" applyNumberFormat="1" applyFont="1"/>
    <xf numFmtId="169" fontId="4" fillId="0" borderId="0" xfId="0" applyNumberFormat="1" applyFont="1" applyAlignment="1">
      <alignment horizontal="center"/>
    </xf>
    <xf numFmtId="169" fontId="4" fillId="0" borderId="0" xfId="0" applyNumberFormat="1" applyFont="1"/>
    <xf numFmtId="0" fontId="4" fillId="0" borderId="14" xfId="0" applyFont="1" applyBorder="1"/>
    <xf numFmtId="0" fontId="4" fillId="0" borderId="7" xfId="0" applyFont="1" applyBorder="1" applyAlignment="1">
      <alignment horizontal="right"/>
    </xf>
    <xf numFmtId="170" fontId="4" fillId="2" borderId="7" xfId="0" applyNumberFormat="1" applyFont="1" applyFill="1" applyBorder="1"/>
    <xf numFmtId="0" fontId="4" fillId="0" borderId="24" xfId="0" applyFont="1" applyBorder="1" applyAlignment="1">
      <alignment horizontal="right"/>
    </xf>
    <xf numFmtId="169" fontId="4" fillId="2" borderId="7" xfId="0" applyNumberFormat="1" applyFont="1" applyFill="1" applyBorder="1" applyAlignment="1">
      <alignment horizontal="center"/>
    </xf>
    <xf numFmtId="2" fontId="4" fillId="0" borderId="16" xfId="0" applyNumberFormat="1" applyFont="1" applyBorder="1" applyAlignment="1">
      <alignment horizontal="right"/>
    </xf>
    <xf numFmtId="2" fontId="4" fillId="0" borderId="27" xfId="0" applyNumberFormat="1" applyFont="1" applyBorder="1" applyAlignment="1">
      <alignment horizontal="right"/>
    </xf>
    <xf numFmtId="170" fontId="4" fillId="0" borderId="27" xfId="0" applyNumberFormat="1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168" fontId="4" fillId="0" borderId="27" xfId="0" applyNumberFormat="1" applyFont="1" applyBorder="1" applyAlignment="1">
      <alignment horizontal="right"/>
    </xf>
    <xf numFmtId="169" fontId="4" fillId="0" borderId="27" xfId="0" applyNumberFormat="1" applyFont="1" applyBorder="1" applyAlignment="1">
      <alignment horizontal="center"/>
    </xf>
    <xf numFmtId="0" fontId="3" fillId="22" borderId="15" xfId="0" applyFont="1" applyFill="1" applyBorder="1"/>
    <xf numFmtId="2" fontId="3" fillId="22" borderId="26" xfId="0" applyNumberFormat="1" applyFont="1" applyFill="1" applyBorder="1" applyAlignment="1">
      <alignment horizontal="right"/>
    </xf>
    <xf numFmtId="170" fontId="4" fillId="22" borderId="26" xfId="0" applyNumberFormat="1" applyFont="1" applyFill="1" applyBorder="1"/>
    <xf numFmtId="2" fontId="3" fillId="22" borderId="15" xfId="0" applyNumberFormat="1" applyFont="1" applyFill="1" applyBorder="1"/>
    <xf numFmtId="168" fontId="4" fillId="22" borderId="26" xfId="0" applyNumberFormat="1" applyFont="1" applyFill="1" applyBorder="1"/>
    <xf numFmtId="167" fontId="4" fillId="0" borderId="0" xfId="0" applyNumberFormat="1" applyFont="1"/>
    <xf numFmtId="0" fontId="3" fillId="0" borderId="15" xfId="0" applyFont="1" applyBorder="1" applyAlignment="1">
      <alignment wrapText="1"/>
    </xf>
    <xf numFmtId="169" fontId="4" fillId="0" borderId="26" xfId="0" applyNumberFormat="1" applyFont="1" applyBorder="1" applyAlignment="1">
      <alignment horizontal="center" wrapText="1"/>
    </xf>
    <xf numFmtId="0" fontId="10" fillId="0" borderId="15" xfId="0" applyFont="1" applyBorder="1"/>
    <xf numFmtId="2" fontId="10" fillId="0" borderId="26" xfId="0" applyNumberFormat="1" applyFont="1" applyBorder="1" applyAlignment="1">
      <alignment horizontal="right"/>
    </xf>
    <xf numFmtId="170" fontId="25" fillId="0" borderId="26" xfId="0" applyNumberFormat="1" applyFont="1" applyBorder="1"/>
    <xf numFmtId="49" fontId="4" fillId="2" borderId="7" xfId="0" applyNumberFormat="1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169" fontId="25" fillId="0" borderId="26" xfId="0" applyNumberFormat="1" applyFont="1" applyBorder="1" applyAlignment="1">
      <alignment horizontal="center" wrapText="1"/>
    </xf>
    <xf numFmtId="0" fontId="3" fillId="11" borderId="16" xfId="0" applyFont="1" applyFill="1" applyBorder="1" applyAlignment="1">
      <alignment wrapText="1"/>
    </xf>
    <xf numFmtId="169" fontId="4" fillId="11" borderId="27" xfId="0" applyNumberFormat="1" applyFont="1" applyFill="1" applyBorder="1" applyAlignment="1">
      <alignment horizontal="center" wrapText="1"/>
    </xf>
    <xf numFmtId="0" fontId="3" fillId="0" borderId="15" xfId="0" applyFont="1" applyBorder="1"/>
    <xf numFmtId="2" fontId="3" fillId="0" borderId="26" xfId="0" applyNumberFormat="1" applyFont="1" applyBorder="1" applyAlignment="1">
      <alignment horizontal="right"/>
    </xf>
    <xf numFmtId="170" fontId="4" fillId="0" borderId="26" xfId="0" applyNumberFormat="1" applyFont="1" applyBorder="1"/>
    <xf numFmtId="170" fontId="4" fillId="0" borderId="0" xfId="0" applyNumberFormat="1" applyFont="1" applyAlignment="1">
      <alignment wrapText="1"/>
    </xf>
    <xf numFmtId="2" fontId="3" fillId="0" borderId="15" xfId="0" applyNumberFormat="1" applyFont="1" applyBorder="1"/>
    <xf numFmtId="168" fontId="4" fillId="0" borderId="26" xfId="0" applyNumberFormat="1" applyFont="1" applyBorder="1"/>
    <xf numFmtId="169" fontId="4" fillId="0" borderId="0" xfId="0" applyNumberFormat="1" applyFont="1" applyAlignment="1">
      <alignment wrapText="1"/>
    </xf>
    <xf numFmtId="2" fontId="3" fillId="0" borderId="16" xfId="0" applyNumberFormat="1" applyFont="1" applyBorder="1"/>
    <xf numFmtId="2" fontId="3" fillId="0" borderId="16" xfId="0" applyNumberFormat="1" applyFont="1" applyBorder="1" applyAlignment="1">
      <alignment horizontal="right"/>
    </xf>
    <xf numFmtId="168" fontId="4" fillId="0" borderId="27" xfId="0" applyNumberFormat="1" applyFont="1" applyBorder="1"/>
    <xf numFmtId="0" fontId="3" fillId="11" borderId="16" xfId="0" applyFont="1" applyFill="1" applyBorder="1"/>
    <xf numFmtId="2" fontId="3" fillId="11" borderId="16" xfId="0" applyNumberFormat="1" applyFont="1" applyFill="1" applyBorder="1" applyAlignment="1">
      <alignment horizontal="right"/>
    </xf>
    <xf numFmtId="170" fontId="25" fillId="11" borderId="27" xfId="0" applyNumberFormat="1" applyFont="1" applyFill="1" applyBorder="1"/>
    <xf numFmtId="0" fontId="4" fillId="6" borderId="7" xfId="0" applyFont="1" applyFill="1" applyBorder="1" applyAlignment="1" applyProtection="1">
      <alignment horizontal="center"/>
      <protection locked="0"/>
    </xf>
    <xf numFmtId="2" fontId="4" fillId="6" borderId="7" xfId="0" applyNumberFormat="1" applyFont="1" applyFill="1" applyBorder="1" applyAlignment="1" applyProtection="1">
      <alignment horizontal="center"/>
      <protection locked="0"/>
    </xf>
    <xf numFmtId="0" fontId="4" fillId="0" borderId="14" xfId="0" applyFont="1" applyBorder="1" applyProtection="1">
      <protection locked="0"/>
    </xf>
    <xf numFmtId="0" fontId="4" fillId="0" borderId="15" xfId="0" applyFont="1" applyBorder="1" applyProtection="1">
      <protection locked="0"/>
    </xf>
    <xf numFmtId="1" fontId="3" fillId="4" borderId="15" xfId="0" applyNumberFormat="1" applyFont="1" applyFill="1" applyBorder="1" applyAlignment="1">
      <alignment horizontal="center"/>
    </xf>
    <xf numFmtId="0" fontId="7" fillId="4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4" borderId="6" xfId="0" applyFont="1" applyFill="1" applyBorder="1" applyAlignment="1">
      <alignment horizontal="left"/>
    </xf>
    <xf numFmtId="0" fontId="3" fillId="24" borderId="4" xfId="0" applyFont="1" applyFill="1" applyBorder="1" applyAlignment="1">
      <alignment horizontal="center"/>
    </xf>
    <xf numFmtId="0" fontId="3" fillId="24" borderId="5" xfId="0" applyFont="1" applyFill="1" applyBorder="1" applyAlignment="1">
      <alignment horizontal="center"/>
    </xf>
    <xf numFmtId="0" fontId="3" fillId="24" borderId="74" xfId="0" applyFont="1" applyFill="1" applyBorder="1" applyAlignment="1">
      <alignment horizontal="center"/>
    </xf>
    <xf numFmtId="0" fontId="3" fillId="23" borderId="4" xfId="0" applyFont="1" applyFill="1" applyBorder="1" applyAlignment="1">
      <alignment horizontal="center"/>
    </xf>
    <xf numFmtId="0" fontId="3" fillId="23" borderId="5" xfId="0" applyFont="1" applyFill="1" applyBorder="1" applyAlignment="1">
      <alignment horizontal="center"/>
    </xf>
    <xf numFmtId="0" fontId="3" fillId="23" borderId="7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5" borderId="4" xfId="0" applyFont="1" applyFill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center"/>
      <protection locked="0"/>
    </xf>
    <xf numFmtId="0" fontId="7" fillId="5" borderId="6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166" fontId="35" fillId="10" borderId="55" xfId="0" applyNumberFormat="1" applyFont="1" applyFill="1" applyBorder="1" applyAlignment="1">
      <alignment horizontal="center"/>
    </xf>
    <xf numFmtId="166" fontId="35" fillId="10" borderId="56" xfId="0" applyNumberFormat="1" applyFont="1" applyFill="1" applyBorder="1" applyAlignment="1">
      <alignment horizontal="center"/>
    </xf>
    <xf numFmtId="166" fontId="35" fillId="10" borderId="57" xfId="0" applyNumberFormat="1" applyFont="1" applyFill="1" applyBorder="1" applyAlignment="1">
      <alignment horizontal="center"/>
    </xf>
    <xf numFmtId="166" fontId="35" fillId="10" borderId="24" xfId="0" applyNumberFormat="1" applyFont="1" applyFill="1" applyBorder="1" applyAlignment="1">
      <alignment horizontal="center"/>
    </xf>
    <xf numFmtId="166" fontId="35" fillId="10" borderId="35" xfId="0" applyNumberFormat="1" applyFont="1" applyFill="1" applyBorder="1" applyAlignment="1">
      <alignment horizontal="center"/>
    </xf>
    <xf numFmtId="166" fontId="35" fillId="10" borderId="53" xfId="0" applyNumberFormat="1" applyFont="1" applyFill="1" applyBorder="1" applyAlignment="1">
      <alignment horizontal="center"/>
    </xf>
    <xf numFmtId="0" fontId="21" fillId="10" borderId="12" xfId="0" applyFont="1" applyFill="1" applyBorder="1" applyAlignment="1">
      <alignment horizontal="right" vertical="center"/>
    </xf>
    <xf numFmtId="0" fontId="21" fillId="10" borderId="0" xfId="0" applyFont="1" applyFill="1" applyAlignment="1">
      <alignment horizontal="right" vertical="center"/>
    </xf>
    <xf numFmtId="0" fontId="21" fillId="10" borderId="1" xfId="0" applyFont="1" applyFill="1" applyBorder="1" applyAlignment="1">
      <alignment horizontal="right" vertical="center"/>
    </xf>
    <xf numFmtId="0" fontId="21" fillId="10" borderId="2" xfId="0" applyFont="1" applyFill="1" applyBorder="1" applyAlignment="1">
      <alignment horizontal="right" vertical="center"/>
    </xf>
    <xf numFmtId="0" fontId="29" fillId="10" borderId="14" xfId="0" applyFont="1" applyFill="1" applyBorder="1" applyAlignment="1">
      <alignment horizontal="center" vertical="center"/>
    </xf>
    <xf numFmtId="0" fontId="29" fillId="10" borderId="60" xfId="0" applyFont="1" applyFill="1" applyBorder="1" applyAlignment="1">
      <alignment horizontal="center" vertical="center"/>
    </xf>
    <xf numFmtId="166" fontId="35" fillId="10" borderId="37" xfId="0" applyNumberFormat="1" applyFont="1" applyFill="1" applyBorder="1" applyAlignment="1">
      <alignment horizontal="center"/>
    </xf>
    <xf numFmtId="166" fontId="35" fillId="10" borderId="51" xfId="0" applyNumberFormat="1" applyFont="1" applyFill="1" applyBorder="1" applyAlignment="1">
      <alignment horizontal="center"/>
    </xf>
    <xf numFmtId="166" fontId="35" fillId="10" borderId="54" xfId="0" applyNumberFormat="1" applyFont="1" applyFill="1" applyBorder="1" applyAlignment="1">
      <alignment horizontal="center"/>
    </xf>
    <xf numFmtId="0" fontId="16" fillId="10" borderId="7" xfId="0" applyFont="1" applyFill="1" applyBorder="1" applyAlignment="1">
      <alignment horizontal="center"/>
    </xf>
    <xf numFmtId="0" fontId="28" fillId="16" borderId="46" xfId="0" applyFont="1" applyFill="1" applyBorder="1" applyAlignment="1">
      <alignment horizontal="center" vertical="center" textRotation="90"/>
    </xf>
    <xf numFmtId="0" fontId="28" fillId="16" borderId="42" xfId="0" applyFont="1" applyFill="1" applyBorder="1" applyAlignment="1">
      <alignment horizontal="center" vertical="center" textRotation="90"/>
    </xf>
    <xf numFmtId="0" fontId="28" fillId="16" borderId="47" xfId="0" applyFont="1" applyFill="1" applyBorder="1" applyAlignment="1">
      <alignment horizontal="center" vertical="center" textRotation="90"/>
    </xf>
    <xf numFmtId="0" fontId="17" fillId="5" borderId="14" xfId="0" applyFont="1" applyFill="1" applyBorder="1" applyAlignment="1">
      <alignment horizontal="center" vertical="center" textRotation="90"/>
    </xf>
    <xf numFmtId="0" fontId="17" fillId="5" borderId="15" xfId="0" applyFont="1" applyFill="1" applyBorder="1" applyAlignment="1">
      <alignment horizontal="center" vertical="center" textRotation="90"/>
    </xf>
    <xf numFmtId="0" fontId="17" fillId="5" borderId="16" xfId="0" applyFont="1" applyFill="1" applyBorder="1" applyAlignment="1">
      <alignment horizontal="center" vertical="center" textRotation="90"/>
    </xf>
    <xf numFmtId="0" fontId="28" fillId="20" borderId="7" xfId="0" applyFont="1" applyFill="1" applyBorder="1" applyAlignment="1">
      <alignment horizontal="center" vertical="center" textRotation="90"/>
    </xf>
    <xf numFmtId="0" fontId="28" fillId="18" borderId="7" xfId="0" applyFont="1" applyFill="1" applyBorder="1" applyAlignment="1">
      <alignment horizontal="center" vertical="center" textRotation="90"/>
    </xf>
    <xf numFmtId="1" fontId="3" fillId="2" borderId="60" xfId="0" applyNumberFormat="1" applyFont="1" applyFill="1" applyBorder="1" applyAlignment="1">
      <alignment horizontal="center"/>
    </xf>
    <xf numFmtId="1" fontId="3" fillId="2" borderId="63" xfId="0" applyNumberFormat="1" applyFont="1" applyFill="1" applyBorder="1" applyAlignment="1">
      <alignment horizontal="center"/>
    </xf>
    <xf numFmtId="0" fontId="29" fillId="10" borderId="12" xfId="0" applyFont="1" applyFill="1" applyBorder="1" applyAlignment="1">
      <alignment horizontal="left" vertical="center"/>
    </xf>
    <xf numFmtId="0" fontId="29" fillId="10" borderId="0" xfId="0" applyFont="1" applyFill="1" applyAlignment="1">
      <alignment horizontal="left" vertical="center"/>
    </xf>
    <xf numFmtId="0" fontId="29" fillId="10" borderId="13" xfId="0" applyFont="1" applyFill="1" applyBorder="1" applyAlignment="1">
      <alignment horizontal="left" vertical="center"/>
    </xf>
    <xf numFmtId="0" fontId="28" fillId="13" borderId="7" xfId="0" applyFont="1" applyFill="1" applyBorder="1" applyAlignment="1">
      <alignment horizontal="center" vertical="center" textRotation="90"/>
    </xf>
    <xf numFmtId="1" fontId="3" fillId="2" borderId="61" xfId="0" applyNumberFormat="1" applyFont="1" applyFill="1" applyBorder="1" applyAlignment="1">
      <alignment horizontal="center"/>
    </xf>
    <xf numFmtId="0" fontId="28" fillId="16" borderId="44" xfId="0" applyFont="1" applyFill="1" applyBorder="1" applyAlignment="1">
      <alignment horizontal="center" vertical="center" textRotation="90"/>
    </xf>
    <xf numFmtId="0" fontId="28" fillId="16" borderId="45" xfId="0" applyFont="1" applyFill="1" applyBorder="1" applyAlignment="1">
      <alignment horizontal="center" vertical="center" textRotation="90"/>
    </xf>
    <xf numFmtId="0" fontId="28" fillId="16" borderId="43" xfId="0" applyFont="1" applyFill="1" applyBorder="1" applyAlignment="1">
      <alignment horizontal="center" vertical="center" textRotation="90"/>
    </xf>
    <xf numFmtId="2" fontId="28" fillId="16" borderId="44" xfId="0" applyNumberFormat="1" applyFont="1" applyFill="1" applyBorder="1" applyAlignment="1">
      <alignment horizontal="center" vertical="center" textRotation="90"/>
    </xf>
    <xf numFmtId="2" fontId="28" fillId="16" borderId="45" xfId="0" applyNumberFormat="1" applyFont="1" applyFill="1" applyBorder="1" applyAlignment="1">
      <alignment horizontal="center" vertical="center" textRotation="90"/>
    </xf>
    <xf numFmtId="2" fontId="28" fillId="16" borderId="43" xfId="0" applyNumberFormat="1" applyFont="1" applyFill="1" applyBorder="1" applyAlignment="1">
      <alignment horizontal="center" vertical="center" textRotation="90"/>
    </xf>
    <xf numFmtId="166" fontId="22" fillId="10" borderId="12" xfId="0" applyNumberFormat="1" applyFont="1" applyFill="1" applyBorder="1" applyAlignment="1">
      <alignment horizontal="center" vertical="center"/>
    </xf>
    <xf numFmtId="166" fontId="22" fillId="10" borderId="13" xfId="0" applyNumberFormat="1" applyFont="1" applyFill="1" applyBorder="1" applyAlignment="1">
      <alignment horizontal="center" vertical="center"/>
    </xf>
    <xf numFmtId="166" fontId="22" fillId="10" borderId="1" xfId="0" applyNumberFormat="1" applyFont="1" applyFill="1" applyBorder="1" applyAlignment="1">
      <alignment horizontal="center" vertical="center"/>
    </xf>
    <xf numFmtId="166" fontId="22" fillId="10" borderId="3" xfId="0" applyNumberFormat="1" applyFont="1" applyFill="1" applyBorder="1" applyAlignment="1">
      <alignment horizontal="center" vertical="center"/>
    </xf>
    <xf numFmtId="0" fontId="28" fillId="16" borderId="48" xfId="0" applyFont="1" applyFill="1" applyBorder="1" applyAlignment="1">
      <alignment horizontal="center" vertical="center" textRotation="90"/>
    </xf>
    <xf numFmtId="0" fontId="28" fillId="16" borderId="49" xfId="0" applyFont="1" applyFill="1" applyBorder="1" applyAlignment="1">
      <alignment horizontal="center" vertical="center" textRotation="90"/>
    </xf>
    <xf numFmtId="0" fontId="28" fillId="16" borderId="50" xfId="0" applyFont="1" applyFill="1" applyBorder="1" applyAlignment="1">
      <alignment horizontal="center" vertical="center" textRotation="90"/>
    </xf>
    <xf numFmtId="0" fontId="21" fillId="10" borderId="32" xfId="0" applyFont="1" applyFill="1" applyBorder="1" applyAlignment="1">
      <alignment horizontal="center"/>
    </xf>
    <xf numFmtId="0" fontId="21" fillId="10" borderId="38" xfId="0" applyFont="1" applyFill="1" applyBorder="1" applyAlignment="1">
      <alignment horizontal="center"/>
    </xf>
    <xf numFmtId="0" fontId="21" fillId="10" borderId="12" xfId="0" applyFont="1" applyFill="1" applyBorder="1" applyAlignment="1">
      <alignment horizontal="center"/>
    </xf>
    <xf numFmtId="0" fontId="21" fillId="10" borderId="13" xfId="0" applyFont="1" applyFill="1" applyBorder="1" applyAlignment="1">
      <alignment horizontal="center"/>
    </xf>
    <xf numFmtId="175" fontId="3" fillId="10" borderId="2" xfId="0" applyNumberFormat="1" applyFont="1" applyFill="1" applyBorder="1" applyAlignment="1">
      <alignment horizontal="center"/>
    </xf>
    <xf numFmtId="175" fontId="3" fillId="10" borderId="3" xfId="0" applyNumberFormat="1" applyFont="1" applyFill="1" applyBorder="1" applyAlignment="1">
      <alignment horizontal="center"/>
    </xf>
    <xf numFmtId="0" fontId="33" fillId="10" borderId="32" xfId="0" applyFont="1" applyFill="1" applyBorder="1" applyAlignment="1">
      <alignment horizontal="center" vertical="top"/>
    </xf>
    <xf numFmtId="0" fontId="33" fillId="10" borderId="36" xfId="0" applyFont="1" applyFill="1" applyBorder="1" applyAlignment="1">
      <alignment horizontal="center" vertical="top"/>
    </xf>
    <xf numFmtId="0" fontId="33" fillId="10" borderId="38" xfId="0" applyFont="1" applyFill="1" applyBorder="1" applyAlignment="1">
      <alignment horizontal="center" vertical="top"/>
    </xf>
    <xf numFmtId="0" fontId="27" fillId="10" borderId="12" xfId="0" applyFont="1" applyFill="1" applyBorder="1" applyAlignment="1">
      <alignment horizontal="left" vertical="center"/>
    </xf>
    <xf numFmtId="0" fontId="27" fillId="10" borderId="0" xfId="0" applyFont="1" applyFill="1" applyAlignment="1">
      <alignment horizontal="left" vertical="center"/>
    </xf>
    <xf numFmtId="0" fontId="4" fillId="10" borderId="0" xfId="0" applyFont="1" applyFill="1" applyAlignment="1">
      <alignment horizontal="right" wrapText="1"/>
    </xf>
    <xf numFmtId="1" fontId="29" fillId="10" borderId="14" xfId="0" applyNumberFormat="1" applyFont="1" applyFill="1" applyBorder="1" applyAlignment="1">
      <alignment horizontal="center" vertical="center"/>
    </xf>
    <xf numFmtId="1" fontId="29" fillId="10" borderId="16" xfId="0" applyNumberFormat="1" applyFont="1" applyFill="1" applyBorder="1" applyAlignment="1">
      <alignment horizontal="center" vertical="center"/>
    </xf>
    <xf numFmtId="0" fontId="29" fillId="10" borderId="16" xfId="0" applyFont="1" applyFill="1" applyBorder="1" applyAlignment="1">
      <alignment horizontal="center" vertical="center"/>
    </xf>
    <xf numFmtId="0" fontId="0" fillId="10" borderId="20" xfId="0" applyFill="1" applyBorder="1" applyAlignment="1">
      <alignment horizontal="left"/>
    </xf>
    <xf numFmtId="0" fontId="34" fillId="15" borderId="4" xfId="0" applyFont="1" applyFill="1" applyBorder="1" applyAlignment="1">
      <alignment horizontal="center"/>
    </xf>
    <xf numFmtId="0" fontId="34" fillId="15" borderId="5" xfId="0" applyFont="1" applyFill="1" applyBorder="1" applyAlignment="1">
      <alignment horizontal="center"/>
    </xf>
    <xf numFmtId="0" fontId="34" fillId="15" borderId="6" xfId="0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9" xfId="0" applyFont="1" applyBorder="1" applyAlignment="1">
      <alignment horizontal="center"/>
    </xf>
  </cellXfs>
  <cellStyles count="4">
    <cellStyle name="Hyperlink" xfId="1" builtinId="8"/>
    <cellStyle name="Hyperlink 2" xfId="3" xr:uid="{37288151-8FB7-46B6-BB6C-AAB47C434043}"/>
    <cellStyle name="Normal" xfId="0" builtinId="0"/>
    <cellStyle name="Normal 2" xfId="2" xr:uid="{D1431619-4BB1-4DEF-A4E6-F7F637677C01}"/>
  </cellStyles>
  <dxfs count="82">
    <dxf>
      <fill>
        <patternFill patternType="lightTrellis">
          <fgColor rgb="FFFF0000"/>
          <bgColor theme="0"/>
        </patternFill>
      </fill>
    </dxf>
    <dxf>
      <fill>
        <patternFill>
          <bgColor rgb="FF99FF99"/>
        </patternFill>
      </fill>
    </dxf>
    <dxf>
      <fill>
        <patternFill patternType="lightTrellis">
          <fgColor rgb="FFFF0000"/>
          <bgColor theme="0"/>
        </patternFill>
      </fill>
    </dxf>
    <dxf>
      <fill>
        <patternFill>
          <bgColor rgb="FF99FF99"/>
        </patternFill>
      </fill>
    </dxf>
    <dxf>
      <fill>
        <patternFill patternType="lightTrellis">
          <fgColor rgb="FFFF0000"/>
          <bgColor theme="0"/>
        </patternFill>
      </fill>
    </dxf>
    <dxf>
      <fill>
        <patternFill patternType="lightTrellis">
          <fgColor rgb="FFFF0000"/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39994506668294322"/>
        </patternFill>
      </fill>
    </dxf>
    <dxf>
      <fill>
        <patternFill>
          <bgColor rgb="FF00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CCCC00"/>
      <color rgb="FFFF66FF"/>
      <color rgb="FF00FF00"/>
      <color rgb="FF0066FF"/>
      <color rgb="FFFF7F61"/>
      <color rgb="FF33CC33"/>
      <color rgb="FF99FF99"/>
      <color rgb="FF33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strRef>
              <c:f>Lookups!$K$7</c:f>
              <c:strCache>
                <c:ptCount val="1"/>
                <c:pt idx="0">
                  <c:v>WCoeff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Lookups!$I$8:$I$2640</c:f>
              <c:numCache>
                <c:formatCode>General</c:formatCode>
                <c:ptCount val="2633"/>
                <c:pt idx="1">
                  <c:v>37.400000000000148</c:v>
                </c:pt>
                <c:pt idx="2">
                  <c:v>37.450000000000145</c:v>
                </c:pt>
                <c:pt idx="3">
                  <c:v>37.500000000000142</c:v>
                </c:pt>
                <c:pt idx="4">
                  <c:v>37.550000000000139</c:v>
                </c:pt>
                <c:pt idx="5">
                  <c:v>37.600000000000136</c:v>
                </c:pt>
                <c:pt idx="6">
                  <c:v>37.650000000000134</c:v>
                </c:pt>
                <c:pt idx="7">
                  <c:v>37.700000000000131</c:v>
                </c:pt>
                <c:pt idx="8">
                  <c:v>37.750000000000128</c:v>
                </c:pt>
                <c:pt idx="9">
                  <c:v>37.800000000000125</c:v>
                </c:pt>
                <c:pt idx="10">
                  <c:v>37.850000000000122</c:v>
                </c:pt>
                <c:pt idx="11">
                  <c:v>37.900000000000119</c:v>
                </c:pt>
                <c:pt idx="12">
                  <c:v>37.950000000000117</c:v>
                </c:pt>
                <c:pt idx="13">
                  <c:v>38.000000000000114</c:v>
                </c:pt>
                <c:pt idx="14">
                  <c:v>38.050000000000111</c:v>
                </c:pt>
                <c:pt idx="15">
                  <c:v>38.100000000000108</c:v>
                </c:pt>
                <c:pt idx="16">
                  <c:v>38.150000000000105</c:v>
                </c:pt>
                <c:pt idx="17">
                  <c:v>38.200000000000102</c:v>
                </c:pt>
                <c:pt idx="18">
                  <c:v>38.250000000000099</c:v>
                </c:pt>
                <c:pt idx="19">
                  <c:v>38.300000000000097</c:v>
                </c:pt>
                <c:pt idx="20">
                  <c:v>38.350000000000094</c:v>
                </c:pt>
                <c:pt idx="21">
                  <c:v>38.400000000000091</c:v>
                </c:pt>
                <c:pt idx="22">
                  <c:v>38.450000000000088</c:v>
                </c:pt>
                <c:pt idx="23">
                  <c:v>38.500000000000085</c:v>
                </c:pt>
                <c:pt idx="24">
                  <c:v>38.550000000000082</c:v>
                </c:pt>
                <c:pt idx="25">
                  <c:v>38.60000000000008</c:v>
                </c:pt>
                <c:pt idx="26">
                  <c:v>38.650000000000077</c:v>
                </c:pt>
                <c:pt idx="27">
                  <c:v>38.700000000000074</c:v>
                </c:pt>
                <c:pt idx="28">
                  <c:v>38.750000000000071</c:v>
                </c:pt>
                <c:pt idx="29">
                  <c:v>38.800000000000068</c:v>
                </c:pt>
                <c:pt idx="30">
                  <c:v>38.850000000000065</c:v>
                </c:pt>
                <c:pt idx="31">
                  <c:v>38.900000000000063</c:v>
                </c:pt>
                <c:pt idx="32">
                  <c:v>38.95000000000006</c:v>
                </c:pt>
                <c:pt idx="33">
                  <c:v>39.000000000000057</c:v>
                </c:pt>
                <c:pt idx="34">
                  <c:v>39.050000000000054</c:v>
                </c:pt>
                <c:pt idx="35">
                  <c:v>39.100000000000051</c:v>
                </c:pt>
                <c:pt idx="36">
                  <c:v>39.150000000000048</c:v>
                </c:pt>
                <c:pt idx="37">
                  <c:v>39.200000000000045</c:v>
                </c:pt>
                <c:pt idx="38">
                  <c:v>39.250000000000043</c:v>
                </c:pt>
                <c:pt idx="39">
                  <c:v>39.30000000000004</c:v>
                </c:pt>
                <c:pt idx="40">
                  <c:v>39.350000000000037</c:v>
                </c:pt>
                <c:pt idx="41">
                  <c:v>39.400000000000034</c:v>
                </c:pt>
                <c:pt idx="42">
                  <c:v>39.450000000000031</c:v>
                </c:pt>
                <c:pt idx="43">
                  <c:v>39.500000000000028</c:v>
                </c:pt>
                <c:pt idx="44">
                  <c:v>39.550000000000026</c:v>
                </c:pt>
                <c:pt idx="45">
                  <c:v>39.600000000000023</c:v>
                </c:pt>
                <c:pt idx="46">
                  <c:v>39.65000000000002</c:v>
                </c:pt>
                <c:pt idx="47">
                  <c:v>39.700000000000017</c:v>
                </c:pt>
                <c:pt idx="48">
                  <c:v>39.750000000000014</c:v>
                </c:pt>
                <c:pt idx="49">
                  <c:v>39.800000000000011</c:v>
                </c:pt>
                <c:pt idx="50">
                  <c:v>39.850000000000009</c:v>
                </c:pt>
                <c:pt idx="51">
                  <c:v>39.900000000000006</c:v>
                </c:pt>
                <c:pt idx="52">
                  <c:v>39.950000000000003</c:v>
                </c:pt>
                <c:pt idx="53" formatCode="0.00">
                  <c:v>40</c:v>
                </c:pt>
                <c:pt idx="54" formatCode="0.00">
                  <c:v>40.049999999999997</c:v>
                </c:pt>
                <c:pt idx="55" formatCode="0.00">
                  <c:v>40.1</c:v>
                </c:pt>
                <c:pt idx="56" formatCode="0.00">
                  <c:v>40.15</c:v>
                </c:pt>
                <c:pt idx="57" formatCode="0.00">
                  <c:v>40.200000000000003</c:v>
                </c:pt>
                <c:pt idx="58" formatCode="0.00">
                  <c:v>40.25</c:v>
                </c:pt>
                <c:pt idx="59" formatCode="0.00">
                  <c:v>40.299999999999997</c:v>
                </c:pt>
                <c:pt idx="60" formatCode="0.00">
                  <c:v>40.35</c:v>
                </c:pt>
                <c:pt idx="61" formatCode="0.00">
                  <c:v>40.4</c:v>
                </c:pt>
                <c:pt idx="62" formatCode="0.00">
                  <c:v>40.450000000000003</c:v>
                </c:pt>
                <c:pt idx="63" formatCode="0.00">
                  <c:v>40.5</c:v>
                </c:pt>
                <c:pt idx="64" formatCode="0.00">
                  <c:v>40.549999999999997</c:v>
                </c:pt>
                <c:pt idx="65" formatCode="0.00">
                  <c:v>40.6</c:v>
                </c:pt>
                <c:pt idx="66" formatCode="0.00">
                  <c:v>40.65</c:v>
                </c:pt>
                <c:pt idx="67" formatCode="0.00">
                  <c:v>40.700000000000003</c:v>
                </c:pt>
                <c:pt idx="68" formatCode="0.00">
                  <c:v>40.75</c:v>
                </c:pt>
                <c:pt idx="69" formatCode="0.00">
                  <c:v>40.799999999999997</c:v>
                </c:pt>
                <c:pt idx="70" formatCode="0.00">
                  <c:v>40.85</c:v>
                </c:pt>
                <c:pt idx="71" formatCode="0.00">
                  <c:v>40.9</c:v>
                </c:pt>
                <c:pt idx="72" formatCode="0.00">
                  <c:v>40.950000000000003</c:v>
                </c:pt>
                <c:pt idx="73" formatCode="0.00">
                  <c:v>41</c:v>
                </c:pt>
                <c:pt idx="74" formatCode="0.00">
                  <c:v>41.05</c:v>
                </c:pt>
                <c:pt idx="75" formatCode="0.00">
                  <c:v>41.1</c:v>
                </c:pt>
                <c:pt idx="76" formatCode="0.00">
                  <c:v>41.15</c:v>
                </c:pt>
                <c:pt idx="77" formatCode="0.00">
                  <c:v>41.2</c:v>
                </c:pt>
                <c:pt idx="78" formatCode="0.00">
                  <c:v>41.25</c:v>
                </c:pt>
                <c:pt idx="79" formatCode="0.00">
                  <c:v>41.3</c:v>
                </c:pt>
                <c:pt idx="80" formatCode="0.00">
                  <c:v>41.35</c:v>
                </c:pt>
                <c:pt idx="81" formatCode="0.00">
                  <c:v>41.4</c:v>
                </c:pt>
                <c:pt idx="82" formatCode="0.00">
                  <c:v>41.45</c:v>
                </c:pt>
                <c:pt idx="83" formatCode="0.00">
                  <c:v>41.5</c:v>
                </c:pt>
                <c:pt idx="84" formatCode="0.00">
                  <c:v>41.55</c:v>
                </c:pt>
                <c:pt idx="85" formatCode="0.00">
                  <c:v>41.6</c:v>
                </c:pt>
                <c:pt idx="86" formatCode="0.00">
                  <c:v>41.65</c:v>
                </c:pt>
                <c:pt idx="87" formatCode="0.00">
                  <c:v>41.7</c:v>
                </c:pt>
                <c:pt idx="88" formatCode="0.00">
                  <c:v>41.75</c:v>
                </c:pt>
                <c:pt idx="89" formatCode="0.00">
                  <c:v>41.8</c:v>
                </c:pt>
                <c:pt idx="90" formatCode="0.00">
                  <c:v>41.85</c:v>
                </c:pt>
                <c:pt idx="91" formatCode="0.00">
                  <c:v>41.9</c:v>
                </c:pt>
                <c:pt idx="92" formatCode="0.00">
                  <c:v>41.95</c:v>
                </c:pt>
                <c:pt idx="93" formatCode="0.00">
                  <c:v>42</c:v>
                </c:pt>
                <c:pt idx="94" formatCode="0.00">
                  <c:v>42.05</c:v>
                </c:pt>
                <c:pt idx="95" formatCode="0.00">
                  <c:v>42.1</c:v>
                </c:pt>
                <c:pt idx="96" formatCode="0.00">
                  <c:v>42.15</c:v>
                </c:pt>
                <c:pt idx="97" formatCode="0.00">
                  <c:v>42.2</c:v>
                </c:pt>
                <c:pt idx="98" formatCode="0.00">
                  <c:v>42.25</c:v>
                </c:pt>
                <c:pt idx="99" formatCode="0.00">
                  <c:v>42.3</c:v>
                </c:pt>
                <c:pt idx="100" formatCode="0.00">
                  <c:v>42.35</c:v>
                </c:pt>
                <c:pt idx="101" formatCode="0.00">
                  <c:v>42.4</c:v>
                </c:pt>
                <c:pt idx="102" formatCode="0.00">
                  <c:v>42.45</c:v>
                </c:pt>
                <c:pt idx="103" formatCode="0.00">
                  <c:v>42.5</c:v>
                </c:pt>
                <c:pt idx="104" formatCode="0.00">
                  <c:v>42.55</c:v>
                </c:pt>
                <c:pt idx="105" formatCode="0.00">
                  <c:v>42.6</c:v>
                </c:pt>
                <c:pt idx="106" formatCode="0.00">
                  <c:v>42.65</c:v>
                </c:pt>
                <c:pt idx="107" formatCode="0.00">
                  <c:v>42.7</c:v>
                </c:pt>
                <c:pt idx="108" formatCode="0.00">
                  <c:v>42.75</c:v>
                </c:pt>
                <c:pt idx="109" formatCode="0.00">
                  <c:v>42.8</c:v>
                </c:pt>
                <c:pt idx="110" formatCode="0.00">
                  <c:v>42.85</c:v>
                </c:pt>
                <c:pt idx="111" formatCode="0.00">
                  <c:v>42.9</c:v>
                </c:pt>
                <c:pt idx="112" formatCode="0.00">
                  <c:v>42.95</c:v>
                </c:pt>
                <c:pt idx="113" formatCode="0.00">
                  <c:v>43</c:v>
                </c:pt>
                <c:pt idx="114" formatCode="0.00">
                  <c:v>43.05</c:v>
                </c:pt>
                <c:pt idx="115" formatCode="0.00">
                  <c:v>43.1</c:v>
                </c:pt>
                <c:pt idx="116" formatCode="0.00">
                  <c:v>43.15</c:v>
                </c:pt>
                <c:pt idx="117" formatCode="0.00">
                  <c:v>43.2</c:v>
                </c:pt>
                <c:pt idx="118" formatCode="0.00">
                  <c:v>43.25</c:v>
                </c:pt>
                <c:pt idx="119" formatCode="0.00">
                  <c:v>43.3</c:v>
                </c:pt>
                <c:pt idx="120" formatCode="0.00">
                  <c:v>43.35</c:v>
                </c:pt>
                <c:pt idx="121" formatCode="0.00">
                  <c:v>43.4</c:v>
                </c:pt>
                <c:pt idx="122" formatCode="0.00">
                  <c:v>43.45</c:v>
                </c:pt>
                <c:pt idx="123" formatCode="0.00">
                  <c:v>43.5</c:v>
                </c:pt>
                <c:pt idx="124" formatCode="0.00">
                  <c:v>43.55</c:v>
                </c:pt>
                <c:pt idx="125" formatCode="0.00">
                  <c:v>43.6</c:v>
                </c:pt>
                <c:pt idx="126" formatCode="0.00">
                  <c:v>43.65</c:v>
                </c:pt>
                <c:pt idx="127" formatCode="0.00">
                  <c:v>43.7</c:v>
                </c:pt>
                <c:pt idx="128" formatCode="0.00">
                  <c:v>43.75</c:v>
                </c:pt>
                <c:pt idx="129" formatCode="0.00">
                  <c:v>43.8</c:v>
                </c:pt>
                <c:pt idx="130" formatCode="0.00">
                  <c:v>43.85</c:v>
                </c:pt>
                <c:pt idx="131" formatCode="0.00">
                  <c:v>43.9</c:v>
                </c:pt>
                <c:pt idx="132" formatCode="0.00">
                  <c:v>43.95</c:v>
                </c:pt>
                <c:pt idx="133" formatCode="0.00">
                  <c:v>44</c:v>
                </c:pt>
                <c:pt idx="134" formatCode="0.00">
                  <c:v>44.05</c:v>
                </c:pt>
                <c:pt idx="135" formatCode="0.00">
                  <c:v>44.1</c:v>
                </c:pt>
                <c:pt idx="136" formatCode="0.00">
                  <c:v>44.15</c:v>
                </c:pt>
                <c:pt idx="137" formatCode="0.00">
                  <c:v>44.2</c:v>
                </c:pt>
                <c:pt idx="138" formatCode="0.00">
                  <c:v>44.25</c:v>
                </c:pt>
                <c:pt idx="139" formatCode="0.00">
                  <c:v>44.3</c:v>
                </c:pt>
                <c:pt idx="140" formatCode="0.00">
                  <c:v>44.35</c:v>
                </c:pt>
                <c:pt idx="141" formatCode="0.00">
                  <c:v>44.4</c:v>
                </c:pt>
                <c:pt idx="142" formatCode="0.00">
                  <c:v>44.45</c:v>
                </c:pt>
                <c:pt idx="143" formatCode="0.00">
                  <c:v>44.5</c:v>
                </c:pt>
                <c:pt idx="144" formatCode="0.00">
                  <c:v>44.55</c:v>
                </c:pt>
                <c:pt idx="145" formatCode="0.00">
                  <c:v>44.6</c:v>
                </c:pt>
                <c:pt idx="146" formatCode="0.00">
                  <c:v>44.65</c:v>
                </c:pt>
                <c:pt idx="147" formatCode="0.00">
                  <c:v>44.7</c:v>
                </c:pt>
                <c:pt idx="148" formatCode="0.00">
                  <c:v>44.75</c:v>
                </c:pt>
                <c:pt idx="149" formatCode="0.00">
                  <c:v>44.8</c:v>
                </c:pt>
                <c:pt idx="150" formatCode="0.00">
                  <c:v>44.85</c:v>
                </c:pt>
                <c:pt idx="151" formatCode="0.00">
                  <c:v>44.9</c:v>
                </c:pt>
                <c:pt idx="152" formatCode="0.00">
                  <c:v>44.95</c:v>
                </c:pt>
                <c:pt idx="153" formatCode="0.00">
                  <c:v>45</c:v>
                </c:pt>
                <c:pt idx="154" formatCode="0.00">
                  <c:v>45.05</c:v>
                </c:pt>
                <c:pt idx="155" formatCode="0.00">
                  <c:v>45.1</c:v>
                </c:pt>
                <c:pt idx="156" formatCode="0.00">
                  <c:v>45.15</c:v>
                </c:pt>
                <c:pt idx="157" formatCode="0.00">
                  <c:v>45.2</c:v>
                </c:pt>
                <c:pt idx="158" formatCode="0.00">
                  <c:v>45.25</c:v>
                </c:pt>
                <c:pt idx="159" formatCode="0.00">
                  <c:v>45.3</c:v>
                </c:pt>
                <c:pt idx="160" formatCode="0.00">
                  <c:v>45.35</c:v>
                </c:pt>
                <c:pt idx="161" formatCode="0.00">
                  <c:v>45.4</c:v>
                </c:pt>
                <c:pt idx="162" formatCode="0.00">
                  <c:v>45.45</c:v>
                </c:pt>
                <c:pt idx="163" formatCode="0.00">
                  <c:v>45.5</c:v>
                </c:pt>
                <c:pt idx="164" formatCode="0.00">
                  <c:v>45.55</c:v>
                </c:pt>
                <c:pt idx="165" formatCode="0.00">
                  <c:v>45.6</c:v>
                </c:pt>
                <c:pt idx="166" formatCode="0.00">
                  <c:v>45.65</c:v>
                </c:pt>
                <c:pt idx="167" formatCode="0.00">
                  <c:v>45.7</c:v>
                </c:pt>
                <c:pt idx="168" formatCode="0.00">
                  <c:v>45.75</c:v>
                </c:pt>
                <c:pt idx="169" formatCode="0.00">
                  <c:v>45.8</c:v>
                </c:pt>
                <c:pt idx="170" formatCode="0.00">
                  <c:v>45.85</c:v>
                </c:pt>
                <c:pt idx="171" formatCode="0.00">
                  <c:v>45.9</c:v>
                </c:pt>
                <c:pt idx="172" formatCode="0.00">
                  <c:v>45.95</c:v>
                </c:pt>
                <c:pt idx="173" formatCode="0.00">
                  <c:v>46</c:v>
                </c:pt>
                <c:pt idx="174" formatCode="0.00">
                  <c:v>46.05</c:v>
                </c:pt>
                <c:pt idx="175" formatCode="0.00">
                  <c:v>46.1</c:v>
                </c:pt>
                <c:pt idx="176" formatCode="0.00">
                  <c:v>46.15</c:v>
                </c:pt>
                <c:pt idx="177" formatCode="0.00">
                  <c:v>46.2</c:v>
                </c:pt>
                <c:pt idx="178" formatCode="0.00">
                  <c:v>46.25</c:v>
                </c:pt>
                <c:pt idx="179" formatCode="0.00">
                  <c:v>46.3</c:v>
                </c:pt>
                <c:pt idx="180" formatCode="0.00">
                  <c:v>46.35</c:v>
                </c:pt>
                <c:pt idx="181" formatCode="0.00">
                  <c:v>46.4</c:v>
                </c:pt>
                <c:pt idx="182" formatCode="0.00">
                  <c:v>46.45</c:v>
                </c:pt>
                <c:pt idx="183" formatCode="0.00">
                  <c:v>46.5</c:v>
                </c:pt>
                <c:pt idx="184" formatCode="0.00">
                  <c:v>46.55</c:v>
                </c:pt>
                <c:pt idx="185" formatCode="0.00">
                  <c:v>46.6</c:v>
                </c:pt>
                <c:pt idx="186" formatCode="0.00">
                  <c:v>46.65</c:v>
                </c:pt>
                <c:pt idx="187" formatCode="0.00">
                  <c:v>46.7</c:v>
                </c:pt>
                <c:pt idx="188" formatCode="0.00">
                  <c:v>46.75</c:v>
                </c:pt>
                <c:pt idx="189" formatCode="0.00">
                  <c:v>46.8</c:v>
                </c:pt>
                <c:pt idx="190" formatCode="0.00">
                  <c:v>46.85</c:v>
                </c:pt>
                <c:pt idx="191" formatCode="0.00">
                  <c:v>46.9</c:v>
                </c:pt>
                <c:pt idx="192" formatCode="0.00">
                  <c:v>46.95</c:v>
                </c:pt>
                <c:pt idx="193" formatCode="0.00">
                  <c:v>47</c:v>
                </c:pt>
                <c:pt idx="194" formatCode="0.00">
                  <c:v>47.05</c:v>
                </c:pt>
                <c:pt idx="195" formatCode="0.00">
                  <c:v>47.1</c:v>
                </c:pt>
                <c:pt idx="196" formatCode="0.00">
                  <c:v>47.15</c:v>
                </c:pt>
                <c:pt idx="197" formatCode="0.00">
                  <c:v>47.2</c:v>
                </c:pt>
                <c:pt idx="198" formatCode="0.00">
                  <c:v>47.25</c:v>
                </c:pt>
                <c:pt idx="199" formatCode="0.00">
                  <c:v>47.3</c:v>
                </c:pt>
                <c:pt idx="200" formatCode="0.00">
                  <c:v>47.35</c:v>
                </c:pt>
                <c:pt idx="201" formatCode="0.00">
                  <c:v>47.4</c:v>
                </c:pt>
                <c:pt idx="202" formatCode="0.00">
                  <c:v>47.45</c:v>
                </c:pt>
                <c:pt idx="203" formatCode="0.00">
                  <c:v>47.5</c:v>
                </c:pt>
                <c:pt idx="204" formatCode="0.00">
                  <c:v>47.55</c:v>
                </c:pt>
                <c:pt idx="205" formatCode="0.00">
                  <c:v>47.6</c:v>
                </c:pt>
                <c:pt idx="206" formatCode="0.00">
                  <c:v>47.65</c:v>
                </c:pt>
                <c:pt idx="207" formatCode="0.00">
                  <c:v>47.7</c:v>
                </c:pt>
                <c:pt idx="208" formatCode="0.00">
                  <c:v>47.75</c:v>
                </c:pt>
                <c:pt idx="209" formatCode="0.00">
                  <c:v>47.8</c:v>
                </c:pt>
                <c:pt idx="210" formatCode="0.00">
                  <c:v>47.85</c:v>
                </c:pt>
                <c:pt idx="211" formatCode="0.00">
                  <c:v>47.9</c:v>
                </c:pt>
                <c:pt idx="212" formatCode="0.00">
                  <c:v>47.95</c:v>
                </c:pt>
                <c:pt idx="213" formatCode="0.00">
                  <c:v>48</c:v>
                </c:pt>
                <c:pt idx="214" formatCode="0.00">
                  <c:v>48.05</c:v>
                </c:pt>
                <c:pt idx="215" formatCode="0.00">
                  <c:v>48.1</c:v>
                </c:pt>
                <c:pt idx="216" formatCode="0.00">
                  <c:v>48.15</c:v>
                </c:pt>
                <c:pt idx="217" formatCode="0.00">
                  <c:v>48.2</c:v>
                </c:pt>
                <c:pt idx="218" formatCode="0.00">
                  <c:v>48.25</c:v>
                </c:pt>
                <c:pt idx="219" formatCode="0.00">
                  <c:v>48.3</c:v>
                </c:pt>
                <c:pt idx="220" formatCode="0.00">
                  <c:v>48.35</c:v>
                </c:pt>
                <c:pt idx="221" formatCode="0.00">
                  <c:v>48.4</c:v>
                </c:pt>
                <c:pt idx="222" formatCode="0.00">
                  <c:v>48.45</c:v>
                </c:pt>
                <c:pt idx="223" formatCode="0.00">
                  <c:v>48.5</c:v>
                </c:pt>
                <c:pt idx="224" formatCode="0.00">
                  <c:v>48.55</c:v>
                </c:pt>
                <c:pt idx="225" formatCode="0.00">
                  <c:v>48.6</c:v>
                </c:pt>
                <c:pt idx="226" formatCode="0.00">
                  <c:v>48.65</c:v>
                </c:pt>
                <c:pt idx="227" formatCode="0.00">
                  <c:v>48.7</c:v>
                </c:pt>
                <c:pt idx="228" formatCode="0.00">
                  <c:v>48.75</c:v>
                </c:pt>
                <c:pt idx="229" formatCode="0.00">
                  <c:v>48.8</c:v>
                </c:pt>
                <c:pt idx="230" formatCode="0.00">
                  <c:v>48.85</c:v>
                </c:pt>
                <c:pt idx="231" formatCode="0.00">
                  <c:v>48.9</c:v>
                </c:pt>
                <c:pt idx="232" formatCode="0.00">
                  <c:v>48.95</c:v>
                </c:pt>
                <c:pt idx="233" formatCode="0.00">
                  <c:v>49</c:v>
                </c:pt>
                <c:pt idx="234" formatCode="0.00">
                  <c:v>49.05</c:v>
                </c:pt>
                <c:pt idx="235" formatCode="0.00">
                  <c:v>49.1</c:v>
                </c:pt>
                <c:pt idx="236" formatCode="0.00">
                  <c:v>49.15</c:v>
                </c:pt>
                <c:pt idx="237" formatCode="0.00">
                  <c:v>49.2</c:v>
                </c:pt>
                <c:pt idx="238" formatCode="0.00">
                  <c:v>49.25</c:v>
                </c:pt>
                <c:pt idx="239" formatCode="0.00">
                  <c:v>49.3</c:v>
                </c:pt>
                <c:pt idx="240" formatCode="0.00">
                  <c:v>49.35</c:v>
                </c:pt>
                <c:pt idx="241" formatCode="0.00">
                  <c:v>49.4</c:v>
                </c:pt>
                <c:pt idx="242" formatCode="0.00">
                  <c:v>49.45</c:v>
                </c:pt>
                <c:pt idx="243" formatCode="0.00">
                  <c:v>49.5</c:v>
                </c:pt>
                <c:pt idx="244" formatCode="0.00">
                  <c:v>49.55</c:v>
                </c:pt>
                <c:pt idx="245" formatCode="0.00">
                  <c:v>49.6</c:v>
                </c:pt>
                <c:pt idx="246" formatCode="0.00">
                  <c:v>49.65</c:v>
                </c:pt>
                <c:pt idx="247" formatCode="0.00">
                  <c:v>49.7</c:v>
                </c:pt>
                <c:pt idx="248" formatCode="0.00">
                  <c:v>49.75</c:v>
                </c:pt>
                <c:pt idx="249" formatCode="0.00">
                  <c:v>49.8</c:v>
                </c:pt>
                <c:pt idx="250" formatCode="0.00">
                  <c:v>49.85</c:v>
                </c:pt>
                <c:pt idx="251" formatCode="0.00">
                  <c:v>49.9</c:v>
                </c:pt>
                <c:pt idx="252" formatCode="0.00">
                  <c:v>49.95</c:v>
                </c:pt>
                <c:pt idx="253" formatCode="0.00">
                  <c:v>50</c:v>
                </c:pt>
                <c:pt idx="254" formatCode="0.00">
                  <c:v>50.05</c:v>
                </c:pt>
                <c:pt idx="255" formatCode="0.00">
                  <c:v>50.1</c:v>
                </c:pt>
                <c:pt idx="256" formatCode="0.00">
                  <c:v>50.15</c:v>
                </c:pt>
                <c:pt idx="257" formatCode="0.00">
                  <c:v>50.2</c:v>
                </c:pt>
                <c:pt idx="258" formatCode="0.00">
                  <c:v>50.25</c:v>
                </c:pt>
                <c:pt idx="259" formatCode="0.00">
                  <c:v>50.3</c:v>
                </c:pt>
                <c:pt idx="260" formatCode="0.00">
                  <c:v>50.35</c:v>
                </c:pt>
                <c:pt idx="261" formatCode="0.00">
                  <c:v>50.4</c:v>
                </c:pt>
                <c:pt idx="262" formatCode="0.00">
                  <c:v>50.45</c:v>
                </c:pt>
                <c:pt idx="263" formatCode="0.00">
                  <c:v>50.5</c:v>
                </c:pt>
                <c:pt idx="264" formatCode="0.00">
                  <c:v>50.55</c:v>
                </c:pt>
                <c:pt idx="265" formatCode="0.00">
                  <c:v>50.6</c:v>
                </c:pt>
                <c:pt idx="266" formatCode="0.00">
                  <c:v>50.65</c:v>
                </c:pt>
                <c:pt idx="267" formatCode="0.00">
                  <c:v>50.7</c:v>
                </c:pt>
                <c:pt idx="268" formatCode="0.00">
                  <c:v>50.75</c:v>
                </c:pt>
                <c:pt idx="269" formatCode="0.00">
                  <c:v>50.8</c:v>
                </c:pt>
                <c:pt idx="270" formatCode="0.00">
                  <c:v>50.85</c:v>
                </c:pt>
                <c:pt idx="271" formatCode="0.00">
                  <c:v>50.9</c:v>
                </c:pt>
                <c:pt idx="272" formatCode="0.00">
                  <c:v>50.95</c:v>
                </c:pt>
                <c:pt idx="273" formatCode="0.00">
                  <c:v>51</c:v>
                </c:pt>
                <c:pt idx="274" formatCode="0.00">
                  <c:v>51.05</c:v>
                </c:pt>
                <c:pt idx="275" formatCode="0.00">
                  <c:v>51.1</c:v>
                </c:pt>
                <c:pt idx="276" formatCode="0.00">
                  <c:v>51.15</c:v>
                </c:pt>
                <c:pt idx="277" formatCode="0.00">
                  <c:v>51.2</c:v>
                </c:pt>
                <c:pt idx="278" formatCode="0.00">
                  <c:v>51.25</c:v>
                </c:pt>
                <c:pt idx="279" formatCode="0.00">
                  <c:v>51.3</c:v>
                </c:pt>
                <c:pt idx="280" formatCode="0.00">
                  <c:v>51.35</c:v>
                </c:pt>
                <c:pt idx="281" formatCode="0.00">
                  <c:v>51.4</c:v>
                </c:pt>
                <c:pt idx="282" formatCode="0.00">
                  <c:v>51.45</c:v>
                </c:pt>
                <c:pt idx="283" formatCode="0.00">
                  <c:v>51.5</c:v>
                </c:pt>
                <c:pt idx="284" formatCode="0.00">
                  <c:v>51.55</c:v>
                </c:pt>
                <c:pt idx="285" formatCode="0.00">
                  <c:v>51.6</c:v>
                </c:pt>
                <c:pt idx="286" formatCode="0.00">
                  <c:v>51.65</c:v>
                </c:pt>
                <c:pt idx="287" formatCode="0.00">
                  <c:v>51.7</c:v>
                </c:pt>
                <c:pt idx="288" formatCode="0.00">
                  <c:v>51.75</c:v>
                </c:pt>
                <c:pt idx="289" formatCode="0.00">
                  <c:v>51.8</c:v>
                </c:pt>
                <c:pt idx="290" formatCode="0.00">
                  <c:v>51.85</c:v>
                </c:pt>
                <c:pt idx="291" formatCode="0.00">
                  <c:v>51.9</c:v>
                </c:pt>
                <c:pt idx="292" formatCode="0.00">
                  <c:v>51.95</c:v>
                </c:pt>
                <c:pt idx="293" formatCode="0.00">
                  <c:v>52</c:v>
                </c:pt>
                <c:pt idx="294" formatCode="0.00">
                  <c:v>52.05</c:v>
                </c:pt>
                <c:pt idx="295" formatCode="0.00">
                  <c:v>52.1</c:v>
                </c:pt>
                <c:pt idx="296" formatCode="0.00">
                  <c:v>52.15</c:v>
                </c:pt>
                <c:pt idx="297" formatCode="0.00">
                  <c:v>52.2</c:v>
                </c:pt>
                <c:pt idx="298" formatCode="0.00">
                  <c:v>52.25</c:v>
                </c:pt>
                <c:pt idx="299" formatCode="0.00">
                  <c:v>52.3</c:v>
                </c:pt>
                <c:pt idx="300" formatCode="0.00">
                  <c:v>52.35</c:v>
                </c:pt>
                <c:pt idx="301" formatCode="0.00">
                  <c:v>52.4</c:v>
                </c:pt>
                <c:pt idx="302" formatCode="0.00">
                  <c:v>52.45</c:v>
                </c:pt>
                <c:pt idx="303" formatCode="0.00">
                  <c:v>52.5</c:v>
                </c:pt>
                <c:pt idx="304" formatCode="0.00">
                  <c:v>52.55</c:v>
                </c:pt>
                <c:pt idx="305" formatCode="0.00">
                  <c:v>52.6</c:v>
                </c:pt>
                <c:pt idx="306" formatCode="0.00">
                  <c:v>52.65</c:v>
                </c:pt>
                <c:pt idx="307" formatCode="0.00">
                  <c:v>52.7</c:v>
                </c:pt>
                <c:pt idx="308" formatCode="0.00">
                  <c:v>52.75</c:v>
                </c:pt>
                <c:pt idx="309" formatCode="0.00">
                  <c:v>52.8</c:v>
                </c:pt>
                <c:pt idx="310" formatCode="0.00">
                  <c:v>52.85</c:v>
                </c:pt>
                <c:pt idx="311" formatCode="0.00">
                  <c:v>52.9</c:v>
                </c:pt>
                <c:pt idx="312" formatCode="0.00">
                  <c:v>52.95</c:v>
                </c:pt>
                <c:pt idx="313" formatCode="0.00">
                  <c:v>53</c:v>
                </c:pt>
                <c:pt idx="314" formatCode="0.00">
                  <c:v>53.05</c:v>
                </c:pt>
                <c:pt idx="315" formatCode="0.00">
                  <c:v>53.1</c:v>
                </c:pt>
                <c:pt idx="316" formatCode="0.00">
                  <c:v>53.15</c:v>
                </c:pt>
                <c:pt idx="317" formatCode="0.00">
                  <c:v>53.2</c:v>
                </c:pt>
                <c:pt idx="318" formatCode="0.00">
                  <c:v>53.25</c:v>
                </c:pt>
                <c:pt idx="319" formatCode="0.00">
                  <c:v>53.3</c:v>
                </c:pt>
                <c:pt idx="320" formatCode="0.00">
                  <c:v>53.35</c:v>
                </c:pt>
                <c:pt idx="321" formatCode="0.00">
                  <c:v>53.4</c:v>
                </c:pt>
                <c:pt idx="322" formatCode="0.00">
                  <c:v>53.45</c:v>
                </c:pt>
                <c:pt idx="323" formatCode="0.00">
                  <c:v>53.5</c:v>
                </c:pt>
                <c:pt idx="324" formatCode="0.00">
                  <c:v>53.55</c:v>
                </c:pt>
                <c:pt idx="325" formatCode="0.00">
                  <c:v>53.6</c:v>
                </c:pt>
                <c:pt idx="326" formatCode="0.00">
                  <c:v>53.65</c:v>
                </c:pt>
                <c:pt idx="327" formatCode="0.00">
                  <c:v>53.7</c:v>
                </c:pt>
                <c:pt idx="328" formatCode="0.00">
                  <c:v>53.75</c:v>
                </c:pt>
                <c:pt idx="329" formatCode="0.00">
                  <c:v>53.8</c:v>
                </c:pt>
                <c:pt idx="330" formatCode="0.00">
                  <c:v>53.85</c:v>
                </c:pt>
                <c:pt idx="331" formatCode="0.00">
                  <c:v>53.9</c:v>
                </c:pt>
                <c:pt idx="332" formatCode="0.00">
                  <c:v>53.95</c:v>
                </c:pt>
                <c:pt idx="333" formatCode="0.00">
                  <c:v>54</c:v>
                </c:pt>
                <c:pt idx="334" formatCode="0.00">
                  <c:v>54.05</c:v>
                </c:pt>
                <c:pt idx="335" formatCode="0.00">
                  <c:v>54.1</c:v>
                </c:pt>
                <c:pt idx="336" formatCode="0.00">
                  <c:v>54.15</c:v>
                </c:pt>
                <c:pt idx="337" formatCode="0.00">
                  <c:v>54.2</c:v>
                </c:pt>
                <c:pt idx="338" formatCode="0.00">
                  <c:v>54.25</c:v>
                </c:pt>
                <c:pt idx="339" formatCode="0.00">
                  <c:v>54.3</c:v>
                </c:pt>
                <c:pt idx="340" formatCode="0.00">
                  <c:v>54.35</c:v>
                </c:pt>
                <c:pt idx="341" formatCode="0.00">
                  <c:v>54.4</c:v>
                </c:pt>
                <c:pt idx="342" formatCode="0.00">
                  <c:v>54.45</c:v>
                </c:pt>
                <c:pt idx="343" formatCode="0.00">
                  <c:v>54.5</c:v>
                </c:pt>
                <c:pt idx="344" formatCode="0.00">
                  <c:v>54.55</c:v>
                </c:pt>
                <c:pt idx="345" formatCode="0.00">
                  <c:v>54.6</c:v>
                </c:pt>
                <c:pt idx="346" formatCode="0.00">
                  <c:v>54.65</c:v>
                </c:pt>
                <c:pt idx="347" formatCode="0.00">
                  <c:v>54.7</c:v>
                </c:pt>
                <c:pt idx="348" formatCode="0.00">
                  <c:v>54.75</c:v>
                </c:pt>
                <c:pt idx="349" formatCode="0.00">
                  <c:v>54.8</c:v>
                </c:pt>
                <c:pt idx="350" formatCode="0.00">
                  <c:v>54.85</c:v>
                </c:pt>
                <c:pt idx="351" formatCode="0.00">
                  <c:v>54.9</c:v>
                </c:pt>
                <c:pt idx="352" formatCode="0.00">
                  <c:v>54.95</c:v>
                </c:pt>
                <c:pt idx="353" formatCode="0.00">
                  <c:v>55</c:v>
                </c:pt>
                <c:pt idx="354" formatCode="0.00">
                  <c:v>55.05</c:v>
                </c:pt>
                <c:pt idx="355" formatCode="0.00">
                  <c:v>55.1</c:v>
                </c:pt>
                <c:pt idx="356" formatCode="0.00">
                  <c:v>55.15</c:v>
                </c:pt>
                <c:pt idx="357" formatCode="0.00">
                  <c:v>55.2</c:v>
                </c:pt>
                <c:pt idx="358" formatCode="0.00">
                  <c:v>55.25</c:v>
                </c:pt>
                <c:pt idx="359" formatCode="0.00">
                  <c:v>55.3</c:v>
                </c:pt>
                <c:pt idx="360" formatCode="0.00">
                  <c:v>55.35</c:v>
                </c:pt>
                <c:pt idx="361" formatCode="0.00">
                  <c:v>55.4</c:v>
                </c:pt>
                <c:pt idx="362" formatCode="0.00">
                  <c:v>55.45</c:v>
                </c:pt>
                <c:pt idx="363" formatCode="0.00">
                  <c:v>55.5</c:v>
                </c:pt>
                <c:pt idx="364" formatCode="0.00">
                  <c:v>55.55</c:v>
                </c:pt>
                <c:pt idx="365" formatCode="0.00">
                  <c:v>55.6</c:v>
                </c:pt>
                <c:pt idx="366" formatCode="0.00">
                  <c:v>55.65</c:v>
                </c:pt>
                <c:pt idx="367" formatCode="0.00">
                  <c:v>55.7</c:v>
                </c:pt>
                <c:pt idx="368" formatCode="0.00">
                  <c:v>55.75</c:v>
                </c:pt>
                <c:pt idx="369" formatCode="0.00">
                  <c:v>55.8</c:v>
                </c:pt>
                <c:pt idx="370" formatCode="0.00">
                  <c:v>55.85</c:v>
                </c:pt>
                <c:pt idx="371" formatCode="0.00">
                  <c:v>55.9</c:v>
                </c:pt>
                <c:pt idx="372" formatCode="0.00">
                  <c:v>55.95</c:v>
                </c:pt>
                <c:pt idx="373" formatCode="0.00">
                  <c:v>56</c:v>
                </c:pt>
                <c:pt idx="374" formatCode="0.00">
                  <c:v>56.05</c:v>
                </c:pt>
                <c:pt idx="375" formatCode="0.00">
                  <c:v>56.1</c:v>
                </c:pt>
                <c:pt idx="376" formatCode="0.00">
                  <c:v>56.15</c:v>
                </c:pt>
                <c:pt idx="377" formatCode="0.00">
                  <c:v>56.2</c:v>
                </c:pt>
                <c:pt idx="378" formatCode="0.00">
                  <c:v>56.25</c:v>
                </c:pt>
                <c:pt idx="379" formatCode="0.00">
                  <c:v>56.3</c:v>
                </c:pt>
                <c:pt idx="380" formatCode="0.00">
                  <c:v>56.35</c:v>
                </c:pt>
                <c:pt idx="381" formatCode="0.00">
                  <c:v>56.4</c:v>
                </c:pt>
                <c:pt idx="382" formatCode="0.00">
                  <c:v>56.45</c:v>
                </c:pt>
                <c:pt idx="383" formatCode="0.00">
                  <c:v>56.5</c:v>
                </c:pt>
                <c:pt idx="384" formatCode="0.00">
                  <c:v>56.55</c:v>
                </c:pt>
                <c:pt idx="385" formatCode="0.00">
                  <c:v>56.6</c:v>
                </c:pt>
                <c:pt idx="386" formatCode="0.00">
                  <c:v>56.65</c:v>
                </c:pt>
                <c:pt idx="387" formatCode="0.00">
                  <c:v>56.7</c:v>
                </c:pt>
                <c:pt idx="388" formatCode="0.00">
                  <c:v>56.75</c:v>
                </c:pt>
                <c:pt idx="389" formatCode="0.00">
                  <c:v>56.8</c:v>
                </c:pt>
                <c:pt idx="390" formatCode="0.00">
                  <c:v>56.85</c:v>
                </c:pt>
                <c:pt idx="391" formatCode="0.00">
                  <c:v>56.9</c:v>
                </c:pt>
                <c:pt idx="392" formatCode="0.00">
                  <c:v>56.95</c:v>
                </c:pt>
                <c:pt idx="393" formatCode="0.00">
                  <c:v>57</c:v>
                </c:pt>
                <c:pt idx="394" formatCode="0.00">
                  <c:v>57.05</c:v>
                </c:pt>
                <c:pt idx="395" formatCode="0.00">
                  <c:v>57.1</c:v>
                </c:pt>
                <c:pt idx="396" formatCode="0.00">
                  <c:v>57.15</c:v>
                </c:pt>
                <c:pt idx="397" formatCode="0.00">
                  <c:v>57.2</c:v>
                </c:pt>
                <c:pt idx="398" formatCode="0.00">
                  <c:v>57.25</c:v>
                </c:pt>
                <c:pt idx="399" formatCode="0.00">
                  <c:v>57.3</c:v>
                </c:pt>
                <c:pt idx="400" formatCode="0.00">
                  <c:v>57.35</c:v>
                </c:pt>
                <c:pt idx="401" formatCode="0.00">
                  <c:v>57.4</c:v>
                </c:pt>
                <c:pt idx="402" formatCode="0.00">
                  <c:v>57.45</c:v>
                </c:pt>
                <c:pt idx="403" formatCode="0.00">
                  <c:v>57.5</c:v>
                </c:pt>
                <c:pt idx="404" formatCode="0.00">
                  <c:v>57.55</c:v>
                </c:pt>
                <c:pt idx="405" formatCode="0.00">
                  <c:v>57.6</c:v>
                </c:pt>
                <c:pt idx="406" formatCode="0.00">
                  <c:v>57.65</c:v>
                </c:pt>
                <c:pt idx="407" formatCode="0.00">
                  <c:v>57.7</c:v>
                </c:pt>
                <c:pt idx="408" formatCode="0.00">
                  <c:v>57.75</c:v>
                </c:pt>
                <c:pt idx="409" formatCode="0.00">
                  <c:v>57.8</c:v>
                </c:pt>
                <c:pt idx="410" formatCode="0.00">
                  <c:v>57.85</c:v>
                </c:pt>
                <c:pt idx="411" formatCode="0.00">
                  <c:v>57.9</c:v>
                </c:pt>
                <c:pt idx="412" formatCode="0.00">
                  <c:v>57.95</c:v>
                </c:pt>
                <c:pt idx="413" formatCode="0.00">
                  <c:v>58</c:v>
                </c:pt>
                <c:pt idx="414" formatCode="0.00">
                  <c:v>58.05</c:v>
                </c:pt>
                <c:pt idx="415" formatCode="0.00">
                  <c:v>58.1</c:v>
                </c:pt>
                <c:pt idx="416" formatCode="0.00">
                  <c:v>58.15</c:v>
                </c:pt>
                <c:pt idx="417" formatCode="0.00">
                  <c:v>58.2</c:v>
                </c:pt>
                <c:pt idx="418" formatCode="0.00">
                  <c:v>58.25</c:v>
                </c:pt>
                <c:pt idx="419" formatCode="0.00">
                  <c:v>58.3</c:v>
                </c:pt>
                <c:pt idx="420" formatCode="0.00">
                  <c:v>58.35</c:v>
                </c:pt>
                <c:pt idx="421" formatCode="0.00">
                  <c:v>58.4</c:v>
                </c:pt>
                <c:pt idx="422" formatCode="0.00">
                  <c:v>58.45</c:v>
                </c:pt>
                <c:pt idx="423" formatCode="0.00">
                  <c:v>58.5</c:v>
                </c:pt>
                <c:pt idx="424" formatCode="0.00">
                  <c:v>58.55</c:v>
                </c:pt>
                <c:pt idx="425" formatCode="0.00">
                  <c:v>58.6</c:v>
                </c:pt>
                <c:pt idx="426" formatCode="0.00">
                  <c:v>58.65</c:v>
                </c:pt>
                <c:pt idx="427" formatCode="0.00">
                  <c:v>58.7</c:v>
                </c:pt>
                <c:pt idx="428" formatCode="0.00">
                  <c:v>58.75</c:v>
                </c:pt>
                <c:pt idx="429" formatCode="0.00">
                  <c:v>58.8</c:v>
                </c:pt>
                <c:pt idx="430" formatCode="0.00">
                  <c:v>58.85</c:v>
                </c:pt>
                <c:pt idx="431" formatCode="0.00">
                  <c:v>58.9</c:v>
                </c:pt>
                <c:pt idx="432" formatCode="0.00">
                  <c:v>58.95</c:v>
                </c:pt>
                <c:pt idx="433" formatCode="0.00">
                  <c:v>59</c:v>
                </c:pt>
                <c:pt idx="434" formatCode="0.00">
                  <c:v>59.05</c:v>
                </c:pt>
                <c:pt idx="435" formatCode="0.00">
                  <c:v>59.1</c:v>
                </c:pt>
                <c:pt idx="436" formatCode="0.00">
                  <c:v>59.15</c:v>
                </c:pt>
                <c:pt idx="437" formatCode="0.00">
                  <c:v>59.2</c:v>
                </c:pt>
                <c:pt idx="438" formatCode="0.00">
                  <c:v>59.25</c:v>
                </c:pt>
                <c:pt idx="439" formatCode="0.00">
                  <c:v>59.3</c:v>
                </c:pt>
                <c:pt idx="440" formatCode="0.00">
                  <c:v>59.35</c:v>
                </c:pt>
                <c:pt idx="441" formatCode="0.00">
                  <c:v>59.4</c:v>
                </c:pt>
                <c:pt idx="442" formatCode="0.00">
                  <c:v>59.45</c:v>
                </c:pt>
                <c:pt idx="443" formatCode="0.00">
                  <c:v>59.5</c:v>
                </c:pt>
                <c:pt idx="444" formatCode="0.00">
                  <c:v>59.55</c:v>
                </c:pt>
                <c:pt idx="445" formatCode="0.00">
                  <c:v>59.6</c:v>
                </c:pt>
                <c:pt idx="446" formatCode="0.00">
                  <c:v>59.65</c:v>
                </c:pt>
                <c:pt idx="447" formatCode="0.00">
                  <c:v>59.7</c:v>
                </c:pt>
                <c:pt idx="448" formatCode="0.00">
                  <c:v>59.75</c:v>
                </c:pt>
                <c:pt idx="449" formatCode="0.00">
                  <c:v>59.8</c:v>
                </c:pt>
                <c:pt idx="450" formatCode="0.00">
                  <c:v>59.85</c:v>
                </c:pt>
                <c:pt idx="451" formatCode="0.00">
                  <c:v>59.9</c:v>
                </c:pt>
                <c:pt idx="452" formatCode="0.00">
                  <c:v>59.95</c:v>
                </c:pt>
                <c:pt idx="453" formatCode="0.00">
                  <c:v>60</c:v>
                </c:pt>
                <c:pt idx="454" formatCode="0.00">
                  <c:v>60.05</c:v>
                </c:pt>
                <c:pt idx="455" formatCode="0.00">
                  <c:v>60.1</c:v>
                </c:pt>
                <c:pt idx="456" formatCode="0.00">
                  <c:v>60.15</c:v>
                </c:pt>
                <c:pt idx="457" formatCode="0.00">
                  <c:v>60.2</c:v>
                </c:pt>
                <c:pt idx="458" formatCode="0.00">
                  <c:v>60.25</c:v>
                </c:pt>
                <c:pt idx="459" formatCode="0.00">
                  <c:v>60.3</c:v>
                </c:pt>
                <c:pt idx="460" formatCode="0.00">
                  <c:v>60.35</c:v>
                </c:pt>
                <c:pt idx="461" formatCode="0.00">
                  <c:v>60.4</c:v>
                </c:pt>
                <c:pt idx="462" formatCode="0.00">
                  <c:v>60.45</c:v>
                </c:pt>
                <c:pt idx="463" formatCode="0.00">
                  <c:v>60.5</c:v>
                </c:pt>
                <c:pt idx="464" formatCode="0.00">
                  <c:v>60.55</c:v>
                </c:pt>
                <c:pt idx="465" formatCode="0.00">
                  <c:v>60.6</c:v>
                </c:pt>
                <c:pt idx="466" formatCode="0.00">
                  <c:v>60.65</c:v>
                </c:pt>
                <c:pt idx="467" formatCode="0.00">
                  <c:v>60.7</c:v>
                </c:pt>
                <c:pt idx="468" formatCode="0.00">
                  <c:v>60.75</c:v>
                </c:pt>
                <c:pt idx="469" formatCode="0.00">
                  <c:v>60.8</c:v>
                </c:pt>
                <c:pt idx="470" formatCode="0.00">
                  <c:v>60.85</c:v>
                </c:pt>
                <c:pt idx="471" formatCode="0.00">
                  <c:v>60.9</c:v>
                </c:pt>
                <c:pt idx="472" formatCode="0.00">
                  <c:v>60.95</c:v>
                </c:pt>
                <c:pt idx="473" formatCode="0.00">
                  <c:v>61</c:v>
                </c:pt>
                <c:pt idx="474" formatCode="0.00">
                  <c:v>61.05</c:v>
                </c:pt>
                <c:pt idx="475" formatCode="0.00">
                  <c:v>61.1</c:v>
                </c:pt>
                <c:pt idx="476" formatCode="0.00">
                  <c:v>61.15</c:v>
                </c:pt>
                <c:pt idx="477" formatCode="0.00">
                  <c:v>61.2</c:v>
                </c:pt>
                <c:pt idx="478" formatCode="0.00">
                  <c:v>61.25</c:v>
                </c:pt>
                <c:pt idx="479" formatCode="0.00">
                  <c:v>61.3</c:v>
                </c:pt>
                <c:pt idx="480" formatCode="0.00">
                  <c:v>61.35</c:v>
                </c:pt>
                <c:pt idx="481" formatCode="0.00">
                  <c:v>61.4</c:v>
                </c:pt>
                <c:pt idx="482" formatCode="0.00">
                  <c:v>61.45</c:v>
                </c:pt>
                <c:pt idx="483" formatCode="0.00">
                  <c:v>61.5</c:v>
                </c:pt>
                <c:pt idx="484" formatCode="0.00">
                  <c:v>61.55</c:v>
                </c:pt>
                <c:pt idx="485" formatCode="0.00">
                  <c:v>61.6</c:v>
                </c:pt>
                <c:pt idx="486" formatCode="0.00">
                  <c:v>61.65</c:v>
                </c:pt>
                <c:pt idx="487" formatCode="0.00">
                  <c:v>61.7</c:v>
                </c:pt>
                <c:pt idx="488" formatCode="0.00">
                  <c:v>61.75</c:v>
                </c:pt>
                <c:pt idx="489" formatCode="0.00">
                  <c:v>61.8</c:v>
                </c:pt>
                <c:pt idx="490" formatCode="0.00">
                  <c:v>61.85</c:v>
                </c:pt>
                <c:pt idx="491" formatCode="0.00">
                  <c:v>61.9</c:v>
                </c:pt>
                <c:pt idx="492" formatCode="0.00">
                  <c:v>61.95</c:v>
                </c:pt>
                <c:pt idx="493" formatCode="0.00">
                  <c:v>62</c:v>
                </c:pt>
                <c:pt idx="494" formatCode="0.00">
                  <c:v>62.05</c:v>
                </c:pt>
                <c:pt idx="495" formatCode="0.00">
                  <c:v>62.1</c:v>
                </c:pt>
                <c:pt idx="496" formatCode="0.00">
                  <c:v>62.15</c:v>
                </c:pt>
                <c:pt idx="497" formatCode="0.00">
                  <c:v>62.2</c:v>
                </c:pt>
                <c:pt idx="498" formatCode="0.00">
                  <c:v>62.25</c:v>
                </c:pt>
                <c:pt idx="499" formatCode="0.00">
                  <c:v>62.3</c:v>
                </c:pt>
                <c:pt idx="500" formatCode="0.00">
                  <c:v>62.35</c:v>
                </c:pt>
                <c:pt idx="501" formatCode="0.00">
                  <c:v>62.4</c:v>
                </c:pt>
                <c:pt idx="502" formatCode="0.00">
                  <c:v>62.45</c:v>
                </c:pt>
                <c:pt idx="503" formatCode="0.00">
                  <c:v>62.5</c:v>
                </c:pt>
                <c:pt idx="504" formatCode="0.00">
                  <c:v>62.55</c:v>
                </c:pt>
                <c:pt idx="505" formatCode="0.00">
                  <c:v>62.6</c:v>
                </c:pt>
                <c:pt idx="506" formatCode="0.00">
                  <c:v>62.65</c:v>
                </c:pt>
                <c:pt idx="507" formatCode="0.00">
                  <c:v>62.7</c:v>
                </c:pt>
                <c:pt idx="508" formatCode="0.00">
                  <c:v>62.75</c:v>
                </c:pt>
                <c:pt idx="509" formatCode="0.00">
                  <c:v>62.8</c:v>
                </c:pt>
                <c:pt idx="510" formatCode="0.00">
                  <c:v>62.85</c:v>
                </c:pt>
                <c:pt idx="511" formatCode="0.00">
                  <c:v>62.9</c:v>
                </c:pt>
                <c:pt idx="512" formatCode="0.00">
                  <c:v>62.95</c:v>
                </c:pt>
                <c:pt idx="513" formatCode="0.00">
                  <c:v>63</c:v>
                </c:pt>
                <c:pt idx="514" formatCode="0.00">
                  <c:v>63.05</c:v>
                </c:pt>
                <c:pt idx="515" formatCode="0.00">
                  <c:v>63.1</c:v>
                </c:pt>
                <c:pt idx="516" formatCode="0.00">
                  <c:v>63.15</c:v>
                </c:pt>
                <c:pt idx="517" formatCode="0.00">
                  <c:v>63.2</c:v>
                </c:pt>
                <c:pt idx="518" formatCode="0.00">
                  <c:v>63.25</c:v>
                </c:pt>
                <c:pt idx="519" formatCode="0.00">
                  <c:v>63.3</c:v>
                </c:pt>
                <c:pt idx="520" formatCode="0.00">
                  <c:v>63.35</c:v>
                </c:pt>
                <c:pt idx="521" formatCode="0.00">
                  <c:v>63.4</c:v>
                </c:pt>
                <c:pt idx="522" formatCode="0.00">
                  <c:v>63.45</c:v>
                </c:pt>
                <c:pt idx="523" formatCode="0.00">
                  <c:v>63.5</c:v>
                </c:pt>
                <c:pt idx="524" formatCode="0.00">
                  <c:v>63.55</c:v>
                </c:pt>
                <c:pt idx="525" formatCode="0.00">
                  <c:v>63.6</c:v>
                </c:pt>
                <c:pt idx="526" formatCode="0.00">
                  <c:v>63.65</c:v>
                </c:pt>
                <c:pt idx="527" formatCode="0.00">
                  <c:v>63.7</c:v>
                </c:pt>
                <c:pt idx="528" formatCode="0.00">
                  <c:v>63.75</c:v>
                </c:pt>
                <c:pt idx="529" formatCode="0.00">
                  <c:v>63.8</c:v>
                </c:pt>
                <c:pt idx="530" formatCode="0.00">
                  <c:v>63.85</c:v>
                </c:pt>
                <c:pt idx="531" formatCode="0.00">
                  <c:v>63.9</c:v>
                </c:pt>
                <c:pt idx="532" formatCode="0.00">
                  <c:v>63.95</c:v>
                </c:pt>
                <c:pt idx="533" formatCode="0.00">
                  <c:v>64</c:v>
                </c:pt>
                <c:pt idx="534" formatCode="0.00">
                  <c:v>64.05</c:v>
                </c:pt>
                <c:pt idx="535" formatCode="0.00">
                  <c:v>64.099999999999994</c:v>
                </c:pt>
                <c:pt idx="536" formatCode="0.00">
                  <c:v>64.150000000000006</c:v>
                </c:pt>
                <c:pt idx="537" formatCode="0.00">
                  <c:v>64.2</c:v>
                </c:pt>
                <c:pt idx="538" formatCode="0.00">
                  <c:v>64.25</c:v>
                </c:pt>
                <c:pt idx="539" formatCode="0.00">
                  <c:v>64.3</c:v>
                </c:pt>
                <c:pt idx="540" formatCode="0.00">
                  <c:v>64.349999999999994</c:v>
                </c:pt>
                <c:pt idx="541" formatCode="0.00">
                  <c:v>64.400000000000006</c:v>
                </c:pt>
                <c:pt idx="542" formatCode="0.00">
                  <c:v>64.45</c:v>
                </c:pt>
                <c:pt idx="543" formatCode="0.00">
                  <c:v>64.5</c:v>
                </c:pt>
                <c:pt idx="544" formatCode="0.00">
                  <c:v>64.55</c:v>
                </c:pt>
                <c:pt idx="545" formatCode="0.00">
                  <c:v>64.599999999999994</c:v>
                </c:pt>
                <c:pt idx="546" formatCode="0.00">
                  <c:v>64.650000000000006</c:v>
                </c:pt>
                <c:pt idx="547" formatCode="0.00">
                  <c:v>64.7</c:v>
                </c:pt>
                <c:pt idx="548" formatCode="0.00">
                  <c:v>64.75</c:v>
                </c:pt>
                <c:pt idx="549" formatCode="0.00">
                  <c:v>64.8</c:v>
                </c:pt>
                <c:pt idx="550" formatCode="0.00">
                  <c:v>64.849999999999994</c:v>
                </c:pt>
                <c:pt idx="551" formatCode="0.00">
                  <c:v>64.900000000000006</c:v>
                </c:pt>
                <c:pt idx="552" formatCode="0.00">
                  <c:v>64.95</c:v>
                </c:pt>
                <c:pt idx="553" formatCode="0.00">
                  <c:v>65</c:v>
                </c:pt>
                <c:pt idx="554" formatCode="0.00">
                  <c:v>65.05</c:v>
                </c:pt>
                <c:pt idx="555" formatCode="0.00">
                  <c:v>65.099999999999994</c:v>
                </c:pt>
                <c:pt idx="556" formatCode="0.00">
                  <c:v>65.150000000000006</c:v>
                </c:pt>
                <c:pt idx="557" formatCode="0.00">
                  <c:v>65.2</c:v>
                </c:pt>
                <c:pt idx="558" formatCode="0.00">
                  <c:v>65.25</c:v>
                </c:pt>
                <c:pt idx="559" formatCode="0.00">
                  <c:v>65.3</c:v>
                </c:pt>
                <c:pt idx="560" formatCode="0.00">
                  <c:v>65.349999999999994</c:v>
                </c:pt>
                <c:pt idx="561" formatCode="0.00">
                  <c:v>65.400000000000006</c:v>
                </c:pt>
                <c:pt idx="562" formatCode="0.00">
                  <c:v>65.45</c:v>
                </c:pt>
                <c:pt idx="563" formatCode="0.00">
                  <c:v>65.5</c:v>
                </c:pt>
                <c:pt idx="564" formatCode="0.00">
                  <c:v>65.55</c:v>
                </c:pt>
                <c:pt idx="565" formatCode="0.00">
                  <c:v>65.599999999999994</c:v>
                </c:pt>
                <c:pt idx="566" formatCode="0.00">
                  <c:v>65.650000000000006</c:v>
                </c:pt>
                <c:pt idx="567" formatCode="0.00">
                  <c:v>65.7</c:v>
                </c:pt>
                <c:pt idx="568" formatCode="0.00">
                  <c:v>65.75</c:v>
                </c:pt>
                <c:pt idx="569" formatCode="0.00">
                  <c:v>65.8</c:v>
                </c:pt>
                <c:pt idx="570" formatCode="0.00">
                  <c:v>65.849999999999994</c:v>
                </c:pt>
                <c:pt idx="571" formatCode="0.00">
                  <c:v>65.900000000000006</c:v>
                </c:pt>
                <c:pt idx="572" formatCode="0.00">
                  <c:v>65.95</c:v>
                </c:pt>
                <c:pt idx="573" formatCode="0.00">
                  <c:v>66</c:v>
                </c:pt>
                <c:pt idx="574" formatCode="0.00">
                  <c:v>66.05</c:v>
                </c:pt>
                <c:pt idx="575" formatCode="0.00">
                  <c:v>66.099999999999994</c:v>
                </c:pt>
                <c:pt idx="576" formatCode="0.00">
                  <c:v>66.150000000000006</c:v>
                </c:pt>
                <c:pt idx="577" formatCode="0.00">
                  <c:v>66.2</c:v>
                </c:pt>
                <c:pt idx="578" formatCode="0.00">
                  <c:v>66.25</c:v>
                </c:pt>
                <c:pt idx="579" formatCode="0.00">
                  <c:v>66.3</c:v>
                </c:pt>
                <c:pt idx="580" formatCode="0.00">
                  <c:v>66.349999999999994</c:v>
                </c:pt>
                <c:pt idx="581" formatCode="0.00">
                  <c:v>66.400000000000006</c:v>
                </c:pt>
                <c:pt idx="582" formatCode="0.00">
                  <c:v>66.45</c:v>
                </c:pt>
                <c:pt idx="583" formatCode="0.00">
                  <c:v>66.5</c:v>
                </c:pt>
                <c:pt idx="584" formatCode="0.00">
                  <c:v>66.55</c:v>
                </c:pt>
                <c:pt idx="585" formatCode="0.00">
                  <c:v>66.599999999999994</c:v>
                </c:pt>
                <c:pt idx="586" formatCode="0.00">
                  <c:v>66.650000000000006</c:v>
                </c:pt>
                <c:pt idx="587" formatCode="0.00">
                  <c:v>66.7</c:v>
                </c:pt>
                <c:pt idx="588" formatCode="0.00">
                  <c:v>66.75</c:v>
                </c:pt>
                <c:pt idx="589" formatCode="0.00">
                  <c:v>66.8</c:v>
                </c:pt>
                <c:pt idx="590" formatCode="0.00">
                  <c:v>66.849999999999994</c:v>
                </c:pt>
                <c:pt idx="591" formatCode="0.00">
                  <c:v>66.900000000000006</c:v>
                </c:pt>
                <c:pt idx="592" formatCode="0.00">
                  <c:v>66.95</c:v>
                </c:pt>
                <c:pt idx="593" formatCode="0.00">
                  <c:v>67</c:v>
                </c:pt>
                <c:pt idx="594" formatCode="0.00">
                  <c:v>67.05</c:v>
                </c:pt>
                <c:pt idx="595" formatCode="0.00">
                  <c:v>67.099999999999994</c:v>
                </c:pt>
                <c:pt idx="596" formatCode="0.00">
                  <c:v>67.150000000000006</c:v>
                </c:pt>
                <c:pt idx="597" formatCode="0.00">
                  <c:v>67.2</c:v>
                </c:pt>
                <c:pt idx="598" formatCode="0.00">
                  <c:v>67.25</c:v>
                </c:pt>
                <c:pt idx="599" formatCode="0.00">
                  <c:v>67.3</c:v>
                </c:pt>
                <c:pt idx="600" formatCode="0.00">
                  <c:v>67.349999999999994</c:v>
                </c:pt>
                <c:pt idx="601" formatCode="0.00">
                  <c:v>67.400000000000006</c:v>
                </c:pt>
                <c:pt idx="602" formatCode="0.00">
                  <c:v>67.45</c:v>
                </c:pt>
                <c:pt idx="603" formatCode="0.00">
                  <c:v>67.5</c:v>
                </c:pt>
                <c:pt idx="604" formatCode="0.00">
                  <c:v>67.55</c:v>
                </c:pt>
                <c:pt idx="605" formatCode="0.00">
                  <c:v>67.599999999999994</c:v>
                </c:pt>
                <c:pt idx="606" formatCode="0.00">
                  <c:v>67.650000000000006</c:v>
                </c:pt>
                <c:pt idx="607" formatCode="0.00">
                  <c:v>67.7</c:v>
                </c:pt>
                <c:pt idx="608" formatCode="0.00">
                  <c:v>67.75</c:v>
                </c:pt>
                <c:pt idx="609" formatCode="0.00">
                  <c:v>67.8</c:v>
                </c:pt>
                <c:pt idx="610" formatCode="0.00">
                  <c:v>67.849999999999994</c:v>
                </c:pt>
                <c:pt idx="611" formatCode="0.00">
                  <c:v>67.900000000000006</c:v>
                </c:pt>
                <c:pt idx="612" formatCode="0.00">
                  <c:v>67.95</c:v>
                </c:pt>
                <c:pt idx="613" formatCode="0.00">
                  <c:v>68</c:v>
                </c:pt>
                <c:pt idx="614" formatCode="0.00">
                  <c:v>68.05</c:v>
                </c:pt>
                <c:pt idx="615" formatCode="0.00">
                  <c:v>68.099999999999994</c:v>
                </c:pt>
                <c:pt idx="616" formatCode="0.00">
                  <c:v>68.150000000000006</c:v>
                </c:pt>
                <c:pt idx="617" formatCode="0.00">
                  <c:v>68.2</c:v>
                </c:pt>
                <c:pt idx="618" formatCode="0.00">
                  <c:v>68.25</c:v>
                </c:pt>
                <c:pt idx="619" formatCode="0.00">
                  <c:v>68.3</c:v>
                </c:pt>
                <c:pt idx="620" formatCode="0.00">
                  <c:v>68.349999999999994</c:v>
                </c:pt>
                <c:pt idx="621" formatCode="0.00">
                  <c:v>68.400000000000006</c:v>
                </c:pt>
                <c:pt idx="622" formatCode="0.00">
                  <c:v>68.45</c:v>
                </c:pt>
                <c:pt idx="623" formatCode="0.00">
                  <c:v>68.5</c:v>
                </c:pt>
                <c:pt idx="624" formatCode="0.00">
                  <c:v>68.55</c:v>
                </c:pt>
                <c:pt idx="625" formatCode="0.00">
                  <c:v>68.599999999999994</c:v>
                </c:pt>
                <c:pt idx="626" formatCode="0.00">
                  <c:v>68.650000000000006</c:v>
                </c:pt>
                <c:pt idx="627" formatCode="0.00">
                  <c:v>68.7</c:v>
                </c:pt>
                <c:pt idx="628" formatCode="0.00">
                  <c:v>68.75</c:v>
                </c:pt>
                <c:pt idx="629" formatCode="0.00">
                  <c:v>68.8</c:v>
                </c:pt>
                <c:pt idx="630" formatCode="0.00">
                  <c:v>68.849999999999994</c:v>
                </c:pt>
                <c:pt idx="631" formatCode="0.00">
                  <c:v>68.900000000000006</c:v>
                </c:pt>
                <c:pt idx="632" formatCode="0.00">
                  <c:v>68.95</c:v>
                </c:pt>
                <c:pt idx="633" formatCode="0.00">
                  <c:v>69</c:v>
                </c:pt>
                <c:pt idx="634" formatCode="0.00">
                  <c:v>69.05</c:v>
                </c:pt>
                <c:pt idx="635" formatCode="0.00">
                  <c:v>69.099999999999994</c:v>
                </c:pt>
                <c:pt idx="636" formatCode="0.00">
                  <c:v>69.150000000000006</c:v>
                </c:pt>
                <c:pt idx="637" formatCode="0.00">
                  <c:v>69.2</c:v>
                </c:pt>
                <c:pt idx="638" formatCode="0.00">
                  <c:v>69.25</c:v>
                </c:pt>
                <c:pt idx="639" formatCode="0.00">
                  <c:v>69.3</c:v>
                </c:pt>
                <c:pt idx="640" formatCode="0.00">
                  <c:v>69.349999999999994</c:v>
                </c:pt>
                <c:pt idx="641" formatCode="0.00">
                  <c:v>69.400000000000006</c:v>
                </c:pt>
                <c:pt idx="642" formatCode="0.00">
                  <c:v>69.45</c:v>
                </c:pt>
                <c:pt idx="643" formatCode="0.00">
                  <c:v>69.5</c:v>
                </c:pt>
                <c:pt idx="644" formatCode="0.00">
                  <c:v>69.55</c:v>
                </c:pt>
                <c:pt idx="645" formatCode="0.00">
                  <c:v>69.599999999999994</c:v>
                </c:pt>
                <c:pt idx="646" formatCode="0.00">
                  <c:v>69.650000000000006</c:v>
                </c:pt>
                <c:pt idx="647" formatCode="0.00">
                  <c:v>69.7</c:v>
                </c:pt>
                <c:pt idx="648" formatCode="0.00">
                  <c:v>69.75</c:v>
                </c:pt>
                <c:pt idx="649" formatCode="0.00">
                  <c:v>69.8</c:v>
                </c:pt>
                <c:pt idx="650" formatCode="0.00">
                  <c:v>69.849999999999994</c:v>
                </c:pt>
                <c:pt idx="651" formatCode="0.00">
                  <c:v>69.900000000000006</c:v>
                </c:pt>
                <c:pt idx="652" formatCode="0.00">
                  <c:v>69.95</c:v>
                </c:pt>
                <c:pt idx="653" formatCode="0.00">
                  <c:v>70</c:v>
                </c:pt>
                <c:pt idx="654" formatCode="0.00">
                  <c:v>70.05</c:v>
                </c:pt>
                <c:pt idx="655" formatCode="0.00">
                  <c:v>70.099999999999994</c:v>
                </c:pt>
                <c:pt idx="656" formatCode="0.00">
                  <c:v>70.150000000000006</c:v>
                </c:pt>
                <c:pt idx="657" formatCode="0.00">
                  <c:v>70.2</c:v>
                </c:pt>
                <c:pt idx="658" formatCode="0.00">
                  <c:v>70.25</c:v>
                </c:pt>
                <c:pt idx="659" formatCode="0.00">
                  <c:v>70.3</c:v>
                </c:pt>
                <c:pt idx="660" formatCode="0.00">
                  <c:v>70.349999999999994</c:v>
                </c:pt>
                <c:pt idx="661" formatCode="0.00">
                  <c:v>70.400000000000006</c:v>
                </c:pt>
                <c:pt idx="662" formatCode="0.00">
                  <c:v>70.45</c:v>
                </c:pt>
                <c:pt idx="663" formatCode="0.00">
                  <c:v>70.5</c:v>
                </c:pt>
                <c:pt idx="664" formatCode="0.00">
                  <c:v>70.55</c:v>
                </c:pt>
                <c:pt idx="665" formatCode="0.00">
                  <c:v>70.599999999999994</c:v>
                </c:pt>
                <c:pt idx="666" formatCode="0.00">
                  <c:v>70.650000000000006</c:v>
                </c:pt>
                <c:pt idx="667" formatCode="0.00">
                  <c:v>70.7</c:v>
                </c:pt>
                <c:pt idx="668" formatCode="0.00">
                  <c:v>70.75</c:v>
                </c:pt>
                <c:pt idx="669" formatCode="0.00">
                  <c:v>70.8</c:v>
                </c:pt>
                <c:pt idx="670" formatCode="0.00">
                  <c:v>70.849999999999994</c:v>
                </c:pt>
                <c:pt idx="671" formatCode="0.00">
                  <c:v>70.900000000000006</c:v>
                </c:pt>
                <c:pt idx="672" formatCode="0.00">
                  <c:v>70.95</c:v>
                </c:pt>
                <c:pt idx="673" formatCode="0.00">
                  <c:v>71</c:v>
                </c:pt>
                <c:pt idx="674" formatCode="0.00">
                  <c:v>71.05</c:v>
                </c:pt>
                <c:pt idx="675" formatCode="0.00">
                  <c:v>71.099999999999994</c:v>
                </c:pt>
                <c:pt idx="676" formatCode="0.00">
                  <c:v>71.150000000000006</c:v>
                </c:pt>
                <c:pt idx="677" formatCode="0.00">
                  <c:v>71.2</c:v>
                </c:pt>
                <c:pt idx="678" formatCode="0.00">
                  <c:v>71.25</c:v>
                </c:pt>
                <c:pt idx="679" formatCode="0.00">
                  <c:v>71.3</c:v>
                </c:pt>
                <c:pt idx="680" formatCode="0.00">
                  <c:v>71.349999999999994</c:v>
                </c:pt>
                <c:pt idx="681" formatCode="0.00">
                  <c:v>71.400000000000006</c:v>
                </c:pt>
                <c:pt idx="682" formatCode="0.00">
                  <c:v>71.45</c:v>
                </c:pt>
                <c:pt idx="683" formatCode="0.00">
                  <c:v>71.5</c:v>
                </c:pt>
                <c:pt idx="684" formatCode="0.00">
                  <c:v>71.55</c:v>
                </c:pt>
                <c:pt idx="685" formatCode="0.00">
                  <c:v>71.599999999999994</c:v>
                </c:pt>
                <c:pt idx="686" formatCode="0.00">
                  <c:v>71.650000000000006</c:v>
                </c:pt>
                <c:pt idx="687" formatCode="0.00">
                  <c:v>71.7</c:v>
                </c:pt>
                <c:pt idx="688" formatCode="0.00">
                  <c:v>71.75</c:v>
                </c:pt>
                <c:pt idx="689" formatCode="0.00">
                  <c:v>71.8</c:v>
                </c:pt>
                <c:pt idx="690" formatCode="0.00">
                  <c:v>71.849999999999994</c:v>
                </c:pt>
                <c:pt idx="691" formatCode="0.00">
                  <c:v>71.900000000000006</c:v>
                </c:pt>
                <c:pt idx="692" formatCode="0.00">
                  <c:v>71.95</c:v>
                </c:pt>
                <c:pt idx="693" formatCode="0.00">
                  <c:v>72</c:v>
                </c:pt>
                <c:pt idx="694" formatCode="0.00">
                  <c:v>72.05</c:v>
                </c:pt>
                <c:pt idx="695" formatCode="0.00">
                  <c:v>72.099999999999994</c:v>
                </c:pt>
                <c:pt idx="696" formatCode="0.00">
                  <c:v>72.150000000000006</c:v>
                </c:pt>
                <c:pt idx="697" formatCode="0.00">
                  <c:v>72.2</c:v>
                </c:pt>
                <c:pt idx="698" formatCode="0.00">
                  <c:v>72.25</c:v>
                </c:pt>
                <c:pt idx="699" formatCode="0.00">
                  <c:v>72.3</c:v>
                </c:pt>
                <c:pt idx="700" formatCode="0.00">
                  <c:v>72.349999999999994</c:v>
                </c:pt>
                <c:pt idx="701" formatCode="0.00">
                  <c:v>72.400000000000006</c:v>
                </c:pt>
                <c:pt idx="702" formatCode="0.00">
                  <c:v>72.45</c:v>
                </c:pt>
                <c:pt idx="703" formatCode="0.00">
                  <c:v>72.5</c:v>
                </c:pt>
                <c:pt idx="704" formatCode="0.00">
                  <c:v>72.55</c:v>
                </c:pt>
                <c:pt idx="705" formatCode="0.00">
                  <c:v>72.599999999999994</c:v>
                </c:pt>
                <c:pt idx="706" formatCode="0.00">
                  <c:v>72.650000000000006</c:v>
                </c:pt>
                <c:pt idx="707" formatCode="0.00">
                  <c:v>72.7</c:v>
                </c:pt>
                <c:pt idx="708" formatCode="0.00">
                  <c:v>72.75</c:v>
                </c:pt>
                <c:pt idx="709" formatCode="0.00">
                  <c:v>72.8</c:v>
                </c:pt>
                <c:pt idx="710" formatCode="0.00">
                  <c:v>72.849999999999994</c:v>
                </c:pt>
                <c:pt idx="711" formatCode="0.00">
                  <c:v>72.900000000000006</c:v>
                </c:pt>
                <c:pt idx="712" formatCode="0.00">
                  <c:v>72.95</c:v>
                </c:pt>
                <c:pt idx="713" formatCode="0.00">
                  <c:v>73</c:v>
                </c:pt>
                <c:pt idx="714" formatCode="0.00">
                  <c:v>73.05</c:v>
                </c:pt>
                <c:pt idx="715" formatCode="0.00">
                  <c:v>73.099999999999994</c:v>
                </c:pt>
                <c:pt idx="716" formatCode="0.00">
                  <c:v>73.150000000000006</c:v>
                </c:pt>
                <c:pt idx="717" formatCode="0.00">
                  <c:v>73.2</c:v>
                </c:pt>
                <c:pt idx="718" formatCode="0.00">
                  <c:v>73.25</c:v>
                </c:pt>
                <c:pt idx="719" formatCode="0.00">
                  <c:v>73.3</c:v>
                </c:pt>
                <c:pt idx="720" formatCode="0.00">
                  <c:v>73.349999999999994</c:v>
                </c:pt>
                <c:pt idx="721" formatCode="0.00">
                  <c:v>73.400000000000006</c:v>
                </c:pt>
                <c:pt idx="722" formatCode="0.00">
                  <c:v>73.45</c:v>
                </c:pt>
                <c:pt idx="723" formatCode="0.00">
                  <c:v>73.5</c:v>
                </c:pt>
                <c:pt idx="724" formatCode="0.00">
                  <c:v>73.55</c:v>
                </c:pt>
                <c:pt idx="725" formatCode="0.00">
                  <c:v>73.599999999999994</c:v>
                </c:pt>
                <c:pt idx="726" formatCode="0.00">
                  <c:v>73.650000000000006</c:v>
                </c:pt>
                <c:pt idx="727" formatCode="0.00">
                  <c:v>73.7</c:v>
                </c:pt>
                <c:pt idx="728" formatCode="0.00">
                  <c:v>73.75</c:v>
                </c:pt>
                <c:pt idx="729" formatCode="0.00">
                  <c:v>73.8</c:v>
                </c:pt>
                <c:pt idx="730" formatCode="0.00">
                  <c:v>73.849999999999994</c:v>
                </c:pt>
                <c:pt idx="731" formatCode="0.00">
                  <c:v>73.900000000000006</c:v>
                </c:pt>
                <c:pt idx="732" formatCode="0.00">
                  <c:v>73.95</c:v>
                </c:pt>
                <c:pt idx="733" formatCode="0.00">
                  <c:v>74</c:v>
                </c:pt>
                <c:pt idx="734" formatCode="0.00">
                  <c:v>74.05</c:v>
                </c:pt>
                <c:pt idx="735" formatCode="0.00">
                  <c:v>74.099999999999994</c:v>
                </c:pt>
                <c:pt idx="736" formatCode="0.00">
                  <c:v>74.150000000000006</c:v>
                </c:pt>
                <c:pt idx="737" formatCode="0.00">
                  <c:v>74.2</c:v>
                </c:pt>
                <c:pt idx="738" formatCode="0.00">
                  <c:v>74.25</c:v>
                </c:pt>
                <c:pt idx="739" formatCode="0.00">
                  <c:v>74.3</c:v>
                </c:pt>
                <c:pt idx="740" formatCode="0.00">
                  <c:v>74.349999999999994</c:v>
                </c:pt>
                <c:pt idx="741" formatCode="0.00">
                  <c:v>74.400000000000006</c:v>
                </c:pt>
                <c:pt idx="742" formatCode="0.00">
                  <c:v>74.45</c:v>
                </c:pt>
                <c:pt idx="743" formatCode="0.00">
                  <c:v>74.5</c:v>
                </c:pt>
                <c:pt idx="744" formatCode="0.00">
                  <c:v>74.55</c:v>
                </c:pt>
                <c:pt idx="745" formatCode="0.00">
                  <c:v>74.599999999999994</c:v>
                </c:pt>
                <c:pt idx="746" formatCode="0.00">
                  <c:v>74.650000000000006</c:v>
                </c:pt>
                <c:pt idx="747" formatCode="0.00">
                  <c:v>74.7</c:v>
                </c:pt>
                <c:pt idx="748" formatCode="0.00">
                  <c:v>74.75</c:v>
                </c:pt>
                <c:pt idx="749" formatCode="0.00">
                  <c:v>74.8</c:v>
                </c:pt>
                <c:pt idx="750" formatCode="0.00">
                  <c:v>74.849999999999994</c:v>
                </c:pt>
                <c:pt idx="751" formatCode="0.00">
                  <c:v>74.900000000000006</c:v>
                </c:pt>
                <c:pt idx="752" formatCode="0.00">
                  <c:v>74.95</c:v>
                </c:pt>
                <c:pt idx="753" formatCode="0.00">
                  <c:v>75</c:v>
                </c:pt>
                <c:pt idx="754" formatCode="0.00">
                  <c:v>75.05</c:v>
                </c:pt>
                <c:pt idx="755" formatCode="0.00">
                  <c:v>75.099999999999994</c:v>
                </c:pt>
                <c:pt idx="756" formatCode="0.00">
                  <c:v>75.150000000000006</c:v>
                </c:pt>
                <c:pt idx="757" formatCode="0.00">
                  <c:v>75.2</c:v>
                </c:pt>
                <c:pt idx="758" formatCode="0.00">
                  <c:v>75.25</c:v>
                </c:pt>
                <c:pt idx="759" formatCode="0.00">
                  <c:v>75.3</c:v>
                </c:pt>
                <c:pt idx="760" formatCode="0.00">
                  <c:v>75.349999999999994</c:v>
                </c:pt>
                <c:pt idx="761" formatCode="0.00">
                  <c:v>75.400000000000006</c:v>
                </c:pt>
                <c:pt idx="762" formatCode="0.00">
                  <c:v>75.45</c:v>
                </c:pt>
                <c:pt idx="763" formatCode="0.00">
                  <c:v>75.5</c:v>
                </c:pt>
                <c:pt idx="764" formatCode="0.00">
                  <c:v>75.55</c:v>
                </c:pt>
                <c:pt idx="765" formatCode="0.00">
                  <c:v>75.599999999999994</c:v>
                </c:pt>
                <c:pt idx="766" formatCode="0.00">
                  <c:v>75.650000000000006</c:v>
                </c:pt>
                <c:pt idx="767" formatCode="0.00">
                  <c:v>75.7</c:v>
                </c:pt>
                <c:pt idx="768" formatCode="0.00">
                  <c:v>75.75</c:v>
                </c:pt>
                <c:pt idx="769" formatCode="0.00">
                  <c:v>75.8</c:v>
                </c:pt>
                <c:pt idx="770" formatCode="0.00">
                  <c:v>75.849999999999994</c:v>
                </c:pt>
                <c:pt idx="771" formatCode="0.00">
                  <c:v>75.900000000000006</c:v>
                </c:pt>
                <c:pt idx="772" formatCode="0.00">
                  <c:v>75.95</c:v>
                </c:pt>
                <c:pt idx="773" formatCode="0.00">
                  <c:v>76</c:v>
                </c:pt>
                <c:pt idx="774" formatCode="0.00">
                  <c:v>76.05</c:v>
                </c:pt>
                <c:pt idx="775" formatCode="0.00">
                  <c:v>76.099999999999994</c:v>
                </c:pt>
                <c:pt idx="776" formatCode="0.00">
                  <c:v>76.150000000000006</c:v>
                </c:pt>
                <c:pt idx="777" formatCode="0.00">
                  <c:v>76.2</c:v>
                </c:pt>
                <c:pt idx="778" formatCode="0.00">
                  <c:v>76.25</c:v>
                </c:pt>
                <c:pt idx="779" formatCode="0.00">
                  <c:v>76.3</c:v>
                </c:pt>
                <c:pt idx="780" formatCode="0.00">
                  <c:v>76.349999999999994</c:v>
                </c:pt>
                <c:pt idx="781" formatCode="0.00">
                  <c:v>76.400000000000006</c:v>
                </c:pt>
                <c:pt idx="782" formatCode="0.00">
                  <c:v>76.45</c:v>
                </c:pt>
                <c:pt idx="783" formatCode="0.00">
                  <c:v>76.5</c:v>
                </c:pt>
                <c:pt idx="784" formatCode="0.00">
                  <c:v>76.55</c:v>
                </c:pt>
                <c:pt idx="785" formatCode="0.00">
                  <c:v>76.599999999999994</c:v>
                </c:pt>
                <c:pt idx="786" formatCode="0.00">
                  <c:v>76.650000000000006</c:v>
                </c:pt>
                <c:pt idx="787" formatCode="0.00">
                  <c:v>76.7</c:v>
                </c:pt>
                <c:pt idx="788" formatCode="0.00">
                  <c:v>76.75</c:v>
                </c:pt>
                <c:pt idx="789" formatCode="0.00">
                  <c:v>76.8</c:v>
                </c:pt>
                <c:pt idx="790" formatCode="0.00">
                  <c:v>76.849999999999994</c:v>
                </c:pt>
                <c:pt idx="791" formatCode="0.00">
                  <c:v>76.900000000000006</c:v>
                </c:pt>
                <c:pt idx="792" formatCode="0.00">
                  <c:v>76.95</c:v>
                </c:pt>
                <c:pt idx="793" formatCode="0.00">
                  <c:v>77</c:v>
                </c:pt>
                <c:pt idx="794" formatCode="0.00">
                  <c:v>77.05</c:v>
                </c:pt>
                <c:pt idx="795" formatCode="0.00">
                  <c:v>77.099999999999994</c:v>
                </c:pt>
                <c:pt idx="796" formatCode="0.00">
                  <c:v>77.150000000000006</c:v>
                </c:pt>
                <c:pt idx="797" formatCode="0.00">
                  <c:v>77.2</c:v>
                </c:pt>
                <c:pt idx="798" formatCode="0.00">
                  <c:v>77.25</c:v>
                </c:pt>
                <c:pt idx="799" formatCode="0.00">
                  <c:v>77.3</c:v>
                </c:pt>
                <c:pt idx="800" formatCode="0.00">
                  <c:v>77.349999999999994</c:v>
                </c:pt>
                <c:pt idx="801" formatCode="0.00">
                  <c:v>77.400000000000006</c:v>
                </c:pt>
                <c:pt idx="802" formatCode="0.00">
                  <c:v>77.45</c:v>
                </c:pt>
                <c:pt idx="803" formatCode="0.00">
                  <c:v>77.5</c:v>
                </c:pt>
                <c:pt idx="804" formatCode="0.00">
                  <c:v>77.55</c:v>
                </c:pt>
                <c:pt idx="805" formatCode="0.00">
                  <c:v>77.599999999999994</c:v>
                </c:pt>
                <c:pt idx="806" formatCode="0.00">
                  <c:v>77.650000000000006</c:v>
                </c:pt>
                <c:pt idx="807" formatCode="0.00">
                  <c:v>77.7</c:v>
                </c:pt>
                <c:pt idx="808" formatCode="0.00">
                  <c:v>77.75</c:v>
                </c:pt>
                <c:pt idx="809" formatCode="0.00">
                  <c:v>77.8</c:v>
                </c:pt>
                <c:pt idx="810" formatCode="0.00">
                  <c:v>77.849999999999994</c:v>
                </c:pt>
                <c:pt idx="811" formatCode="0.00">
                  <c:v>77.900000000000006</c:v>
                </c:pt>
                <c:pt idx="812" formatCode="0.00">
                  <c:v>77.95</c:v>
                </c:pt>
                <c:pt idx="813" formatCode="0.00">
                  <c:v>78</c:v>
                </c:pt>
                <c:pt idx="814" formatCode="0.00">
                  <c:v>78.05</c:v>
                </c:pt>
                <c:pt idx="815" formatCode="0.00">
                  <c:v>78.099999999999994</c:v>
                </c:pt>
                <c:pt idx="816" formatCode="0.00">
                  <c:v>78.150000000000006</c:v>
                </c:pt>
                <c:pt idx="817" formatCode="0.00">
                  <c:v>78.2</c:v>
                </c:pt>
                <c:pt idx="818" formatCode="0.00">
                  <c:v>78.25</c:v>
                </c:pt>
                <c:pt idx="819" formatCode="0.00">
                  <c:v>78.3</c:v>
                </c:pt>
                <c:pt idx="820" formatCode="0.00">
                  <c:v>78.349999999999994</c:v>
                </c:pt>
                <c:pt idx="821" formatCode="0.00">
                  <c:v>78.400000000000006</c:v>
                </c:pt>
                <c:pt idx="822" formatCode="0.00">
                  <c:v>78.45</c:v>
                </c:pt>
                <c:pt idx="823" formatCode="0.00">
                  <c:v>78.5</c:v>
                </c:pt>
                <c:pt idx="824" formatCode="0.00">
                  <c:v>78.55</c:v>
                </c:pt>
                <c:pt idx="825" formatCode="0.00">
                  <c:v>78.599999999999994</c:v>
                </c:pt>
                <c:pt idx="826" formatCode="0.00">
                  <c:v>78.650000000000006</c:v>
                </c:pt>
                <c:pt idx="827" formatCode="0.00">
                  <c:v>78.7</c:v>
                </c:pt>
                <c:pt idx="828" formatCode="0.00">
                  <c:v>78.75</c:v>
                </c:pt>
                <c:pt idx="829" formatCode="0.00">
                  <c:v>78.8</c:v>
                </c:pt>
                <c:pt idx="830" formatCode="0.00">
                  <c:v>78.849999999999994</c:v>
                </c:pt>
                <c:pt idx="831" formatCode="0.00">
                  <c:v>78.900000000000006</c:v>
                </c:pt>
                <c:pt idx="832" formatCode="0.00">
                  <c:v>78.95</c:v>
                </c:pt>
                <c:pt idx="833" formatCode="0.00">
                  <c:v>79</c:v>
                </c:pt>
                <c:pt idx="834" formatCode="0.00">
                  <c:v>79.05</c:v>
                </c:pt>
                <c:pt idx="835" formatCode="0.00">
                  <c:v>79.099999999999994</c:v>
                </c:pt>
                <c:pt idx="836" formatCode="0.00">
                  <c:v>79.150000000000006</c:v>
                </c:pt>
                <c:pt idx="837" formatCode="0.00">
                  <c:v>79.2</c:v>
                </c:pt>
                <c:pt idx="838" formatCode="0.00">
                  <c:v>79.25</c:v>
                </c:pt>
                <c:pt idx="839" formatCode="0.00">
                  <c:v>79.3</c:v>
                </c:pt>
                <c:pt idx="840" formatCode="0.00">
                  <c:v>79.349999999999994</c:v>
                </c:pt>
                <c:pt idx="841" formatCode="0.00">
                  <c:v>79.400000000000006</c:v>
                </c:pt>
                <c:pt idx="842" formatCode="0.00">
                  <c:v>79.45</c:v>
                </c:pt>
                <c:pt idx="843" formatCode="0.00">
                  <c:v>79.5</c:v>
                </c:pt>
                <c:pt idx="844" formatCode="0.00">
                  <c:v>79.55</c:v>
                </c:pt>
                <c:pt idx="845" formatCode="0.00">
                  <c:v>79.599999999999994</c:v>
                </c:pt>
                <c:pt idx="846" formatCode="0.00">
                  <c:v>79.650000000000006</c:v>
                </c:pt>
                <c:pt idx="847" formatCode="0.00">
                  <c:v>79.7</c:v>
                </c:pt>
                <c:pt idx="848" formatCode="0.00">
                  <c:v>79.75</c:v>
                </c:pt>
                <c:pt idx="849" formatCode="0.00">
                  <c:v>79.8</c:v>
                </c:pt>
                <c:pt idx="850" formatCode="0.00">
                  <c:v>79.849999999999994</c:v>
                </c:pt>
                <c:pt idx="851" formatCode="0.00">
                  <c:v>79.900000000000006</c:v>
                </c:pt>
                <c:pt idx="852" formatCode="0.00">
                  <c:v>79.95</c:v>
                </c:pt>
                <c:pt idx="853" formatCode="0.00">
                  <c:v>80</c:v>
                </c:pt>
                <c:pt idx="854" formatCode="0.00">
                  <c:v>80.05</c:v>
                </c:pt>
                <c:pt idx="855" formatCode="0.00">
                  <c:v>80.099999999999994</c:v>
                </c:pt>
                <c:pt idx="856" formatCode="0.00">
                  <c:v>80.150000000000006</c:v>
                </c:pt>
                <c:pt idx="857" formatCode="0.00">
                  <c:v>80.2</c:v>
                </c:pt>
                <c:pt idx="858" formatCode="0.00">
                  <c:v>80.25</c:v>
                </c:pt>
                <c:pt idx="859" formatCode="0.00">
                  <c:v>80.3</c:v>
                </c:pt>
                <c:pt idx="860" formatCode="0.00">
                  <c:v>80.349999999999994</c:v>
                </c:pt>
                <c:pt idx="861" formatCode="0.00">
                  <c:v>80.400000000000006</c:v>
                </c:pt>
                <c:pt idx="862" formatCode="0.00">
                  <c:v>80.45</c:v>
                </c:pt>
                <c:pt idx="863" formatCode="0.00">
                  <c:v>80.5</c:v>
                </c:pt>
                <c:pt idx="864" formatCode="0.00">
                  <c:v>80.55</c:v>
                </c:pt>
                <c:pt idx="865" formatCode="0.00">
                  <c:v>80.599999999999994</c:v>
                </c:pt>
                <c:pt idx="866" formatCode="0.00">
                  <c:v>80.650000000000006</c:v>
                </c:pt>
                <c:pt idx="867" formatCode="0.00">
                  <c:v>80.7</c:v>
                </c:pt>
                <c:pt idx="868" formatCode="0.00">
                  <c:v>80.75</c:v>
                </c:pt>
                <c:pt idx="869" formatCode="0.00">
                  <c:v>80.8</c:v>
                </c:pt>
                <c:pt idx="870" formatCode="0.00">
                  <c:v>80.849999999999994</c:v>
                </c:pt>
                <c:pt idx="871" formatCode="0.00">
                  <c:v>80.900000000000006</c:v>
                </c:pt>
                <c:pt idx="872" formatCode="0.00">
                  <c:v>80.95</c:v>
                </c:pt>
                <c:pt idx="873" formatCode="0.00">
                  <c:v>81</c:v>
                </c:pt>
                <c:pt idx="874" formatCode="0.00">
                  <c:v>81.05</c:v>
                </c:pt>
                <c:pt idx="875" formatCode="0.00">
                  <c:v>81.099999999999994</c:v>
                </c:pt>
                <c:pt idx="876" formatCode="0.00">
                  <c:v>81.150000000000006</c:v>
                </c:pt>
                <c:pt idx="877" formatCode="0.00">
                  <c:v>81.2</c:v>
                </c:pt>
                <c:pt idx="878" formatCode="0.00">
                  <c:v>81.25</c:v>
                </c:pt>
                <c:pt idx="879" formatCode="0.00">
                  <c:v>81.3</c:v>
                </c:pt>
                <c:pt idx="880" formatCode="0.00">
                  <c:v>81.349999999999994</c:v>
                </c:pt>
                <c:pt idx="881" formatCode="0.00">
                  <c:v>81.400000000000006</c:v>
                </c:pt>
                <c:pt idx="882" formatCode="0.00">
                  <c:v>81.45</c:v>
                </c:pt>
                <c:pt idx="883" formatCode="0.00">
                  <c:v>81.5</c:v>
                </c:pt>
                <c:pt idx="884" formatCode="0.00">
                  <c:v>81.55</c:v>
                </c:pt>
                <c:pt idx="885" formatCode="0.00">
                  <c:v>81.599999999999994</c:v>
                </c:pt>
                <c:pt idx="886" formatCode="0.00">
                  <c:v>81.650000000000006</c:v>
                </c:pt>
                <c:pt idx="887" formatCode="0.00">
                  <c:v>81.7</c:v>
                </c:pt>
                <c:pt idx="888" formatCode="0.00">
                  <c:v>81.75</c:v>
                </c:pt>
                <c:pt idx="889" formatCode="0.00">
                  <c:v>81.8</c:v>
                </c:pt>
                <c:pt idx="890" formatCode="0.00">
                  <c:v>81.849999999999994</c:v>
                </c:pt>
                <c:pt idx="891" formatCode="0.00">
                  <c:v>81.900000000000006</c:v>
                </c:pt>
                <c:pt idx="892" formatCode="0.00">
                  <c:v>81.95</c:v>
                </c:pt>
                <c:pt idx="893" formatCode="0.00">
                  <c:v>82</c:v>
                </c:pt>
                <c:pt idx="894" formatCode="0.00">
                  <c:v>82.05</c:v>
                </c:pt>
                <c:pt idx="895" formatCode="0.00">
                  <c:v>82.1</c:v>
                </c:pt>
                <c:pt idx="896" formatCode="0.00">
                  <c:v>82.15</c:v>
                </c:pt>
                <c:pt idx="897" formatCode="0.00">
                  <c:v>82.2</c:v>
                </c:pt>
                <c:pt idx="898" formatCode="0.00">
                  <c:v>82.25</c:v>
                </c:pt>
                <c:pt idx="899" formatCode="0.00">
                  <c:v>82.3</c:v>
                </c:pt>
                <c:pt idx="900" formatCode="0.00">
                  <c:v>82.35</c:v>
                </c:pt>
                <c:pt idx="901" formatCode="0.00">
                  <c:v>82.4</c:v>
                </c:pt>
                <c:pt idx="902" formatCode="0.00">
                  <c:v>82.45</c:v>
                </c:pt>
                <c:pt idx="903" formatCode="0.00">
                  <c:v>82.5</c:v>
                </c:pt>
                <c:pt idx="904" formatCode="0.00">
                  <c:v>82.55</c:v>
                </c:pt>
                <c:pt idx="905" formatCode="0.00">
                  <c:v>82.6</c:v>
                </c:pt>
                <c:pt idx="906" formatCode="0.00">
                  <c:v>82.65</c:v>
                </c:pt>
                <c:pt idx="907" formatCode="0.00">
                  <c:v>82.7</c:v>
                </c:pt>
                <c:pt idx="908" formatCode="0.00">
                  <c:v>82.75</c:v>
                </c:pt>
                <c:pt idx="909" formatCode="0.00">
                  <c:v>82.8</c:v>
                </c:pt>
                <c:pt idx="910" formatCode="0.00">
                  <c:v>82.85</c:v>
                </c:pt>
                <c:pt idx="911" formatCode="0.00">
                  <c:v>82.9</c:v>
                </c:pt>
                <c:pt idx="912" formatCode="0.00">
                  <c:v>82.95</c:v>
                </c:pt>
                <c:pt idx="913" formatCode="0.00">
                  <c:v>83</c:v>
                </c:pt>
                <c:pt idx="914" formatCode="0.00">
                  <c:v>83.05</c:v>
                </c:pt>
                <c:pt idx="915" formatCode="0.00">
                  <c:v>83.1</c:v>
                </c:pt>
                <c:pt idx="916" formatCode="0.00">
                  <c:v>83.15</c:v>
                </c:pt>
                <c:pt idx="917" formatCode="0.00">
                  <c:v>83.2</c:v>
                </c:pt>
                <c:pt idx="918" formatCode="0.00">
                  <c:v>83.25</c:v>
                </c:pt>
                <c:pt idx="919" formatCode="0.00">
                  <c:v>83.3</c:v>
                </c:pt>
                <c:pt idx="920" formatCode="0.00">
                  <c:v>83.35</c:v>
                </c:pt>
                <c:pt idx="921" formatCode="0.00">
                  <c:v>83.4</c:v>
                </c:pt>
                <c:pt idx="922" formatCode="0.00">
                  <c:v>83.45</c:v>
                </c:pt>
                <c:pt idx="923" formatCode="0.00">
                  <c:v>83.5</c:v>
                </c:pt>
                <c:pt idx="924" formatCode="0.00">
                  <c:v>83.55</c:v>
                </c:pt>
                <c:pt idx="925" formatCode="0.00">
                  <c:v>83.6</c:v>
                </c:pt>
                <c:pt idx="926" formatCode="0.00">
                  <c:v>83.65</c:v>
                </c:pt>
                <c:pt idx="927" formatCode="0.00">
                  <c:v>83.7</c:v>
                </c:pt>
                <c:pt idx="928" formatCode="0.00">
                  <c:v>83.75</c:v>
                </c:pt>
                <c:pt idx="929" formatCode="0.00">
                  <c:v>83.8</c:v>
                </c:pt>
                <c:pt idx="930" formatCode="0.00">
                  <c:v>83.85</c:v>
                </c:pt>
                <c:pt idx="931" formatCode="0.00">
                  <c:v>83.9</c:v>
                </c:pt>
                <c:pt idx="932" formatCode="0.00">
                  <c:v>83.95</c:v>
                </c:pt>
                <c:pt idx="933" formatCode="0.00">
                  <c:v>84</c:v>
                </c:pt>
                <c:pt idx="934" formatCode="0.00">
                  <c:v>84.05</c:v>
                </c:pt>
                <c:pt idx="935" formatCode="0.00">
                  <c:v>84.1</c:v>
                </c:pt>
                <c:pt idx="936" formatCode="0.00">
                  <c:v>84.15</c:v>
                </c:pt>
                <c:pt idx="937" formatCode="0.00">
                  <c:v>84.2</c:v>
                </c:pt>
                <c:pt idx="938" formatCode="0.00">
                  <c:v>84.25</c:v>
                </c:pt>
                <c:pt idx="939" formatCode="0.00">
                  <c:v>84.3</c:v>
                </c:pt>
                <c:pt idx="940" formatCode="0.00">
                  <c:v>84.35</c:v>
                </c:pt>
                <c:pt idx="941" formatCode="0.00">
                  <c:v>84.4</c:v>
                </c:pt>
                <c:pt idx="942" formatCode="0.00">
                  <c:v>84.45</c:v>
                </c:pt>
                <c:pt idx="943" formatCode="0.00">
                  <c:v>84.5</c:v>
                </c:pt>
                <c:pt idx="944" formatCode="0.00">
                  <c:v>84.55</c:v>
                </c:pt>
                <c:pt idx="945" formatCode="0.00">
                  <c:v>84.6</c:v>
                </c:pt>
                <c:pt idx="946" formatCode="0.00">
                  <c:v>84.65</c:v>
                </c:pt>
                <c:pt idx="947" formatCode="0.00">
                  <c:v>84.7</c:v>
                </c:pt>
                <c:pt idx="948" formatCode="0.00">
                  <c:v>84.75</c:v>
                </c:pt>
                <c:pt idx="949" formatCode="0.00">
                  <c:v>84.8</c:v>
                </c:pt>
                <c:pt idx="950" formatCode="0.00">
                  <c:v>84.85</c:v>
                </c:pt>
                <c:pt idx="951" formatCode="0.00">
                  <c:v>84.9</c:v>
                </c:pt>
                <c:pt idx="952" formatCode="0.00">
                  <c:v>84.95</c:v>
                </c:pt>
                <c:pt idx="953" formatCode="0.00">
                  <c:v>85</c:v>
                </c:pt>
                <c:pt idx="954" formatCode="0.00">
                  <c:v>85.05</c:v>
                </c:pt>
                <c:pt idx="955" formatCode="0.00">
                  <c:v>85.1</c:v>
                </c:pt>
                <c:pt idx="956" formatCode="0.00">
                  <c:v>85.15</c:v>
                </c:pt>
                <c:pt idx="957" formatCode="0.00">
                  <c:v>85.2</c:v>
                </c:pt>
                <c:pt idx="958" formatCode="0.00">
                  <c:v>85.25</c:v>
                </c:pt>
                <c:pt idx="959" formatCode="0.00">
                  <c:v>85.3</c:v>
                </c:pt>
                <c:pt idx="960" formatCode="0.00">
                  <c:v>85.35</c:v>
                </c:pt>
                <c:pt idx="961" formatCode="0.00">
                  <c:v>85.4</c:v>
                </c:pt>
                <c:pt idx="962" formatCode="0.00">
                  <c:v>85.45</c:v>
                </c:pt>
                <c:pt idx="963" formatCode="0.00">
                  <c:v>85.5</c:v>
                </c:pt>
                <c:pt idx="964" formatCode="0.00">
                  <c:v>85.55</c:v>
                </c:pt>
                <c:pt idx="965" formatCode="0.00">
                  <c:v>85.6</c:v>
                </c:pt>
                <c:pt idx="966" formatCode="0.00">
                  <c:v>85.65</c:v>
                </c:pt>
                <c:pt idx="967" formatCode="0.00">
                  <c:v>85.7</c:v>
                </c:pt>
                <c:pt idx="968" formatCode="0.00">
                  <c:v>85.75</c:v>
                </c:pt>
                <c:pt idx="969" formatCode="0.00">
                  <c:v>85.8</c:v>
                </c:pt>
                <c:pt idx="970" formatCode="0.00">
                  <c:v>85.85</c:v>
                </c:pt>
                <c:pt idx="971" formatCode="0.00">
                  <c:v>85.9</c:v>
                </c:pt>
                <c:pt idx="972" formatCode="0.00">
                  <c:v>85.95</c:v>
                </c:pt>
                <c:pt idx="973" formatCode="0.00">
                  <c:v>86</c:v>
                </c:pt>
                <c:pt idx="974" formatCode="0.00">
                  <c:v>86.05</c:v>
                </c:pt>
                <c:pt idx="975" formatCode="0.00">
                  <c:v>86.1</c:v>
                </c:pt>
                <c:pt idx="976" formatCode="0.00">
                  <c:v>86.15</c:v>
                </c:pt>
                <c:pt idx="977" formatCode="0.00">
                  <c:v>86.2</c:v>
                </c:pt>
                <c:pt idx="978" formatCode="0.00">
                  <c:v>86.25</c:v>
                </c:pt>
                <c:pt idx="979" formatCode="0.00">
                  <c:v>86.3</c:v>
                </c:pt>
                <c:pt idx="980" formatCode="0.00">
                  <c:v>86.35</c:v>
                </c:pt>
                <c:pt idx="981" formatCode="0.00">
                  <c:v>86.4</c:v>
                </c:pt>
                <c:pt idx="982" formatCode="0.00">
                  <c:v>86.45</c:v>
                </c:pt>
                <c:pt idx="983" formatCode="0.00">
                  <c:v>86.5</c:v>
                </c:pt>
                <c:pt idx="984" formatCode="0.00">
                  <c:v>86.55</c:v>
                </c:pt>
                <c:pt idx="985" formatCode="0.00">
                  <c:v>86.6</c:v>
                </c:pt>
                <c:pt idx="986" formatCode="0.00">
                  <c:v>86.65</c:v>
                </c:pt>
                <c:pt idx="987" formatCode="0.00">
                  <c:v>86.7</c:v>
                </c:pt>
                <c:pt idx="988" formatCode="0.00">
                  <c:v>86.75</c:v>
                </c:pt>
                <c:pt idx="989" formatCode="0.00">
                  <c:v>86.8</c:v>
                </c:pt>
                <c:pt idx="990" formatCode="0.00">
                  <c:v>86.85</c:v>
                </c:pt>
                <c:pt idx="991" formatCode="0.00">
                  <c:v>86.9</c:v>
                </c:pt>
                <c:pt idx="992" formatCode="0.00">
                  <c:v>86.95</c:v>
                </c:pt>
                <c:pt idx="993" formatCode="0.00">
                  <c:v>87</c:v>
                </c:pt>
                <c:pt idx="994" formatCode="0.00">
                  <c:v>87.05</c:v>
                </c:pt>
                <c:pt idx="995" formatCode="0.00">
                  <c:v>87.1</c:v>
                </c:pt>
                <c:pt idx="996" formatCode="0.00">
                  <c:v>87.15</c:v>
                </c:pt>
                <c:pt idx="997" formatCode="0.00">
                  <c:v>87.2</c:v>
                </c:pt>
                <c:pt idx="998" formatCode="0.00">
                  <c:v>87.25</c:v>
                </c:pt>
                <c:pt idx="999" formatCode="0.00">
                  <c:v>87.3</c:v>
                </c:pt>
                <c:pt idx="1000" formatCode="0.00">
                  <c:v>87.35</c:v>
                </c:pt>
                <c:pt idx="1001" formatCode="0.00">
                  <c:v>87.4</c:v>
                </c:pt>
                <c:pt idx="1002" formatCode="0.00">
                  <c:v>87.45</c:v>
                </c:pt>
                <c:pt idx="1003" formatCode="0.00">
                  <c:v>87.5</c:v>
                </c:pt>
                <c:pt idx="1004" formatCode="0.00">
                  <c:v>87.55</c:v>
                </c:pt>
                <c:pt idx="1005" formatCode="0.00">
                  <c:v>87.6</c:v>
                </c:pt>
                <c:pt idx="1006" formatCode="0.00">
                  <c:v>87.65</c:v>
                </c:pt>
                <c:pt idx="1007" formatCode="0.00">
                  <c:v>87.7</c:v>
                </c:pt>
                <c:pt idx="1008" formatCode="0.00">
                  <c:v>87.75</c:v>
                </c:pt>
                <c:pt idx="1009" formatCode="0.00">
                  <c:v>87.8</c:v>
                </c:pt>
                <c:pt idx="1010" formatCode="0.00">
                  <c:v>87.85</c:v>
                </c:pt>
                <c:pt idx="1011" formatCode="0.00">
                  <c:v>87.9</c:v>
                </c:pt>
                <c:pt idx="1012" formatCode="0.00">
                  <c:v>87.95</c:v>
                </c:pt>
                <c:pt idx="1013" formatCode="0.00">
                  <c:v>88</c:v>
                </c:pt>
                <c:pt idx="1014" formatCode="0.00">
                  <c:v>88.05</c:v>
                </c:pt>
                <c:pt idx="1015" formatCode="0.00">
                  <c:v>88.1</c:v>
                </c:pt>
                <c:pt idx="1016" formatCode="0.00">
                  <c:v>88.15</c:v>
                </c:pt>
                <c:pt idx="1017" formatCode="0.00">
                  <c:v>88.2</c:v>
                </c:pt>
                <c:pt idx="1018" formatCode="0.00">
                  <c:v>88.25</c:v>
                </c:pt>
                <c:pt idx="1019" formatCode="0.00">
                  <c:v>88.3</c:v>
                </c:pt>
                <c:pt idx="1020" formatCode="0.00">
                  <c:v>88.35</c:v>
                </c:pt>
                <c:pt idx="1021" formatCode="0.00">
                  <c:v>88.4</c:v>
                </c:pt>
                <c:pt idx="1022" formatCode="0.00">
                  <c:v>88.45</c:v>
                </c:pt>
                <c:pt idx="1023" formatCode="0.00">
                  <c:v>88.5</c:v>
                </c:pt>
                <c:pt idx="1024" formatCode="0.00">
                  <c:v>88.55</c:v>
                </c:pt>
                <c:pt idx="1025" formatCode="0.00">
                  <c:v>88.6</c:v>
                </c:pt>
                <c:pt idx="1026" formatCode="0.00">
                  <c:v>88.65</c:v>
                </c:pt>
                <c:pt idx="1027" formatCode="0.00">
                  <c:v>88.7</c:v>
                </c:pt>
                <c:pt idx="1028" formatCode="0.00">
                  <c:v>88.75</c:v>
                </c:pt>
                <c:pt idx="1029" formatCode="0.00">
                  <c:v>88.8</c:v>
                </c:pt>
                <c:pt idx="1030" formatCode="0.00">
                  <c:v>88.85</c:v>
                </c:pt>
                <c:pt idx="1031" formatCode="0.00">
                  <c:v>88.9</c:v>
                </c:pt>
                <c:pt idx="1032" formatCode="0.00">
                  <c:v>88.95</c:v>
                </c:pt>
                <c:pt idx="1033" formatCode="0.00">
                  <c:v>89</c:v>
                </c:pt>
                <c:pt idx="1034" formatCode="0.00">
                  <c:v>89.05</c:v>
                </c:pt>
                <c:pt idx="1035" formatCode="0.00">
                  <c:v>89.1</c:v>
                </c:pt>
                <c:pt idx="1036" formatCode="0.00">
                  <c:v>89.15</c:v>
                </c:pt>
                <c:pt idx="1037" formatCode="0.00">
                  <c:v>89.2</c:v>
                </c:pt>
                <c:pt idx="1038" formatCode="0.00">
                  <c:v>89.25</c:v>
                </c:pt>
                <c:pt idx="1039" formatCode="0.00">
                  <c:v>89.3</c:v>
                </c:pt>
                <c:pt idx="1040" formatCode="0.00">
                  <c:v>89.35</c:v>
                </c:pt>
                <c:pt idx="1041" formatCode="0.00">
                  <c:v>89.4</c:v>
                </c:pt>
                <c:pt idx="1042" formatCode="0.00">
                  <c:v>89.45</c:v>
                </c:pt>
                <c:pt idx="1043" formatCode="0.00">
                  <c:v>89.5</c:v>
                </c:pt>
                <c:pt idx="1044" formatCode="0.00">
                  <c:v>89.55</c:v>
                </c:pt>
                <c:pt idx="1045" formatCode="0.00">
                  <c:v>89.6</c:v>
                </c:pt>
                <c:pt idx="1046" formatCode="0.00">
                  <c:v>89.65</c:v>
                </c:pt>
                <c:pt idx="1047" formatCode="0.00">
                  <c:v>89.7</c:v>
                </c:pt>
                <c:pt idx="1048" formatCode="0.00">
                  <c:v>89.75</c:v>
                </c:pt>
                <c:pt idx="1049" formatCode="0.00">
                  <c:v>89.8</c:v>
                </c:pt>
                <c:pt idx="1050" formatCode="0.00">
                  <c:v>89.85</c:v>
                </c:pt>
                <c:pt idx="1051" formatCode="0.00">
                  <c:v>89.9</c:v>
                </c:pt>
                <c:pt idx="1052" formatCode="0.00">
                  <c:v>89.95</c:v>
                </c:pt>
                <c:pt idx="1053" formatCode="0.00">
                  <c:v>90</c:v>
                </c:pt>
                <c:pt idx="1054" formatCode="0.00">
                  <c:v>90.05</c:v>
                </c:pt>
                <c:pt idx="1055" formatCode="0.00">
                  <c:v>90.1</c:v>
                </c:pt>
                <c:pt idx="1056" formatCode="0.00">
                  <c:v>90.15</c:v>
                </c:pt>
                <c:pt idx="1057" formatCode="0.00">
                  <c:v>90.2</c:v>
                </c:pt>
                <c:pt idx="1058" formatCode="0.00">
                  <c:v>90.25</c:v>
                </c:pt>
                <c:pt idx="1059" formatCode="0.00">
                  <c:v>90.3</c:v>
                </c:pt>
                <c:pt idx="1060" formatCode="0.00">
                  <c:v>90.35</c:v>
                </c:pt>
                <c:pt idx="1061" formatCode="0.00">
                  <c:v>90.4</c:v>
                </c:pt>
                <c:pt idx="1062" formatCode="0.00">
                  <c:v>90.45</c:v>
                </c:pt>
                <c:pt idx="1063" formatCode="0.00">
                  <c:v>90.5</c:v>
                </c:pt>
                <c:pt idx="1064" formatCode="0.00">
                  <c:v>90.55</c:v>
                </c:pt>
                <c:pt idx="1065" formatCode="0.00">
                  <c:v>90.6</c:v>
                </c:pt>
                <c:pt idx="1066" formatCode="0.00">
                  <c:v>90.65</c:v>
                </c:pt>
                <c:pt idx="1067" formatCode="0.00">
                  <c:v>90.7</c:v>
                </c:pt>
                <c:pt idx="1068" formatCode="0.00">
                  <c:v>90.75</c:v>
                </c:pt>
                <c:pt idx="1069" formatCode="0.00">
                  <c:v>90.8</c:v>
                </c:pt>
                <c:pt idx="1070" formatCode="0.00">
                  <c:v>90.85</c:v>
                </c:pt>
                <c:pt idx="1071" formatCode="0.00">
                  <c:v>90.9</c:v>
                </c:pt>
                <c:pt idx="1072" formatCode="0.00">
                  <c:v>90.95</c:v>
                </c:pt>
                <c:pt idx="1073" formatCode="0.00">
                  <c:v>91</c:v>
                </c:pt>
                <c:pt idx="1074" formatCode="0.00">
                  <c:v>91.05</c:v>
                </c:pt>
                <c:pt idx="1075" formatCode="0.00">
                  <c:v>91.1</c:v>
                </c:pt>
                <c:pt idx="1076" formatCode="0.00">
                  <c:v>91.15</c:v>
                </c:pt>
                <c:pt idx="1077" formatCode="0.00">
                  <c:v>91.2</c:v>
                </c:pt>
                <c:pt idx="1078" formatCode="0.00">
                  <c:v>91.25</c:v>
                </c:pt>
                <c:pt idx="1079" formatCode="0.00">
                  <c:v>91.3</c:v>
                </c:pt>
                <c:pt idx="1080" formatCode="0.00">
                  <c:v>91.35</c:v>
                </c:pt>
                <c:pt idx="1081" formatCode="0.00">
                  <c:v>91.4</c:v>
                </c:pt>
                <c:pt idx="1082" formatCode="0.00">
                  <c:v>91.45</c:v>
                </c:pt>
                <c:pt idx="1083" formatCode="0.00">
                  <c:v>91.5</c:v>
                </c:pt>
                <c:pt idx="1084" formatCode="0.00">
                  <c:v>91.55</c:v>
                </c:pt>
                <c:pt idx="1085" formatCode="0.00">
                  <c:v>91.6</c:v>
                </c:pt>
                <c:pt idx="1086" formatCode="0.00">
                  <c:v>91.65</c:v>
                </c:pt>
                <c:pt idx="1087" formatCode="0.00">
                  <c:v>91.7</c:v>
                </c:pt>
                <c:pt idx="1088" formatCode="0.00">
                  <c:v>91.75</c:v>
                </c:pt>
                <c:pt idx="1089" formatCode="0.00">
                  <c:v>91.8</c:v>
                </c:pt>
                <c:pt idx="1090" formatCode="0.00">
                  <c:v>91.85</c:v>
                </c:pt>
                <c:pt idx="1091" formatCode="0.00">
                  <c:v>91.9</c:v>
                </c:pt>
                <c:pt idx="1092" formatCode="0.00">
                  <c:v>91.95</c:v>
                </c:pt>
                <c:pt idx="1093" formatCode="0.00">
                  <c:v>92</c:v>
                </c:pt>
                <c:pt idx="1094" formatCode="0.00">
                  <c:v>92.05</c:v>
                </c:pt>
                <c:pt idx="1095" formatCode="0.00">
                  <c:v>92.1</c:v>
                </c:pt>
                <c:pt idx="1096" formatCode="0.00">
                  <c:v>92.15</c:v>
                </c:pt>
                <c:pt idx="1097" formatCode="0.00">
                  <c:v>92.2</c:v>
                </c:pt>
                <c:pt idx="1098" formatCode="0.00">
                  <c:v>92.25</c:v>
                </c:pt>
                <c:pt idx="1099" formatCode="0.00">
                  <c:v>92.3</c:v>
                </c:pt>
                <c:pt idx="1100" formatCode="0.00">
                  <c:v>92.35</c:v>
                </c:pt>
                <c:pt idx="1101" formatCode="0.00">
                  <c:v>92.4</c:v>
                </c:pt>
                <c:pt idx="1102" formatCode="0.00">
                  <c:v>92.45</c:v>
                </c:pt>
                <c:pt idx="1103" formatCode="0.00">
                  <c:v>92.5</c:v>
                </c:pt>
                <c:pt idx="1104" formatCode="0.00">
                  <c:v>92.55</c:v>
                </c:pt>
                <c:pt idx="1105" formatCode="0.00">
                  <c:v>92.6</c:v>
                </c:pt>
                <c:pt idx="1106" formatCode="0.00">
                  <c:v>92.65</c:v>
                </c:pt>
                <c:pt idx="1107" formatCode="0.00">
                  <c:v>92.7</c:v>
                </c:pt>
                <c:pt idx="1108" formatCode="0.00">
                  <c:v>92.75</c:v>
                </c:pt>
                <c:pt idx="1109" formatCode="0.00">
                  <c:v>92.8</c:v>
                </c:pt>
                <c:pt idx="1110" formatCode="0.00">
                  <c:v>92.85</c:v>
                </c:pt>
                <c:pt idx="1111" formatCode="0.00">
                  <c:v>92.9</c:v>
                </c:pt>
                <c:pt idx="1112" formatCode="0.00">
                  <c:v>92.95</c:v>
                </c:pt>
                <c:pt idx="1113" formatCode="0.00">
                  <c:v>93</c:v>
                </c:pt>
                <c:pt idx="1114" formatCode="0.00">
                  <c:v>93.05</c:v>
                </c:pt>
                <c:pt idx="1115" formatCode="0.00">
                  <c:v>93.1</c:v>
                </c:pt>
                <c:pt idx="1116" formatCode="0.00">
                  <c:v>93.15</c:v>
                </c:pt>
                <c:pt idx="1117" formatCode="0.00">
                  <c:v>93.2</c:v>
                </c:pt>
                <c:pt idx="1118" formatCode="0.00">
                  <c:v>93.25</c:v>
                </c:pt>
                <c:pt idx="1119" formatCode="0.00">
                  <c:v>93.3</c:v>
                </c:pt>
                <c:pt idx="1120" formatCode="0.00">
                  <c:v>93.35</c:v>
                </c:pt>
                <c:pt idx="1121" formatCode="0.00">
                  <c:v>93.4</c:v>
                </c:pt>
                <c:pt idx="1122" formatCode="0.00">
                  <c:v>93.45</c:v>
                </c:pt>
                <c:pt idx="1123" formatCode="0.00">
                  <c:v>93.5</c:v>
                </c:pt>
                <c:pt idx="1124" formatCode="0.00">
                  <c:v>93.55</c:v>
                </c:pt>
                <c:pt idx="1125" formatCode="0.00">
                  <c:v>93.6</c:v>
                </c:pt>
                <c:pt idx="1126" formatCode="0.00">
                  <c:v>93.65</c:v>
                </c:pt>
                <c:pt idx="1127" formatCode="0.00">
                  <c:v>93.7</c:v>
                </c:pt>
                <c:pt idx="1128" formatCode="0.00">
                  <c:v>93.75</c:v>
                </c:pt>
                <c:pt idx="1129" formatCode="0.00">
                  <c:v>93.8</c:v>
                </c:pt>
                <c:pt idx="1130" formatCode="0.00">
                  <c:v>93.85</c:v>
                </c:pt>
                <c:pt idx="1131" formatCode="0.00">
                  <c:v>93.9</c:v>
                </c:pt>
                <c:pt idx="1132" formatCode="0.00">
                  <c:v>93.95</c:v>
                </c:pt>
                <c:pt idx="1133" formatCode="0.00">
                  <c:v>94</c:v>
                </c:pt>
                <c:pt idx="1134" formatCode="0.00">
                  <c:v>94.05</c:v>
                </c:pt>
                <c:pt idx="1135" formatCode="0.00">
                  <c:v>94.1</c:v>
                </c:pt>
                <c:pt idx="1136" formatCode="0.00">
                  <c:v>94.15</c:v>
                </c:pt>
                <c:pt idx="1137" formatCode="0.00">
                  <c:v>94.2</c:v>
                </c:pt>
                <c:pt idx="1138" formatCode="0.00">
                  <c:v>94.25</c:v>
                </c:pt>
                <c:pt idx="1139" formatCode="0.00">
                  <c:v>94.3</c:v>
                </c:pt>
                <c:pt idx="1140" formatCode="0.00">
                  <c:v>94.35</c:v>
                </c:pt>
                <c:pt idx="1141" formatCode="0.00">
                  <c:v>94.4</c:v>
                </c:pt>
                <c:pt idx="1142" formatCode="0.00">
                  <c:v>94.45</c:v>
                </c:pt>
                <c:pt idx="1143" formatCode="0.00">
                  <c:v>94.5</c:v>
                </c:pt>
                <c:pt idx="1144" formatCode="0.00">
                  <c:v>94.55</c:v>
                </c:pt>
                <c:pt idx="1145" formatCode="0.00">
                  <c:v>94.6</c:v>
                </c:pt>
                <c:pt idx="1146" formatCode="0.00">
                  <c:v>94.65</c:v>
                </c:pt>
                <c:pt idx="1147" formatCode="0.00">
                  <c:v>94.7</c:v>
                </c:pt>
                <c:pt idx="1148" formatCode="0.00">
                  <c:v>94.75</c:v>
                </c:pt>
                <c:pt idx="1149" formatCode="0.00">
                  <c:v>94.8</c:v>
                </c:pt>
                <c:pt idx="1150" formatCode="0.00">
                  <c:v>94.85</c:v>
                </c:pt>
                <c:pt idx="1151" formatCode="0.00">
                  <c:v>94.9</c:v>
                </c:pt>
                <c:pt idx="1152" formatCode="0.00">
                  <c:v>94.95</c:v>
                </c:pt>
                <c:pt idx="1153" formatCode="0.00">
                  <c:v>95</c:v>
                </c:pt>
                <c:pt idx="1154" formatCode="0.00">
                  <c:v>95.05</c:v>
                </c:pt>
                <c:pt idx="1155" formatCode="0.00">
                  <c:v>95.1</c:v>
                </c:pt>
                <c:pt idx="1156" formatCode="0.00">
                  <c:v>95.15</c:v>
                </c:pt>
                <c:pt idx="1157" formatCode="0.00">
                  <c:v>95.2</c:v>
                </c:pt>
                <c:pt idx="1158" formatCode="0.00">
                  <c:v>95.25</c:v>
                </c:pt>
                <c:pt idx="1159" formatCode="0.00">
                  <c:v>95.3</c:v>
                </c:pt>
                <c:pt idx="1160" formatCode="0.00">
                  <c:v>95.35</c:v>
                </c:pt>
                <c:pt idx="1161" formatCode="0.00">
                  <c:v>95.4</c:v>
                </c:pt>
                <c:pt idx="1162" formatCode="0.00">
                  <c:v>95.45</c:v>
                </c:pt>
                <c:pt idx="1163" formatCode="0.00">
                  <c:v>95.5</c:v>
                </c:pt>
                <c:pt idx="1164" formatCode="0.00">
                  <c:v>95.55</c:v>
                </c:pt>
                <c:pt idx="1165" formatCode="0.00">
                  <c:v>95.6</c:v>
                </c:pt>
                <c:pt idx="1166" formatCode="0.00">
                  <c:v>95.65</c:v>
                </c:pt>
                <c:pt idx="1167" formatCode="0.00">
                  <c:v>95.7</c:v>
                </c:pt>
                <c:pt idx="1168" formatCode="0.00">
                  <c:v>95.75</c:v>
                </c:pt>
                <c:pt idx="1169" formatCode="0.00">
                  <c:v>95.8</c:v>
                </c:pt>
                <c:pt idx="1170" formatCode="0.00">
                  <c:v>95.85</c:v>
                </c:pt>
                <c:pt idx="1171" formatCode="0.00">
                  <c:v>95.9</c:v>
                </c:pt>
                <c:pt idx="1172" formatCode="0.00">
                  <c:v>95.95</c:v>
                </c:pt>
                <c:pt idx="1173" formatCode="0.00">
                  <c:v>96</c:v>
                </c:pt>
                <c:pt idx="1174" formatCode="0.00">
                  <c:v>96.05</c:v>
                </c:pt>
                <c:pt idx="1175" formatCode="0.00">
                  <c:v>96.1</c:v>
                </c:pt>
                <c:pt idx="1176" formatCode="0.00">
                  <c:v>96.15</c:v>
                </c:pt>
                <c:pt idx="1177" formatCode="0.00">
                  <c:v>96.2</c:v>
                </c:pt>
                <c:pt idx="1178" formatCode="0.00">
                  <c:v>96.25</c:v>
                </c:pt>
                <c:pt idx="1179" formatCode="0.00">
                  <c:v>96.3</c:v>
                </c:pt>
                <c:pt idx="1180" formatCode="0.00">
                  <c:v>96.35</c:v>
                </c:pt>
                <c:pt idx="1181" formatCode="0.00">
                  <c:v>96.4</c:v>
                </c:pt>
                <c:pt idx="1182" formatCode="0.00">
                  <c:v>96.45</c:v>
                </c:pt>
                <c:pt idx="1183" formatCode="0.00">
                  <c:v>96.5</c:v>
                </c:pt>
                <c:pt idx="1184" formatCode="0.00">
                  <c:v>96.55</c:v>
                </c:pt>
                <c:pt idx="1185" formatCode="0.00">
                  <c:v>96.6</c:v>
                </c:pt>
                <c:pt idx="1186" formatCode="0.00">
                  <c:v>96.65</c:v>
                </c:pt>
                <c:pt idx="1187" formatCode="0.00">
                  <c:v>96.7</c:v>
                </c:pt>
                <c:pt idx="1188" formatCode="0.00">
                  <c:v>96.75</c:v>
                </c:pt>
                <c:pt idx="1189" formatCode="0.00">
                  <c:v>96.8</c:v>
                </c:pt>
                <c:pt idx="1190" formatCode="0.00">
                  <c:v>96.85</c:v>
                </c:pt>
                <c:pt idx="1191" formatCode="0.00">
                  <c:v>96.9</c:v>
                </c:pt>
                <c:pt idx="1192" formatCode="0.00">
                  <c:v>96.95</c:v>
                </c:pt>
                <c:pt idx="1193" formatCode="0.00">
                  <c:v>97</c:v>
                </c:pt>
                <c:pt idx="1194" formatCode="0.00">
                  <c:v>97.05</c:v>
                </c:pt>
                <c:pt idx="1195" formatCode="0.00">
                  <c:v>97.1</c:v>
                </c:pt>
                <c:pt idx="1196" formatCode="0.00">
                  <c:v>97.15</c:v>
                </c:pt>
                <c:pt idx="1197" formatCode="0.00">
                  <c:v>97.2</c:v>
                </c:pt>
                <c:pt idx="1198" formatCode="0.00">
                  <c:v>97.25</c:v>
                </c:pt>
                <c:pt idx="1199" formatCode="0.00">
                  <c:v>97.3</c:v>
                </c:pt>
                <c:pt idx="1200" formatCode="0.00">
                  <c:v>97.35</c:v>
                </c:pt>
                <c:pt idx="1201" formatCode="0.00">
                  <c:v>97.4</c:v>
                </c:pt>
                <c:pt idx="1202" formatCode="0.00">
                  <c:v>97.45</c:v>
                </c:pt>
                <c:pt idx="1203" formatCode="0.00">
                  <c:v>97.5</c:v>
                </c:pt>
                <c:pt idx="1204" formatCode="0.00">
                  <c:v>97.55</c:v>
                </c:pt>
                <c:pt idx="1205" formatCode="0.00">
                  <c:v>97.6</c:v>
                </c:pt>
                <c:pt idx="1206" formatCode="0.00">
                  <c:v>97.65</c:v>
                </c:pt>
                <c:pt idx="1207" formatCode="0.00">
                  <c:v>97.7</c:v>
                </c:pt>
                <c:pt idx="1208" formatCode="0.00">
                  <c:v>97.75</c:v>
                </c:pt>
                <c:pt idx="1209" formatCode="0.00">
                  <c:v>97.8</c:v>
                </c:pt>
                <c:pt idx="1210" formatCode="0.00">
                  <c:v>97.85</c:v>
                </c:pt>
                <c:pt idx="1211" formatCode="0.00">
                  <c:v>97.9</c:v>
                </c:pt>
                <c:pt idx="1212" formatCode="0.00">
                  <c:v>97.95</c:v>
                </c:pt>
                <c:pt idx="1213" formatCode="0.00">
                  <c:v>98</c:v>
                </c:pt>
                <c:pt idx="1214" formatCode="0.00">
                  <c:v>98.05</c:v>
                </c:pt>
                <c:pt idx="1215" formatCode="0.00">
                  <c:v>98.1</c:v>
                </c:pt>
                <c:pt idx="1216" formatCode="0.00">
                  <c:v>98.15</c:v>
                </c:pt>
                <c:pt idx="1217" formatCode="0.00">
                  <c:v>98.2</c:v>
                </c:pt>
                <c:pt idx="1218" formatCode="0.00">
                  <c:v>98.25</c:v>
                </c:pt>
                <c:pt idx="1219" formatCode="0.00">
                  <c:v>98.3</c:v>
                </c:pt>
                <c:pt idx="1220" formatCode="0.00">
                  <c:v>98.35</c:v>
                </c:pt>
                <c:pt idx="1221" formatCode="0.00">
                  <c:v>98.4</c:v>
                </c:pt>
                <c:pt idx="1222" formatCode="0.00">
                  <c:v>98.45</c:v>
                </c:pt>
                <c:pt idx="1223" formatCode="0.00">
                  <c:v>98.5</c:v>
                </c:pt>
                <c:pt idx="1224" formatCode="0.00">
                  <c:v>98.55</c:v>
                </c:pt>
                <c:pt idx="1225" formatCode="0.00">
                  <c:v>98.6</c:v>
                </c:pt>
                <c:pt idx="1226" formatCode="0.00">
                  <c:v>98.65</c:v>
                </c:pt>
                <c:pt idx="1227" formatCode="0.00">
                  <c:v>98.7</c:v>
                </c:pt>
                <c:pt idx="1228" formatCode="0.00">
                  <c:v>98.75</c:v>
                </c:pt>
                <c:pt idx="1229" formatCode="0.00">
                  <c:v>98.8</c:v>
                </c:pt>
                <c:pt idx="1230" formatCode="0.00">
                  <c:v>98.85</c:v>
                </c:pt>
                <c:pt idx="1231" formatCode="0.00">
                  <c:v>98.9</c:v>
                </c:pt>
                <c:pt idx="1232" formatCode="0.00">
                  <c:v>98.95</c:v>
                </c:pt>
                <c:pt idx="1233" formatCode="0.00">
                  <c:v>99</c:v>
                </c:pt>
                <c:pt idx="1234" formatCode="0.00">
                  <c:v>99.05</c:v>
                </c:pt>
                <c:pt idx="1235" formatCode="0.00">
                  <c:v>99.1</c:v>
                </c:pt>
                <c:pt idx="1236" formatCode="0.00">
                  <c:v>99.15</c:v>
                </c:pt>
                <c:pt idx="1237" formatCode="0.00">
                  <c:v>99.2</c:v>
                </c:pt>
                <c:pt idx="1238" formatCode="0.00">
                  <c:v>99.25</c:v>
                </c:pt>
                <c:pt idx="1239" formatCode="0.00">
                  <c:v>99.3</c:v>
                </c:pt>
                <c:pt idx="1240" formatCode="0.00">
                  <c:v>99.35</c:v>
                </c:pt>
                <c:pt idx="1241" formatCode="0.00">
                  <c:v>99.4</c:v>
                </c:pt>
                <c:pt idx="1242" formatCode="0.00">
                  <c:v>99.45</c:v>
                </c:pt>
                <c:pt idx="1243" formatCode="0.00">
                  <c:v>99.5</c:v>
                </c:pt>
                <c:pt idx="1244" formatCode="0.00">
                  <c:v>99.55</c:v>
                </c:pt>
                <c:pt idx="1245" formatCode="0.00">
                  <c:v>99.6</c:v>
                </c:pt>
                <c:pt idx="1246" formatCode="0.00">
                  <c:v>99.65</c:v>
                </c:pt>
                <c:pt idx="1247" formatCode="0.00">
                  <c:v>99.7</c:v>
                </c:pt>
                <c:pt idx="1248" formatCode="0.00">
                  <c:v>99.75</c:v>
                </c:pt>
                <c:pt idx="1249" formatCode="0.00">
                  <c:v>99.8</c:v>
                </c:pt>
                <c:pt idx="1250" formatCode="0.00">
                  <c:v>99.85</c:v>
                </c:pt>
                <c:pt idx="1251" formatCode="0.00">
                  <c:v>99.9</c:v>
                </c:pt>
                <c:pt idx="1252" formatCode="0.00">
                  <c:v>99.95</c:v>
                </c:pt>
                <c:pt idx="1253" formatCode="0.00">
                  <c:v>100</c:v>
                </c:pt>
                <c:pt idx="1254" formatCode="0.00">
                  <c:v>100.05</c:v>
                </c:pt>
                <c:pt idx="1255" formatCode="0.00">
                  <c:v>100.1</c:v>
                </c:pt>
                <c:pt idx="1256" formatCode="0.00">
                  <c:v>100.15</c:v>
                </c:pt>
                <c:pt idx="1257" formatCode="0.00">
                  <c:v>100.2</c:v>
                </c:pt>
                <c:pt idx="1258" formatCode="0.00">
                  <c:v>100.25</c:v>
                </c:pt>
                <c:pt idx="1259" formatCode="0.00">
                  <c:v>100.3</c:v>
                </c:pt>
                <c:pt idx="1260" formatCode="0.00">
                  <c:v>100.35</c:v>
                </c:pt>
                <c:pt idx="1261" formatCode="0.00">
                  <c:v>100.4</c:v>
                </c:pt>
                <c:pt idx="1262" formatCode="0.00">
                  <c:v>100.45</c:v>
                </c:pt>
                <c:pt idx="1263" formatCode="0.00">
                  <c:v>100.5</c:v>
                </c:pt>
                <c:pt idx="1264" formatCode="0.00">
                  <c:v>100.55</c:v>
                </c:pt>
                <c:pt idx="1265" formatCode="0.00">
                  <c:v>100.6</c:v>
                </c:pt>
                <c:pt idx="1266" formatCode="0.00">
                  <c:v>100.65</c:v>
                </c:pt>
                <c:pt idx="1267" formatCode="0.00">
                  <c:v>100.7</c:v>
                </c:pt>
                <c:pt idx="1268" formatCode="0.00">
                  <c:v>100.75</c:v>
                </c:pt>
                <c:pt idx="1269" formatCode="0.00">
                  <c:v>100.8</c:v>
                </c:pt>
                <c:pt idx="1270" formatCode="0.00">
                  <c:v>100.85</c:v>
                </c:pt>
                <c:pt idx="1271" formatCode="0.00">
                  <c:v>100.9</c:v>
                </c:pt>
                <c:pt idx="1272" formatCode="0.00">
                  <c:v>100.95</c:v>
                </c:pt>
                <c:pt idx="1273" formatCode="0.00">
                  <c:v>101</c:v>
                </c:pt>
                <c:pt idx="1274" formatCode="0.00">
                  <c:v>101.05</c:v>
                </c:pt>
                <c:pt idx="1275" formatCode="0.00">
                  <c:v>101.1</c:v>
                </c:pt>
                <c:pt idx="1276" formatCode="0.00">
                  <c:v>101.15</c:v>
                </c:pt>
                <c:pt idx="1277" formatCode="0.00">
                  <c:v>101.2</c:v>
                </c:pt>
                <c:pt idx="1278" formatCode="0.00">
                  <c:v>101.25</c:v>
                </c:pt>
                <c:pt idx="1279" formatCode="0.00">
                  <c:v>101.3</c:v>
                </c:pt>
                <c:pt idx="1280" formatCode="0.00">
                  <c:v>101.35</c:v>
                </c:pt>
                <c:pt idx="1281" formatCode="0.00">
                  <c:v>101.4</c:v>
                </c:pt>
                <c:pt idx="1282" formatCode="0.00">
                  <c:v>101.45</c:v>
                </c:pt>
                <c:pt idx="1283" formatCode="0.00">
                  <c:v>101.5</c:v>
                </c:pt>
                <c:pt idx="1284" formatCode="0.00">
                  <c:v>101.55</c:v>
                </c:pt>
                <c:pt idx="1285" formatCode="0.00">
                  <c:v>101.6</c:v>
                </c:pt>
                <c:pt idx="1286" formatCode="0.00">
                  <c:v>101.65</c:v>
                </c:pt>
                <c:pt idx="1287" formatCode="0.00">
                  <c:v>101.7</c:v>
                </c:pt>
                <c:pt idx="1288" formatCode="0.00">
                  <c:v>101.75</c:v>
                </c:pt>
                <c:pt idx="1289" formatCode="0.00">
                  <c:v>101.8</c:v>
                </c:pt>
                <c:pt idx="1290" formatCode="0.00">
                  <c:v>101.85</c:v>
                </c:pt>
                <c:pt idx="1291" formatCode="0.00">
                  <c:v>101.9</c:v>
                </c:pt>
                <c:pt idx="1292" formatCode="0.00">
                  <c:v>101.95</c:v>
                </c:pt>
                <c:pt idx="1293" formatCode="0.00">
                  <c:v>102</c:v>
                </c:pt>
                <c:pt idx="1294" formatCode="0.00">
                  <c:v>102.05</c:v>
                </c:pt>
                <c:pt idx="1295" formatCode="0.00">
                  <c:v>102.1</c:v>
                </c:pt>
                <c:pt idx="1296" formatCode="0.00">
                  <c:v>102.15</c:v>
                </c:pt>
                <c:pt idx="1297" formatCode="0.00">
                  <c:v>102.2</c:v>
                </c:pt>
                <c:pt idx="1298" formatCode="0.00">
                  <c:v>102.25</c:v>
                </c:pt>
                <c:pt idx="1299" formatCode="0.00">
                  <c:v>102.3</c:v>
                </c:pt>
                <c:pt idx="1300" formatCode="0.00">
                  <c:v>102.35</c:v>
                </c:pt>
                <c:pt idx="1301" formatCode="0.00">
                  <c:v>102.4</c:v>
                </c:pt>
                <c:pt idx="1302" formatCode="0.00">
                  <c:v>102.45</c:v>
                </c:pt>
                <c:pt idx="1303" formatCode="0.00">
                  <c:v>102.5</c:v>
                </c:pt>
                <c:pt idx="1304" formatCode="0.00">
                  <c:v>102.55</c:v>
                </c:pt>
                <c:pt idx="1305" formatCode="0.00">
                  <c:v>102.6</c:v>
                </c:pt>
                <c:pt idx="1306" formatCode="0.00">
                  <c:v>102.65</c:v>
                </c:pt>
                <c:pt idx="1307" formatCode="0.00">
                  <c:v>102.7</c:v>
                </c:pt>
                <c:pt idx="1308" formatCode="0.00">
                  <c:v>102.75</c:v>
                </c:pt>
                <c:pt idx="1309" formatCode="0.00">
                  <c:v>102.8</c:v>
                </c:pt>
                <c:pt idx="1310" formatCode="0.00">
                  <c:v>102.85</c:v>
                </c:pt>
                <c:pt idx="1311" formatCode="0.00">
                  <c:v>102.9</c:v>
                </c:pt>
                <c:pt idx="1312" formatCode="0.00">
                  <c:v>102.95</c:v>
                </c:pt>
                <c:pt idx="1313" formatCode="0.00">
                  <c:v>103</c:v>
                </c:pt>
                <c:pt idx="1314" formatCode="0.00">
                  <c:v>103.05</c:v>
                </c:pt>
                <c:pt idx="1315" formatCode="0.00">
                  <c:v>103.1</c:v>
                </c:pt>
                <c:pt idx="1316" formatCode="0.00">
                  <c:v>103.15</c:v>
                </c:pt>
                <c:pt idx="1317" formatCode="0.00">
                  <c:v>103.2</c:v>
                </c:pt>
                <c:pt idx="1318" formatCode="0.00">
                  <c:v>103.25</c:v>
                </c:pt>
                <c:pt idx="1319" formatCode="0.00">
                  <c:v>103.3</c:v>
                </c:pt>
                <c:pt idx="1320" formatCode="0.00">
                  <c:v>103.35</c:v>
                </c:pt>
                <c:pt idx="1321" formatCode="0.00">
                  <c:v>103.4</c:v>
                </c:pt>
                <c:pt idx="1322" formatCode="0.00">
                  <c:v>103.45</c:v>
                </c:pt>
                <c:pt idx="1323" formatCode="0.00">
                  <c:v>103.5</c:v>
                </c:pt>
                <c:pt idx="1324" formatCode="0.00">
                  <c:v>103.55</c:v>
                </c:pt>
                <c:pt idx="1325" formatCode="0.00">
                  <c:v>103.6</c:v>
                </c:pt>
                <c:pt idx="1326" formatCode="0.00">
                  <c:v>103.65</c:v>
                </c:pt>
                <c:pt idx="1327" formatCode="0.00">
                  <c:v>103.7</c:v>
                </c:pt>
                <c:pt idx="1328" formatCode="0.00">
                  <c:v>103.75</c:v>
                </c:pt>
                <c:pt idx="1329" formatCode="0.00">
                  <c:v>103.8</c:v>
                </c:pt>
                <c:pt idx="1330" formatCode="0.00">
                  <c:v>103.85</c:v>
                </c:pt>
                <c:pt idx="1331" formatCode="0.00">
                  <c:v>103.9</c:v>
                </c:pt>
                <c:pt idx="1332" formatCode="0.00">
                  <c:v>103.95</c:v>
                </c:pt>
                <c:pt idx="1333" formatCode="0.00">
                  <c:v>104</c:v>
                </c:pt>
                <c:pt idx="1334" formatCode="0.00">
                  <c:v>104.05</c:v>
                </c:pt>
                <c:pt idx="1335" formatCode="0.00">
                  <c:v>104.1</c:v>
                </c:pt>
                <c:pt idx="1336" formatCode="0.00">
                  <c:v>104.15</c:v>
                </c:pt>
                <c:pt idx="1337" formatCode="0.00">
                  <c:v>104.2</c:v>
                </c:pt>
                <c:pt idx="1338" formatCode="0.00">
                  <c:v>104.25</c:v>
                </c:pt>
                <c:pt idx="1339" formatCode="0.00">
                  <c:v>104.3</c:v>
                </c:pt>
                <c:pt idx="1340" formatCode="0.00">
                  <c:v>104.35</c:v>
                </c:pt>
                <c:pt idx="1341" formatCode="0.00">
                  <c:v>104.4</c:v>
                </c:pt>
                <c:pt idx="1342" formatCode="0.00">
                  <c:v>104.45</c:v>
                </c:pt>
                <c:pt idx="1343" formatCode="0.00">
                  <c:v>104.5</c:v>
                </c:pt>
                <c:pt idx="1344" formatCode="0.00">
                  <c:v>104.55</c:v>
                </c:pt>
                <c:pt idx="1345" formatCode="0.00">
                  <c:v>104.6</c:v>
                </c:pt>
                <c:pt idx="1346" formatCode="0.00">
                  <c:v>104.65</c:v>
                </c:pt>
                <c:pt idx="1347" formatCode="0.00">
                  <c:v>104.7</c:v>
                </c:pt>
                <c:pt idx="1348" formatCode="0.00">
                  <c:v>104.75</c:v>
                </c:pt>
                <c:pt idx="1349" formatCode="0.00">
                  <c:v>104.8</c:v>
                </c:pt>
                <c:pt idx="1350" formatCode="0.00">
                  <c:v>104.85</c:v>
                </c:pt>
                <c:pt idx="1351" formatCode="0.00">
                  <c:v>104.9</c:v>
                </c:pt>
                <c:pt idx="1352" formatCode="0.00">
                  <c:v>104.95</c:v>
                </c:pt>
                <c:pt idx="1353" formatCode="0.00">
                  <c:v>105</c:v>
                </c:pt>
                <c:pt idx="1354" formatCode="0.00">
                  <c:v>105.05</c:v>
                </c:pt>
                <c:pt idx="1355" formatCode="0.00">
                  <c:v>105.1</c:v>
                </c:pt>
                <c:pt idx="1356" formatCode="0.00">
                  <c:v>105.15</c:v>
                </c:pt>
                <c:pt idx="1357" formatCode="0.00">
                  <c:v>105.2</c:v>
                </c:pt>
                <c:pt idx="1358" formatCode="0.00">
                  <c:v>105.25</c:v>
                </c:pt>
                <c:pt idx="1359" formatCode="0.00">
                  <c:v>105.3</c:v>
                </c:pt>
                <c:pt idx="1360" formatCode="0.00">
                  <c:v>105.35</c:v>
                </c:pt>
                <c:pt idx="1361" formatCode="0.00">
                  <c:v>105.4</c:v>
                </c:pt>
                <c:pt idx="1362" formatCode="0.00">
                  <c:v>105.45</c:v>
                </c:pt>
                <c:pt idx="1363" formatCode="0.00">
                  <c:v>105.5</c:v>
                </c:pt>
                <c:pt idx="1364" formatCode="0.00">
                  <c:v>105.55</c:v>
                </c:pt>
                <c:pt idx="1365" formatCode="0.00">
                  <c:v>105.6</c:v>
                </c:pt>
                <c:pt idx="1366" formatCode="0.00">
                  <c:v>105.65</c:v>
                </c:pt>
                <c:pt idx="1367" formatCode="0.00">
                  <c:v>105.7</c:v>
                </c:pt>
                <c:pt idx="1368" formatCode="0.00">
                  <c:v>105.75</c:v>
                </c:pt>
                <c:pt idx="1369" formatCode="0.00">
                  <c:v>105.8</c:v>
                </c:pt>
                <c:pt idx="1370" formatCode="0.00">
                  <c:v>105.85</c:v>
                </c:pt>
                <c:pt idx="1371" formatCode="0.00">
                  <c:v>105.9</c:v>
                </c:pt>
                <c:pt idx="1372" formatCode="0.00">
                  <c:v>105.95</c:v>
                </c:pt>
                <c:pt idx="1373" formatCode="0.00">
                  <c:v>106</c:v>
                </c:pt>
                <c:pt idx="1374" formatCode="0.00">
                  <c:v>106.05</c:v>
                </c:pt>
                <c:pt idx="1375" formatCode="0.00">
                  <c:v>106.1</c:v>
                </c:pt>
                <c:pt idx="1376" formatCode="0.00">
                  <c:v>106.15</c:v>
                </c:pt>
                <c:pt idx="1377" formatCode="0.00">
                  <c:v>106.2</c:v>
                </c:pt>
                <c:pt idx="1378" formatCode="0.00">
                  <c:v>106.25</c:v>
                </c:pt>
                <c:pt idx="1379" formatCode="0.00">
                  <c:v>106.3</c:v>
                </c:pt>
                <c:pt idx="1380" formatCode="0.00">
                  <c:v>106.35</c:v>
                </c:pt>
                <c:pt idx="1381" formatCode="0.00">
                  <c:v>106.4</c:v>
                </c:pt>
                <c:pt idx="1382" formatCode="0.00">
                  <c:v>106.45</c:v>
                </c:pt>
                <c:pt idx="1383" formatCode="0.00">
                  <c:v>106.5</c:v>
                </c:pt>
                <c:pt idx="1384" formatCode="0.00">
                  <c:v>106.55</c:v>
                </c:pt>
                <c:pt idx="1385" formatCode="0.00">
                  <c:v>106.6</c:v>
                </c:pt>
                <c:pt idx="1386" formatCode="0.00">
                  <c:v>106.65</c:v>
                </c:pt>
                <c:pt idx="1387" formatCode="0.00">
                  <c:v>106.7</c:v>
                </c:pt>
                <c:pt idx="1388" formatCode="0.00">
                  <c:v>106.75</c:v>
                </c:pt>
                <c:pt idx="1389" formatCode="0.00">
                  <c:v>106.8</c:v>
                </c:pt>
                <c:pt idx="1390" formatCode="0.00">
                  <c:v>106.85</c:v>
                </c:pt>
                <c:pt idx="1391" formatCode="0.00">
                  <c:v>106.9</c:v>
                </c:pt>
                <c:pt idx="1392" formatCode="0.00">
                  <c:v>106.95</c:v>
                </c:pt>
                <c:pt idx="1393" formatCode="0.00">
                  <c:v>107</c:v>
                </c:pt>
                <c:pt idx="1394" formatCode="0.00">
                  <c:v>107.05</c:v>
                </c:pt>
                <c:pt idx="1395" formatCode="0.00">
                  <c:v>107.1</c:v>
                </c:pt>
                <c:pt idx="1396" formatCode="0.00">
                  <c:v>107.15</c:v>
                </c:pt>
                <c:pt idx="1397" formatCode="0.00">
                  <c:v>107.2</c:v>
                </c:pt>
                <c:pt idx="1398" formatCode="0.00">
                  <c:v>107.25</c:v>
                </c:pt>
                <c:pt idx="1399" formatCode="0.00">
                  <c:v>107.3</c:v>
                </c:pt>
                <c:pt idx="1400" formatCode="0.00">
                  <c:v>107.35</c:v>
                </c:pt>
                <c:pt idx="1401" formatCode="0.00">
                  <c:v>107.4</c:v>
                </c:pt>
                <c:pt idx="1402" formatCode="0.00">
                  <c:v>107.45</c:v>
                </c:pt>
                <c:pt idx="1403" formatCode="0.00">
                  <c:v>107.5</c:v>
                </c:pt>
                <c:pt idx="1404" formatCode="0.00">
                  <c:v>107.55</c:v>
                </c:pt>
                <c:pt idx="1405" formatCode="0.00">
                  <c:v>107.6</c:v>
                </c:pt>
                <c:pt idx="1406" formatCode="0.00">
                  <c:v>107.65</c:v>
                </c:pt>
                <c:pt idx="1407" formatCode="0.00">
                  <c:v>107.7</c:v>
                </c:pt>
                <c:pt idx="1408" formatCode="0.00">
                  <c:v>107.75</c:v>
                </c:pt>
                <c:pt idx="1409" formatCode="0.00">
                  <c:v>107.8</c:v>
                </c:pt>
                <c:pt idx="1410" formatCode="0.00">
                  <c:v>107.85</c:v>
                </c:pt>
                <c:pt idx="1411" formatCode="0.00">
                  <c:v>107.9</c:v>
                </c:pt>
                <c:pt idx="1412" formatCode="0.00">
                  <c:v>107.95</c:v>
                </c:pt>
                <c:pt idx="1413" formatCode="0.00">
                  <c:v>108</c:v>
                </c:pt>
                <c:pt idx="1414" formatCode="0.00">
                  <c:v>108.05</c:v>
                </c:pt>
                <c:pt idx="1415" formatCode="0.00">
                  <c:v>108.1</c:v>
                </c:pt>
                <c:pt idx="1416" formatCode="0.00">
                  <c:v>108.15</c:v>
                </c:pt>
                <c:pt idx="1417" formatCode="0.00">
                  <c:v>108.2</c:v>
                </c:pt>
                <c:pt idx="1418" formatCode="0.00">
                  <c:v>108.25</c:v>
                </c:pt>
                <c:pt idx="1419" formatCode="0.00">
                  <c:v>108.3</c:v>
                </c:pt>
                <c:pt idx="1420" formatCode="0.00">
                  <c:v>108.35</c:v>
                </c:pt>
                <c:pt idx="1421" formatCode="0.00">
                  <c:v>108.4</c:v>
                </c:pt>
                <c:pt idx="1422" formatCode="0.00">
                  <c:v>108.45</c:v>
                </c:pt>
                <c:pt idx="1423" formatCode="0.00">
                  <c:v>108.5</c:v>
                </c:pt>
                <c:pt idx="1424" formatCode="0.00">
                  <c:v>108.55</c:v>
                </c:pt>
                <c:pt idx="1425" formatCode="0.00">
                  <c:v>108.6</c:v>
                </c:pt>
                <c:pt idx="1426" formatCode="0.00">
                  <c:v>108.65</c:v>
                </c:pt>
                <c:pt idx="1427" formatCode="0.00">
                  <c:v>108.7</c:v>
                </c:pt>
                <c:pt idx="1428" formatCode="0.00">
                  <c:v>108.75</c:v>
                </c:pt>
                <c:pt idx="1429" formatCode="0.00">
                  <c:v>108.8</c:v>
                </c:pt>
                <c:pt idx="1430" formatCode="0.00">
                  <c:v>108.85</c:v>
                </c:pt>
                <c:pt idx="1431" formatCode="0.00">
                  <c:v>108.9</c:v>
                </c:pt>
                <c:pt idx="1432" formatCode="0.00">
                  <c:v>108.95</c:v>
                </c:pt>
                <c:pt idx="1433" formatCode="0.00">
                  <c:v>109</c:v>
                </c:pt>
                <c:pt idx="1434" formatCode="0.00">
                  <c:v>109.05</c:v>
                </c:pt>
                <c:pt idx="1435" formatCode="0.00">
                  <c:v>109.1</c:v>
                </c:pt>
                <c:pt idx="1436" formatCode="0.00">
                  <c:v>109.15</c:v>
                </c:pt>
                <c:pt idx="1437" formatCode="0.00">
                  <c:v>109.2</c:v>
                </c:pt>
                <c:pt idx="1438" formatCode="0.00">
                  <c:v>109.25</c:v>
                </c:pt>
                <c:pt idx="1439" formatCode="0.00">
                  <c:v>109.3</c:v>
                </c:pt>
                <c:pt idx="1440" formatCode="0.00">
                  <c:v>109.35</c:v>
                </c:pt>
                <c:pt idx="1441" formatCode="0.00">
                  <c:v>109.4</c:v>
                </c:pt>
                <c:pt idx="1442" formatCode="0.00">
                  <c:v>109.45</c:v>
                </c:pt>
                <c:pt idx="1443" formatCode="0.00">
                  <c:v>109.5</c:v>
                </c:pt>
                <c:pt idx="1444" formatCode="0.00">
                  <c:v>109.55</c:v>
                </c:pt>
                <c:pt idx="1445" formatCode="0.00">
                  <c:v>109.6</c:v>
                </c:pt>
                <c:pt idx="1446" formatCode="0.00">
                  <c:v>109.65</c:v>
                </c:pt>
                <c:pt idx="1447" formatCode="0.00">
                  <c:v>109.7</c:v>
                </c:pt>
                <c:pt idx="1448" formatCode="0.00">
                  <c:v>109.75</c:v>
                </c:pt>
                <c:pt idx="1449" formatCode="0.00">
                  <c:v>109.8</c:v>
                </c:pt>
                <c:pt idx="1450" formatCode="0.00">
                  <c:v>109.85</c:v>
                </c:pt>
                <c:pt idx="1451" formatCode="0.00">
                  <c:v>109.9</c:v>
                </c:pt>
                <c:pt idx="1452" formatCode="0.00">
                  <c:v>109.95</c:v>
                </c:pt>
                <c:pt idx="1453" formatCode="0.00">
                  <c:v>110</c:v>
                </c:pt>
                <c:pt idx="1454" formatCode="0.00">
                  <c:v>110.05</c:v>
                </c:pt>
                <c:pt idx="1455" formatCode="0.00">
                  <c:v>110.1</c:v>
                </c:pt>
                <c:pt idx="1456" formatCode="0.00">
                  <c:v>110.15</c:v>
                </c:pt>
                <c:pt idx="1457" formatCode="0.00">
                  <c:v>110.2</c:v>
                </c:pt>
                <c:pt idx="1458" formatCode="0.00">
                  <c:v>110.25</c:v>
                </c:pt>
                <c:pt idx="1459" formatCode="0.00">
                  <c:v>110.3</c:v>
                </c:pt>
                <c:pt idx="1460" formatCode="0.00">
                  <c:v>110.35</c:v>
                </c:pt>
                <c:pt idx="1461" formatCode="0.00">
                  <c:v>110.4</c:v>
                </c:pt>
                <c:pt idx="1462" formatCode="0.00">
                  <c:v>110.45</c:v>
                </c:pt>
                <c:pt idx="1463" formatCode="0.00">
                  <c:v>110.5</c:v>
                </c:pt>
                <c:pt idx="1464" formatCode="0.00">
                  <c:v>110.55</c:v>
                </c:pt>
                <c:pt idx="1465" formatCode="0.00">
                  <c:v>110.6</c:v>
                </c:pt>
                <c:pt idx="1466" formatCode="0.00">
                  <c:v>110.65</c:v>
                </c:pt>
                <c:pt idx="1467" formatCode="0.00">
                  <c:v>110.7</c:v>
                </c:pt>
                <c:pt idx="1468" formatCode="0.00">
                  <c:v>110.75</c:v>
                </c:pt>
                <c:pt idx="1469" formatCode="0.00">
                  <c:v>110.8</c:v>
                </c:pt>
                <c:pt idx="1470" formatCode="0.00">
                  <c:v>110.85</c:v>
                </c:pt>
                <c:pt idx="1471" formatCode="0.00">
                  <c:v>110.9</c:v>
                </c:pt>
                <c:pt idx="1472" formatCode="0.00">
                  <c:v>110.95</c:v>
                </c:pt>
                <c:pt idx="1473" formatCode="0.00">
                  <c:v>111</c:v>
                </c:pt>
                <c:pt idx="1474" formatCode="0.00">
                  <c:v>111.05</c:v>
                </c:pt>
                <c:pt idx="1475" formatCode="0.00">
                  <c:v>111.1</c:v>
                </c:pt>
                <c:pt idx="1476" formatCode="0.00">
                  <c:v>111.15</c:v>
                </c:pt>
                <c:pt idx="1477" formatCode="0.00">
                  <c:v>111.2</c:v>
                </c:pt>
                <c:pt idx="1478" formatCode="0.00">
                  <c:v>111.25</c:v>
                </c:pt>
                <c:pt idx="1479" formatCode="0.00">
                  <c:v>111.3</c:v>
                </c:pt>
                <c:pt idx="1480" formatCode="0.00">
                  <c:v>111.35</c:v>
                </c:pt>
                <c:pt idx="1481" formatCode="0.00">
                  <c:v>111.4</c:v>
                </c:pt>
                <c:pt idx="1482" formatCode="0.00">
                  <c:v>111.45</c:v>
                </c:pt>
                <c:pt idx="1483" formatCode="0.00">
                  <c:v>111.5</c:v>
                </c:pt>
                <c:pt idx="1484" formatCode="0.00">
                  <c:v>111.55</c:v>
                </c:pt>
                <c:pt idx="1485" formatCode="0.00">
                  <c:v>111.6</c:v>
                </c:pt>
                <c:pt idx="1486" formatCode="0.00">
                  <c:v>111.65</c:v>
                </c:pt>
                <c:pt idx="1487" formatCode="0.00">
                  <c:v>111.7</c:v>
                </c:pt>
                <c:pt idx="1488" formatCode="0.00">
                  <c:v>111.75</c:v>
                </c:pt>
                <c:pt idx="1489" formatCode="0.00">
                  <c:v>111.8</c:v>
                </c:pt>
                <c:pt idx="1490" formatCode="0.00">
                  <c:v>111.85</c:v>
                </c:pt>
                <c:pt idx="1491" formatCode="0.00">
                  <c:v>111.9</c:v>
                </c:pt>
                <c:pt idx="1492" formatCode="0.00">
                  <c:v>111.95</c:v>
                </c:pt>
                <c:pt idx="1493" formatCode="0.00">
                  <c:v>112</c:v>
                </c:pt>
                <c:pt idx="1494" formatCode="0.00">
                  <c:v>112.05</c:v>
                </c:pt>
                <c:pt idx="1495" formatCode="0.00">
                  <c:v>112.1</c:v>
                </c:pt>
                <c:pt idx="1496" formatCode="0.00">
                  <c:v>112.15</c:v>
                </c:pt>
                <c:pt idx="1497" formatCode="0.00">
                  <c:v>112.2</c:v>
                </c:pt>
                <c:pt idx="1498" formatCode="0.00">
                  <c:v>112.25</c:v>
                </c:pt>
                <c:pt idx="1499" formatCode="0.00">
                  <c:v>112.3</c:v>
                </c:pt>
                <c:pt idx="1500" formatCode="0.00">
                  <c:v>112.35</c:v>
                </c:pt>
                <c:pt idx="1501" formatCode="0.00">
                  <c:v>112.4</c:v>
                </c:pt>
                <c:pt idx="1502" formatCode="0.00">
                  <c:v>112.45</c:v>
                </c:pt>
                <c:pt idx="1503" formatCode="0.00">
                  <c:v>112.5</c:v>
                </c:pt>
                <c:pt idx="1504" formatCode="0.00">
                  <c:v>112.55</c:v>
                </c:pt>
                <c:pt idx="1505" formatCode="0.00">
                  <c:v>112.6</c:v>
                </c:pt>
                <c:pt idx="1506" formatCode="0.00">
                  <c:v>112.65</c:v>
                </c:pt>
                <c:pt idx="1507" formatCode="0.00">
                  <c:v>112.7</c:v>
                </c:pt>
                <c:pt idx="1508" formatCode="0.00">
                  <c:v>112.75</c:v>
                </c:pt>
                <c:pt idx="1509" formatCode="0.00">
                  <c:v>112.8</c:v>
                </c:pt>
                <c:pt idx="1510" formatCode="0.00">
                  <c:v>112.85</c:v>
                </c:pt>
                <c:pt idx="1511" formatCode="0.00">
                  <c:v>112.9</c:v>
                </c:pt>
                <c:pt idx="1512" formatCode="0.00">
                  <c:v>112.95</c:v>
                </c:pt>
                <c:pt idx="1513" formatCode="0.00">
                  <c:v>113</c:v>
                </c:pt>
                <c:pt idx="1514" formatCode="0.00">
                  <c:v>113.05</c:v>
                </c:pt>
                <c:pt idx="1515" formatCode="0.00">
                  <c:v>113.1</c:v>
                </c:pt>
                <c:pt idx="1516" formatCode="0.00">
                  <c:v>113.15</c:v>
                </c:pt>
                <c:pt idx="1517" formatCode="0.00">
                  <c:v>113.2</c:v>
                </c:pt>
                <c:pt idx="1518" formatCode="0.00">
                  <c:v>113.25</c:v>
                </c:pt>
                <c:pt idx="1519" formatCode="0.00">
                  <c:v>113.3</c:v>
                </c:pt>
                <c:pt idx="1520" formatCode="0.00">
                  <c:v>113.35</c:v>
                </c:pt>
                <c:pt idx="1521" formatCode="0.00">
                  <c:v>113.4</c:v>
                </c:pt>
                <c:pt idx="1522" formatCode="0.00">
                  <c:v>113.45</c:v>
                </c:pt>
                <c:pt idx="1523" formatCode="0.00">
                  <c:v>113.5</c:v>
                </c:pt>
                <c:pt idx="1524" formatCode="0.00">
                  <c:v>113.55</c:v>
                </c:pt>
                <c:pt idx="1525" formatCode="0.00">
                  <c:v>113.6</c:v>
                </c:pt>
                <c:pt idx="1526" formatCode="0.00">
                  <c:v>113.65</c:v>
                </c:pt>
                <c:pt idx="1527" formatCode="0.00">
                  <c:v>113.7</c:v>
                </c:pt>
                <c:pt idx="1528" formatCode="0.00">
                  <c:v>113.75</c:v>
                </c:pt>
                <c:pt idx="1529" formatCode="0.00">
                  <c:v>113.8</c:v>
                </c:pt>
                <c:pt idx="1530" formatCode="0.00">
                  <c:v>113.85</c:v>
                </c:pt>
                <c:pt idx="1531" formatCode="0.00">
                  <c:v>113.9</c:v>
                </c:pt>
                <c:pt idx="1532" formatCode="0.00">
                  <c:v>113.95</c:v>
                </c:pt>
                <c:pt idx="1533" formatCode="0.00">
                  <c:v>114</c:v>
                </c:pt>
                <c:pt idx="1534" formatCode="0.00">
                  <c:v>114.05</c:v>
                </c:pt>
                <c:pt idx="1535" formatCode="0.00">
                  <c:v>114.1</c:v>
                </c:pt>
                <c:pt idx="1536" formatCode="0.00">
                  <c:v>114.15</c:v>
                </c:pt>
                <c:pt idx="1537" formatCode="0.00">
                  <c:v>114.2</c:v>
                </c:pt>
                <c:pt idx="1538" formatCode="0.00">
                  <c:v>114.25</c:v>
                </c:pt>
                <c:pt idx="1539" formatCode="0.00">
                  <c:v>114.3</c:v>
                </c:pt>
                <c:pt idx="1540" formatCode="0.00">
                  <c:v>114.35</c:v>
                </c:pt>
                <c:pt idx="1541" formatCode="0.00">
                  <c:v>114.4</c:v>
                </c:pt>
                <c:pt idx="1542" formatCode="0.00">
                  <c:v>114.45</c:v>
                </c:pt>
                <c:pt idx="1543" formatCode="0.00">
                  <c:v>114.5</c:v>
                </c:pt>
                <c:pt idx="1544" formatCode="0.00">
                  <c:v>114.55</c:v>
                </c:pt>
                <c:pt idx="1545" formatCode="0.00">
                  <c:v>114.6</c:v>
                </c:pt>
                <c:pt idx="1546" formatCode="0.00">
                  <c:v>114.65</c:v>
                </c:pt>
                <c:pt idx="1547" formatCode="0.00">
                  <c:v>114.7</c:v>
                </c:pt>
                <c:pt idx="1548" formatCode="0.00">
                  <c:v>114.75</c:v>
                </c:pt>
                <c:pt idx="1549" formatCode="0.00">
                  <c:v>114.8</c:v>
                </c:pt>
                <c:pt idx="1550" formatCode="0.00">
                  <c:v>114.85</c:v>
                </c:pt>
                <c:pt idx="1551" formatCode="0.00">
                  <c:v>114.9</c:v>
                </c:pt>
                <c:pt idx="1552" formatCode="0.00">
                  <c:v>114.95</c:v>
                </c:pt>
                <c:pt idx="1553" formatCode="0.00">
                  <c:v>115</c:v>
                </c:pt>
                <c:pt idx="1554" formatCode="0.00">
                  <c:v>115.05</c:v>
                </c:pt>
                <c:pt idx="1555" formatCode="0.00">
                  <c:v>115.1</c:v>
                </c:pt>
                <c:pt idx="1556" formatCode="0.00">
                  <c:v>115.15</c:v>
                </c:pt>
                <c:pt idx="1557" formatCode="0.00">
                  <c:v>115.2</c:v>
                </c:pt>
                <c:pt idx="1558" formatCode="0.00">
                  <c:v>115.25</c:v>
                </c:pt>
                <c:pt idx="1559" formatCode="0.00">
                  <c:v>115.3</c:v>
                </c:pt>
                <c:pt idx="1560" formatCode="0.00">
                  <c:v>115.35</c:v>
                </c:pt>
                <c:pt idx="1561" formatCode="0.00">
                  <c:v>115.4</c:v>
                </c:pt>
                <c:pt idx="1562" formatCode="0.00">
                  <c:v>115.45</c:v>
                </c:pt>
                <c:pt idx="1563" formatCode="0.00">
                  <c:v>115.5</c:v>
                </c:pt>
                <c:pt idx="1564" formatCode="0.00">
                  <c:v>115.55</c:v>
                </c:pt>
                <c:pt idx="1565" formatCode="0.00">
                  <c:v>115.6</c:v>
                </c:pt>
                <c:pt idx="1566" formatCode="0.00">
                  <c:v>115.65</c:v>
                </c:pt>
                <c:pt idx="1567" formatCode="0.00">
                  <c:v>115.7</c:v>
                </c:pt>
                <c:pt idx="1568" formatCode="0.00">
                  <c:v>115.75</c:v>
                </c:pt>
                <c:pt idx="1569" formatCode="0.00">
                  <c:v>115.8</c:v>
                </c:pt>
                <c:pt idx="1570" formatCode="0.00">
                  <c:v>115.85</c:v>
                </c:pt>
                <c:pt idx="1571" formatCode="0.00">
                  <c:v>115.9</c:v>
                </c:pt>
                <c:pt idx="1572" formatCode="0.00">
                  <c:v>115.95</c:v>
                </c:pt>
                <c:pt idx="1573" formatCode="0.00">
                  <c:v>116</c:v>
                </c:pt>
                <c:pt idx="1574" formatCode="0.00">
                  <c:v>116.05</c:v>
                </c:pt>
                <c:pt idx="1575" formatCode="0.00">
                  <c:v>116.1</c:v>
                </c:pt>
                <c:pt idx="1576" formatCode="0.00">
                  <c:v>116.15</c:v>
                </c:pt>
                <c:pt idx="1577" formatCode="0.00">
                  <c:v>116.2</c:v>
                </c:pt>
                <c:pt idx="1578" formatCode="0.00">
                  <c:v>116.25</c:v>
                </c:pt>
                <c:pt idx="1579" formatCode="0.00">
                  <c:v>116.3</c:v>
                </c:pt>
                <c:pt idx="1580" formatCode="0.00">
                  <c:v>116.35</c:v>
                </c:pt>
                <c:pt idx="1581" formatCode="0.00">
                  <c:v>116.4</c:v>
                </c:pt>
                <c:pt idx="1582" formatCode="0.00">
                  <c:v>116.45</c:v>
                </c:pt>
                <c:pt idx="1583" formatCode="0.00">
                  <c:v>116.5</c:v>
                </c:pt>
                <c:pt idx="1584" formatCode="0.00">
                  <c:v>116.55</c:v>
                </c:pt>
                <c:pt idx="1585" formatCode="0.00">
                  <c:v>116.6</c:v>
                </c:pt>
                <c:pt idx="1586" formatCode="0.00">
                  <c:v>116.65</c:v>
                </c:pt>
                <c:pt idx="1587" formatCode="0.00">
                  <c:v>116.7</c:v>
                </c:pt>
                <c:pt idx="1588" formatCode="0.00">
                  <c:v>116.75</c:v>
                </c:pt>
                <c:pt idx="1589" formatCode="0.00">
                  <c:v>116.8</c:v>
                </c:pt>
                <c:pt idx="1590" formatCode="0.00">
                  <c:v>116.85</c:v>
                </c:pt>
                <c:pt idx="1591" formatCode="0.00">
                  <c:v>116.9</c:v>
                </c:pt>
                <c:pt idx="1592" formatCode="0.00">
                  <c:v>116.95</c:v>
                </c:pt>
                <c:pt idx="1593" formatCode="0.00">
                  <c:v>117</c:v>
                </c:pt>
                <c:pt idx="1594" formatCode="0.00">
                  <c:v>117.05</c:v>
                </c:pt>
                <c:pt idx="1595" formatCode="0.00">
                  <c:v>117.1</c:v>
                </c:pt>
                <c:pt idx="1596" formatCode="0.00">
                  <c:v>117.15</c:v>
                </c:pt>
                <c:pt idx="1597" formatCode="0.00">
                  <c:v>117.2</c:v>
                </c:pt>
                <c:pt idx="1598" formatCode="0.00">
                  <c:v>117.25</c:v>
                </c:pt>
                <c:pt idx="1599" formatCode="0.00">
                  <c:v>117.3</c:v>
                </c:pt>
                <c:pt idx="1600" formatCode="0.00">
                  <c:v>117.35</c:v>
                </c:pt>
                <c:pt idx="1601" formatCode="0.00">
                  <c:v>117.4</c:v>
                </c:pt>
                <c:pt idx="1602" formatCode="0.00">
                  <c:v>117.45</c:v>
                </c:pt>
                <c:pt idx="1603" formatCode="0.00">
                  <c:v>117.5</c:v>
                </c:pt>
                <c:pt idx="1604" formatCode="0.00">
                  <c:v>117.55</c:v>
                </c:pt>
                <c:pt idx="1605" formatCode="0.00">
                  <c:v>117.6</c:v>
                </c:pt>
                <c:pt idx="1606" formatCode="0.00">
                  <c:v>117.65</c:v>
                </c:pt>
                <c:pt idx="1607" formatCode="0.00">
                  <c:v>117.7</c:v>
                </c:pt>
                <c:pt idx="1608" formatCode="0.00">
                  <c:v>117.75</c:v>
                </c:pt>
                <c:pt idx="1609" formatCode="0.00">
                  <c:v>117.8</c:v>
                </c:pt>
                <c:pt idx="1610" formatCode="0.00">
                  <c:v>117.85</c:v>
                </c:pt>
                <c:pt idx="1611" formatCode="0.00">
                  <c:v>117.9</c:v>
                </c:pt>
                <c:pt idx="1612" formatCode="0.00">
                  <c:v>117.95</c:v>
                </c:pt>
                <c:pt idx="1613" formatCode="0.00">
                  <c:v>118</c:v>
                </c:pt>
                <c:pt idx="1614" formatCode="0.00">
                  <c:v>118.05</c:v>
                </c:pt>
                <c:pt idx="1615" formatCode="0.00">
                  <c:v>118.1</c:v>
                </c:pt>
                <c:pt idx="1616" formatCode="0.00">
                  <c:v>118.15</c:v>
                </c:pt>
                <c:pt idx="1617" formatCode="0.00">
                  <c:v>118.2</c:v>
                </c:pt>
                <c:pt idx="1618" formatCode="0.00">
                  <c:v>118.25</c:v>
                </c:pt>
                <c:pt idx="1619" formatCode="0.00">
                  <c:v>118.3</c:v>
                </c:pt>
                <c:pt idx="1620" formatCode="0.00">
                  <c:v>118.35</c:v>
                </c:pt>
                <c:pt idx="1621" formatCode="0.00">
                  <c:v>118.4</c:v>
                </c:pt>
                <c:pt idx="1622" formatCode="0.00">
                  <c:v>118.45</c:v>
                </c:pt>
                <c:pt idx="1623" formatCode="0.00">
                  <c:v>118.5</c:v>
                </c:pt>
                <c:pt idx="1624" formatCode="0.00">
                  <c:v>118.55</c:v>
                </c:pt>
                <c:pt idx="1625" formatCode="0.00">
                  <c:v>118.6</c:v>
                </c:pt>
                <c:pt idx="1626" formatCode="0.00">
                  <c:v>118.65</c:v>
                </c:pt>
                <c:pt idx="1627" formatCode="0.00">
                  <c:v>118.7</c:v>
                </c:pt>
                <c:pt idx="1628" formatCode="0.00">
                  <c:v>118.75</c:v>
                </c:pt>
                <c:pt idx="1629" formatCode="0.00">
                  <c:v>118.8</c:v>
                </c:pt>
                <c:pt idx="1630" formatCode="0.00">
                  <c:v>118.85</c:v>
                </c:pt>
                <c:pt idx="1631" formatCode="0.00">
                  <c:v>118.9</c:v>
                </c:pt>
                <c:pt idx="1632" formatCode="0.00">
                  <c:v>118.95</c:v>
                </c:pt>
                <c:pt idx="1633" formatCode="0.00">
                  <c:v>119</c:v>
                </c:pt>
                <c:pt idx="1634" formatCode="0.00">
                  <c:v>119.05</c:v>
                </c:pt>
                <c:pt idx="1635" formatCode="0.00">
                  <c:v>119.1</c:v>
                </c:pt>
                <c:pt idx="1636" formatCode="0.00">
                  <c:v>119.15</c:v>
                </c:pt>
                <c:pt idx="1637" formatCode="0.00">
                  <c:v>119.2</c:v>
                </c:pt>
                <c:pt idx="1638" formatCode="0.00">
                  <c:v>119.25</c:v>
                </c:pt>
                <c:pt idx="1639" formatCode="0.00">
                  <c:v>119.3</c:v>
                </c:pt>
                <c:pt idx="1640" formatCode="0.00">
                  <c:v>119.35</c:v>
                </c:pt>
                <c:pt idx="1641" formatCode="0.00">
                  <c:v>119.4</c:v>
                </c:pt>
                <c:pt idx="1642" formatCode="0.00">
                  <c:v>119.45</c:v>
                </c:pt>
                <c:pt idx="1643" formatCode="0.00">
                  <c:v>119.5</c:v>
                </c:pt>
                <c:pt idx="1644" formatCode="0.00">
                  <c:v>119.55</c:v>
                </c:pt>
                <c:pt idx="1645" formatCode="0.00">
                  <c:v>119.6</c:v>
                </c:pt>
                <c:pt idx="1646" formatCode="0.00">
                  <c:v>119.65</c:v>
                </c:pt>
                <c:pt idx="1647" formatCode="0.00">
                  <c:v>119.7</c:v>
                </c:pt>
                <c:pt idx="1648" formatCode="0.00">
                  <c:v>119.75</c:v>
                </c:pt>
                <c:pt idx="1649" formatCode="0.00">
                  <c:v>119.8</c:v>
                </c:pt>
                <c:pt idx="1650" formatCode="0.00">
                  <c:v>119.85</c:v>
                </c:pt>
                <c:pt idx="1651" formatCode="0.00">
                  <c:v>119.9</c:v>
                </c:pt>
                <c:pt idx="1652" formatCode="0.00">
                  <c:v>119.95</c:v>
                </c:pt>
                <c:pt idx="1653" formatCode="0.00">
                  <c:v>120</c:v>
                </c:pt>
                <c:pt idx="1654" formatCode="0.00">
                  <c:v>120.05</c:v>
                </c:pt>
                <c:pt idx="1655" formatCode="0.00">
                  <c:v>120.1</c:v>
                </c:pt>
                <c:pt idx="1656" formatCode="0.00">
                  <c:v>120.15</c:v>
                </c:pt>
                <c:pt idx="1657" formatCode="0.00">
                  <c:v>120.2</c:v>
                </c:pt>
                <c:pt idx="1658" formatCode="0.00">
                  <c:v>120.25</c:v>
                </c:pt>
                <c:pt idx="1659" formatCode="0.00">
                  <c:v>120.3</c:v>
                </c:pt>
                <c:pt idx="1660" formatCode="0.00">
                  <c:v>120.35</c:v>
                </c:pt>
                <c:pt idx="1661" formatCode="0.00">
                  <c:v>120.4</c:v>
                </c:pt>
                <c:pt idx="1662" formatCode="0.00">
                  <c:v>120.45</c:v>
                </c:pt>
                <c:pt idx="1663" formatCode="0.00">
                  <c:v>120.5</c:v>
                </c:pt>
                <c:pt idx="1664" formatCode="0.00">
                  <c:v>120.55</c:v>
                </c:pt>
                <c:pt idx="1665" formatCode="0.00">
                  <c:v>120.6</c:v>
                </c:pt>
                <c:pt idx="1666" formatCode="0.00">
                  <c:v>120.65</c:v>
                </c:pt>
                <c:pt idx="1667" formatCode="0.00">
                  <c:v>120.7</c:v>
                </c:pt>
                <c:pt idx="1668" formatCode="0.00">
                  <c:v>120.75</c:v>
                </c:pt>
                <c:pt idx="1669" formatCode="0.00">
                  <c:v>120.8</c:v>
                </c:pt>
                <c:pt idx="1670" formatCode="0.00">
                  <c:v>120.85</c:v>
                </c:pt>
                <c:pt idx="1671" formatCode="0.00">
                  <c:v>120.9</c:v>
                </c:pt>
                <c:pt idx="1672" formatCode="0.00">
                  <c:v>120.95</c:v>
                </c:pt>
                <c:pt idx="1673" formatCode="0.00">
                  <c:v>121</c:v>
                </c:pt>
                <c:pt idx="1674" formatCode="0.00">
                  <c:v>121.05</c:v>
                </c:pt>
                <c:pt idx="1675" formatCode="0.00">
                  <c:v>121.1</c:v>
                </c:pt>
                <c:pt idx="1676" formatCode="0.00">
                  <c:v>121.15</c:v>
                </c:pt>
                <c:pt idx="1677" formatCode="0.00">
                  <c:v>121.2</c:v>
                </c:pt>
                <c:pt idx="1678" formatCode="0.00">
                  <c:v>121.25</c:v>
                </c:pt>
                <c:pt idx="1679" formatCode="0.00">
                  <c:v>121.3</c:v>
                </c:pt>
                <c:pt idx="1680" formatCode="0.00">
                  <c:v>121.35</c:v>
                </c:pt>
                <c:pt idx="1681" formatCode="0.00">
                  <c:v>121.4</c:v>
                </c:pt>
                <c:pt idx="1682" formatCode="0.00">
                  <c:v>121.45</c:v>
                </c:pt>
                <c:pt idx="1683" formatCode="0.00">
                  <c:v>121.5</c:v>
                </c:pt>
                <c:pt idx="1684" formatCode="0.00">
                  <c:v>121.55</c:v>
                </c:pt>
                <c:pt idx="1685" formatCode="0.00">
                  <c:v>121.6</c:v>
                </c:pt>
                <c:pt idx="1686" formatCode="0.00">
                  <c:v>121.65</c:v>
                </c:pt>
                <c:pt idx="1687" formatCode="0.00">
                  <c:v>121.7</c:v>
                </c:pt>
                <c:pt idx="1688" formatCode="0.00">
                  <c:v>121.75</c:v>
                </c:pt>
                <c:pt idx="1689" formatCode="0.00">
                  <c:v>121.8</c:v>
                </c:pt>
                <c:pt idx="1690" formatCode="0.00">
                  <c:v>121.85</c:v>
                </c:pt>
                <c:pt idx="1691" formatCode="0.00">
                  <c:v>121.9</c:v>
                </c:pt>
                <c:pt idx="1692" formatCode="0.00">
                  <c:v>121.95</c:v>
                </c:pt>
                <c:pt idx="1693" formatCode="0.00">
                  <c:v>122</c:v>
                </c:pt>
                <c:pt idx="1694" formatCode="0.00">
                  <c:v>122.05</c:v>
                </c:pt>
                <c:pt idx="1695" formatCode="0.00">
                  <c:v>122.1</c:v>
                </c:pt>
                <c:pt idx="1696" formatCode="0.00">
                  <c:v>122.15</c:v>
                </c:pt>
                <c:pt idx="1697" formatCode="0.00">
                  <c:v>122.2</c:v>
                </c:pt>
                <c:pt idx="1698" formatCode="0.00">
                  <c:v>122.25</c:v>
                </c:pt>
                <c:pt idx="1699" formatCode="0.00">
                  <c:v>122.3</c:v>
                </c:pt>
                <c:pt idx="1700" formatCode="0.00">
                  <c:v>122.35</c:v>
                </c:pt>
                <c:pt idx="1701" formatCode="0.00">
                  <c:v>122.4</c:v>
                </c:pt>
                <c:pt idx="1702" formatCode="0.00">
                  <c:v>122.45</c:v>
                </c:pt>
                <c:pt idx="1703" formatCode="0.00">
                  <c:v>122.5</c:v>
                </c:pt>
                <c:pt idx="1704" formatCode="0.00">
                  <c:v>122.55</c:v>
                </c:pt>
                <c:pt idx="1705" formatCode="0.00">
                  <c:v>122.6</c:v>
                </c:pt>
                <c:pt idx="1706" formatCode="0.00">
                  <c:v>122.65</c:v>
                </c:pt>
                <c:pt idx="1707" formatCode="0.00">
                  <c:v>122.7</c:v>
                </c:pt>
                <c:pt idx="1708" formatCode="0.00">
                  <c:v>122.75</c:v>
                </c:pt>
                <c:pt idx="1709" formatCode="0.00">
                  <c:v>122.8</c:v>
                </c:pt>
                <c:pt idx="1710" formatCode="0.00">
                  <c:v>122.85</c:v>
                </c:pt>
                <c:pt idx="1711" formatCode="0.00">
                  <c:v>122.9</c:v>
                </c:pt>
                <c:pt idx="1712" formatCode="0.00">
                  <c:v>122.95</c:v>
                </c:pt>
                <c:pt idx="1713" formatCode="0.00">
                  <c:v>123</c:v>
                </c:pt>
                <c:pt idx="1714" formatCode="0.00">
                  <c:v>123.05</c:v>
                </c:pt>
                <c:pt idx="1715" formatCode="0.00">
                  <c:v>123.1</c:v>
                </c:pt>
                <c:pt idx="1716" formatCode="0.00">
                  <c:v>123.15</c:v>
                </c:pt>
                <c:pt idx="1717" formatCode="0.00">
                  <c:v>123.2</c:v>
                </c:pt>
                <c:pt idx="1718" formatCode="0.00">
                  <c:v>123.25</c:v>
                </c:pt>
                <c:pt idx="1719" formatCode="0.00">
                  <c:v>123.3</c:v>
                </c:pt>
                <c:pt idx="1720" formatCode="0.00">
                  <c:v>123.35</c:v>
                </c:pt>
                <c:pt idx="1721" formatCode="0.00">
                  <c:v>123.4</c:v>
                </c:pt>
                <c:pt idx="1722" formatCode="0.00">
                  <c:v>123.45</c:v>
                </c:pt>
                <c:pt idx="1723" formatCode="0.00">
                  <c:v>123.5</c:v>
                </c:pt>
                <c:pt idx="1724" formatCode="0.00">
                  <c:v>123.55</c:v>
                </c:pt>
                <c:pt idx="1725" formatCode="0.00">
                  <c:v>123.6</c:v>
                </c:pt>
                <c:pt idx="1726" formatCode="0.00">
                  <c:v>123.65</c:v>
                </c:pt>
                <c:pt idx="1727" formatCode="0.00">
                  <c:v>123.7</c:v>
                </c:pt>
                <c:pt idx="1728" formatCode="0.00">
                  <c:v>123.75</c:v>
                </c:pt>
                <c:pt idx="1729" formatCode="0.00">
                  <c:v>123.8</c:v>
                </c:pt>
                <c:pt idx="1730" formatCode="0.00">
                  <c:v>123.85</c:v>
                </c:pt>
                <c:pt idx="1731" formatCode="0.00">
                  <c:v>123.9</c:v>
                </c:pt>
                <c:pt idx="1732" formatCode="0.00">
                  <c:v>123.95</c:v>
                </c:pt>
                <c:pt idx="1733" formatCode="0.00">
                  <c:v>124</c:v>
                </c:pt>
                <c:pt idx="1734" formatCode="0.00">
                  <c:v>124.05</c:v>
                </c:pt>
                <c:pt idx="1735" formatCode="0.00">
                  <c:v>124.1</c:v>
                </c:pt>
                <c:pt idx="1736" formatCode="0.00">
                  <c:v>124.15</c:v>
                </c:pt>
                <c:pt idx="1737" formatCode="0.00">
                  <c:v>124.2</c:v>
                </c:pt>
                <c:pt idx="1738" formatCode="0.00">
                  <c:v>124.25</c:v>
                </c:pt>
                <c:pt idx="1739" formatCode="0.00">
                  <c:v>124.3</c:v>
                </c:pt>
                <c:pt idx="1740" formatCode="0.00">
                  <c:v>124.35</c:v>
                </c:pt>
                <c:pt idx="1741" formatCode="0.00">
                  <c:v>124.4</c:v>
                </c:pt>
                <c:pt idx="1742" formatCode="0.00">
                  <c:v>124.45</c:v>
                </c:pt>
                <c:pt idx="1743" formatCode="0.00">
                  <c:v>124.5</c:v>
                </c:pt>
                <c:pt idx="1744" formatCode="0.00">
                  <c:v>124.55</c:v>
                </c:pt>
                <c:pt idx="1745" formatCode="0.00">
                  <c:v>124.6</c:v>
                </c:pt>
                <c:pt idx="1746" formatCode="0.00">
                  <c:v>124.65</c:v>
                </c:pt>
                <c:pt idx="1747" formatCode="0.00">
                  <c:v>124.7</c:v>
                </c:pt>
                <c:pt idx="1748" formatCode="0.00">
                  <c:v>124.75</c:v>
                </c:pt>
                <c:pt idx="1749" formatCode="0.00">
                  <c:v>124.8</c:v>
                </c:pt>
                <c:pt idx="1750" formatCode="0.00">
                  <c:v>124.85</c:v>
                </c:pt>
                <c:pt idx="1751" formatCode="0.00">
                  <c:v>124.9</c:v>
                </c:pt>
                <c:pt idx="1752" formatCode="0.00">
                  <c:v>124.95</c:v>
                </c:pt>
                <c:pt idx="1753" formatCode="0.00">
                  <c:v>125</c:v>
                </c:pt>
                <c:pt idx="1754" formatCode="0.00">
                  <c:v>125.05</c:v>
                </c:pt>
                <c:pt idx="1755" formatCode="0.00">
                  <c:v>125.1</c:v>
                </c:pt>
                <c:pt idx="1756" formatCode="0.00">
                  <c:v>125.15</c:v>
                </c:pt>
                <c:pt idx="1757" formatCode="0.00">
                  <c:v>125.2</c:v>
                </c:pt>
                <c:pt idx="1758" formatCode="0.00">
                  <c:v>125.25</c:v>
                </c:pt>
                <c:pt idx="1759" formatCode="0.00">
                  <c:v>125.3</c:v>
                </c:pt>
                <c:pt idx="1760" formatCode="0.00">
                  <c:v>125.35</c:v>
                </c:pt>
                <c:pt idx="1761" formatCode="0.00">
                  <c:v>125.4</c:v>
                </c:pt>
                <c:pt idx="1762" formatCode="0.00">
                  <c:v>125.45</c:v>
                </c:pt>
                <c:pt idx="1763" formatCode="0.00">
                  <c:v>125.5</c:v>
                </c:pt>
                <c:pt idx="1764" formatCode="0.00">
                  <c:v>125.55</c:v>
                </c:pt>
                <c:pt idx="1765" formatCode="0.00">
                  <c:v>125.6</c:v>
                </c:pt>
                <c:pt idx="1766" formatCode="0.00">
                  <c:v>125.65</c:v>
                </c:pt>
                <c:pt idx="1767" formatCode="0.00">
                  <c:v>125.7</c:v>
                </c:pt>
                <c:pt idx="1768" formatCode="0.00">
                  <c:v>125.75</c:v>
                </c:pt>
                <c:pt idx="1769" formatCode="0.00">
                  <c:v>125.8</c:v>
                </c:pt>
                <c:pt idx="1770" formatCode="0.00">
                  <c:v>125.85</c:v>
                </c:pt>
                <c:pt idx="1771" formatCode="0.00">
                  <c:v>125.9</c:v>
                </c:pt>
                <c:pt idx="1772" formatCode="0.00">
                  <c:v>125.95</c:v>
                </c:pt>
                <c:pt idx="1773" formatCode="0.00">
                  <c:v>126</c:v>
                </c:pt>
                <c:pt idx="1774" formatCode="0.00">
                  <c:v>126.05</c:v>
                </c:pt>
                <c:pt idx="1775" formatCode="0.00">
                  <c:v>126.1</c:v>
                </c:pt>
                <c:pt idx="1776" formatCode="0.00">
                  <c:v>126.15</c:v>
                </c:pt>
                <c:pt idx="1777" formatCode="0.00">
                  <c:v>126.2</c:v>
                </c:pt>
                <c:pt idx="1778" formatCode="0.00">
                  <c:v>126.25</c:v>
                </c:pt>
                <c:pt idx="1779" formatCode="0.00">
                  <c:v>126.3</c:v>
                </c:pt>
                <c:pt idx="1780" formatCode="0.00">
                  <c:v>126.35</c:v>
                </c:pt>
                <c:pt idx="1781" formatCode="0.00">
                  <c:v>126.4</c:v>
                </c:pt>
                <c:pt idx="1782" formatCode="0.00">
                  <c:v>126.45</c:v>
                </c:pt>
                <c:pt idx="1783" formatCode="0.00">
                  <c:v>126.5</c:v>
                </c:pt>
                <c:pt idx="1784" formatCode="0.00">
                  <c:v>126.55</c:v>
                </c:pt>
                <c:pt idx="1785" formatCode="0.00">
                  <c:v>126.6</c:v>
                </c:pt>
                <c:pt idx="1786" formatCode="0.00">
                  <c:v>126.65</c:v>
                </c:pt>
                <c:pt idx="1787" formatCode="0.00">
                  <c:v>126.7</c:v>
                </c:pt>
                <c:pt idx="1788" formatCode="0.00">
                  <c:v>126.75</c:v>
                </c:pt>
                <c:pt idx="1789" formatCode="0.00">
                  <c:v>126.8</c:v>
                </c:pt>
                <c:pt idx="1790" formatCode="0.00">
                  <c:v>126.85</c:v>
                </c:pt>
                <c:pt idx="1791" formatCode="0.00">
                  <c:v>126.9</c:v>
                </c:pt>
                <c:pt idx="1792" formatCode="0.00">
                  <c:v>126.95</c:v>
                </c:pt>
                <c:pt idx="1793" formatCode="0.00">
                  <c:v>127</c:v>
                </c:pt>
                <c:pt idx="1794" formatCode="0.00">
                  <c:v>127.05</c:v>
                </c:pt>
                <c:pt idx="1795" formatCode="0.00">
                  <c:v>127.1</c:v>
                </c:pt>
                <c:pt idx="1796" formatCode="0.00">
                  <c:v>127.15</c:v>
                </c:pt>
                <c:pt idx="1797" formatCode="0.00">
                  <c:v>127.2</c:v>
                </c:pt>
                <c:pt idx="1798" formatCode="0.00">
                  <c:v>127.25</c:v>
                </c:pt>
                <c:pt idx="1799" formatCode="0.00">
                  <c:v>127.3</c:v>
                </c:pt>
                <c:pt idx="1800" formatCode="0.00">
                  <c:v>127.35</c:v>
                </c:pt>
                <c:pt idx="1801" formatCode="0.00">
                  <c:v>127.4</c:v>
                </c:pt>
                <c:pt idx="1802" formatCode="0.00">
                  <c:v>127.45</c:v>
                </c:pt>
                <c:pt idx="1803" formatCode="0.00">
                  <c:v>127.5</c:v>
                </c:pt>
                <c:pt idx="1804" formatCode="0.00">
                  <c:v>127.55</c:v>
                </c:pt>
                <c:pt idx="1805" formatCode="0.00">
                  <c:v>127.6</c:v>
                </c:pt>
                <c:pt idx="1806" formatCode="0.00">
                  <c:v>127.65</c:v>
                </c:pt>
                <c:pt idx="1807" formatCode="0.00">
                  <c:v>127.7</c:v>
                </c:pt>
                <c:pt idx="1808" formatCode="0.00">
                  <c:v>127.75</c:v>
                </c:pt>
                <c:pt idx="1809" formatCode="0.00">
                  <c:v>127.8</c:v>
                </c:pt>
                <c:pt idx="1810" formatCode="0.00">
                  <c:v>127.85</c:v>
                </c:pt>
                <c:pt idx="1811" formatCode="0.00">
                  <c:v>127.9</c:v>
                </c:pt>
                <c:pt idx="1812" formatCode="0.00">
                  <c:v>127.95</c:v>
                </c:pt>
                <c:pt idx="1813" formatCode="0.00">
                  <c:v>128</c:v>
                </c:pt>
                <c:pt idx="1814" formatCode="0.00">
                  <c:v>128.05000000000001</c:v>
                </c:pt>
                <c:pt idx="1815" formatCode="0.00">
                  <c:v>128.1</c:v>
                </c:pt>
                <c:pt idx="1816" formatCode="0.00">
                  <c:v>128.15</c:v>
                </c:pt>
                <c:pt idx="1817" formatCode="0.00">
                  <c:v>128.19999999999999</c:v>
                </c:pt>
                <c:pt idx="1818" formatCode="0.00">
                  <c:v>128.25</c:v>
                </c:pt>
                <c:pt idx="1819" formatCode="0.00">
                  <c:v>128.30000000000001</c:v>
                </c:pt>
                <c:pt idx="1820" formatCode="0.00">
                  <c:v>128.35</c:v>
                </c:pt>
                <c:pt idx="1821" formatCode="0.00">
                  <c:v>128.4</c:v>
                </c:pt>
                <c:pt idx="1822" formatCode="0.00">
                  <c:v>128.44999999999999</c:v>
                </c:pt>
                <c:pt idx="1823" formatCode="0.00">
                  <c:v>128.5</c:v>
                </c:pt>
                <c:pt idx="1824" formatCode="0.00">
                  <c:v>128.55000000000001</c:v>
                </c:pt>
                <c:pt idx="1825" formatCode="0.00">
                  <c:v>128.6</c:v>
                </c:pt>
                <c:pt idx="1826" formatCode="0.00">
                  <c:v>128.65</c:v>
                </c:pt>
                <c:pt idx="1827" formatCode="0.00">
                  <c:v>128.69999999999999</c:v>
                </c:pt>
                <c:pt idx="1828" formatCode="0.00">
                  <c:v>128.75</c:v>
                </c:pt>
                <c:pt idx="1829" formatCode="0.00">
                  <c:v>128.80000000000001</c:v>
                </c:pt>
                <c:pt idx="1830" formatCode="0.00">
                  <c:v>128.85</c:v>
                </c:pt>
                <c:pt idx="1831" formatCode="0.00">
                  <c:v>128.9</c:v>
                </c:pt>
                <c:pt idx="1832" formatCode="0.00">
                  <c:v>128.94999999999999</c:v>
                </c:pt>
                <c:pt idx="1833" formatCode="0.00">
                  <c:v>129</c:v>
                </c:pt>
                <c:pt idx="1834" formatCode="0.00">
                  <c:v>129.05000000000001</c:v>
                </c:pt>
                <c:pt idx="1835" formatCode="0.00">
                  <c:v>129.1</c:v>
                </c:pt>
                <c:pt idx="1836" formatCode="0.00">
                  <c:v>129.15</c:v>
                </c:pt>
                <c:pt idx="1837" formatCode="0.00">
                  <c:v>129.19999999999999</c:v>
                </c:pt>
                <c:pt idx="1838" formatCode="0.00">
                  <c:v>129.25</c:v>
                </c:pt>
                <c:pt idx="1839" formatCode="0.00">
                  <c:v>129.30000000000001</c:v>
                </c:pt>
                <c:pt idx="1840" formatCode="0.00">
                  <c:v>129.35</c:v>
                </c:pt>
                <c:pt idx="1841" formatCode="0.00">
                  <c:v>129.4</c:v>
                </c:pt>
                <c:pt idx="1842" formatCode="0.00">
                  <c:v>129.44999999999999</c:v>
                </c:pt>
                <c:pt idx="1843" formatCode="0.00">
                  <c:v>129.5</c:v>
                </c:pt>
                <c:pt idx="1844" formatCode="0.00">
                  <c:v>129.55000000000001</c:v>
                </c:pt>
                <c:pt idx="1845" formatCode="0.00">
                  <c:v>129.6</c:v>
                </c:pt>
                <c:pt idx="1846" formatCode="0.00">
                  <c:v>129.65</c:v>
                </c:pt>
                <c:pt idx="1847" formatCode="0.00">
                  <c:v>129.69999999999999</c:v>
                </c:pt>
                <c:pt idx="1848" formatCode="0.00">
                  <c:v>129.75</c:v>
                </c:pt>
                <c:pt idx="1849" formatCode="0.00">
                  <c:v>129.80000000000001</c:v>
                </c:pt>
                <c:pt idx="1850" formatCode="0.00">
                  <c:v>129.85</c:v>
                </c:pt>
                <c:pt idx="1851" formatCode="0.00">
                  <c:v>129.9</c:v>
                </c:pt>
                <c:pt idx="1852" formatCode="0.00">
                  <c:v>129.94999999999999</c:v>
                </c:pt>
                <c:pt idx="1853" formatCode="0.00">
                  <c:v>130</c:v>
                </c:pt>
                <c:pt idx="1854" formatCode="0.00">
                  <c:v>130.05000000000001</c:v>
                </c:pt>
                <c:pt idx="1855" formatCode="0.00">
                  <c:v>130.1</c:v>
                </c:pt>
                <c:pt idx="1856" formatCode="0.00">
                  <c:v>130.15</c:v>
                </c:pt>
                <c:pt idx="1857" formatCode="0.00">
                  <c:v>130.19999999999999</c:v>
                </c:pt>
                <c:pt idx="1858" formatCode="0.00">
                  <c:v>130.25</c:v>
                </c:pt>
                <c:pt idx="1859" formatCode="0.00">
                  <c:v>130.30000000000001</c:v>
                </c:pt>
                <c:pt idx="1860" formatCode="0.00">
                  <c:v>130.35</c:v>
                </c:pt>
                <c:pt idx="1861" formatCode="0.00">
                  <c:v>130.4</c:v>
                </c:pt>
                <c:pt idx="1862" formatCode="0.00">
                  <c:v>130.44999999999999</c:v>
                </c:pt>
                <c:pt idx="1863" formatCode="0.00">
                  <c:v>130.5</c:v>
                </c:pt>
                <c:pt idx="1864" formatCode="0.00">
                  <c:v>130.55000000000001</c:v>
                </c:pt>
                <c:pt idx="1865" formatCode="0.00">
                  <c:v>130.6</c:v>
                </c:pt>
                <c:pt idx="1866" formatCode="0.00">
                  <c:v>130.65</c:v>
                </c:pt>
                <c:pt idx="1867" formatCode="0.00">
                  <c:v>130.69999999999999</c:v>
                </c:pt>
                <c:pt idx="1868" formatCode="0.00">
                  <c:v>130.75</c:v>
                </c:pt>
                <c:pt idx="1869" formatCode="0.00">
                  <c:v>130.80000000000001</c:v>
                </c:pt>
                <c:pt idx="1870" formatCode="0.00">
                  <c:v>130.85</c:v>
                </c:pt>
                <c:pt idx="1871" formatCode="0.00">
                  <c:v>130.9</c:v>
                </c:pt>
                <c:pt idx="1872" formatCode="0.00">
                  <c:v>130.94999999999999</c:v>
                </c:pt>
                <c:pt idx="1873" formatCode="0.00">
                  <c:v>131</c:v>
                </c:pt>
                <c:pt idx="1874" formatCode="0.00">
                  <c:v>131.05000000000001</c:v>
                </c:pt>
                <c:pt idx="1875" formatCode="0.00">
                  <c:v>131.1</c:v>
                </c:pt>
                <c:pt idx="1876" formatCode="0.00">
                  <c:v>131.15</c:v>
                </c:pt>
                <c:pt idx="1877" formatCode="0.00">
                  <c:v>131.19999999999999</c:v>
                </c:pt>
                <c:pt idx="1878" formatCode="0.00">
                  <c:v>131.25</c:v>
                </c:pt>
                <c:pt idx="1879" formatCode="0.00">
                  <c:v>131.30000000000001</c:v>
                </c:pt>
                <c:pt idx="1880" formatCode="0.00">
                  <c:v>131.35</c:v>
                </c:pt>
                <c:pt idx="1881" formatCode="0.00">
                  <c:v>131.4</c:v>
                </c:pt>
                <c:pt idx="1882" formatCode="0.00">
                  <c:v>131.44999999999999</c:v>
                </c:pt>
                <c:pt idx="1883" formatCode="0.00">
                  <c:v>131.5</c:v>
                </c:pt>
                <c:pt idx="1884" formatCode="0.00">
                  <c:v>131.55000000000001</c:v>
                </c:pt>
                <c:pt idx="1885" formatCode="0.00">
                  <c:v>131.6</c:v>
                </c:pt>
                <c:pt idx="1886" formatCode="0.00">
                  <c:v>131.65</c:v>
                </c:pt>
                <c:pt idx="1887" formatCode="0.00">
                  <c:v>131.69999999999999</c:v>
                </c:pt>
                <c:pt idx="1888" formatCode="0.00">
                  <c:v>131.75</c:v>
                </c:pt>
                <c:pt idx="1889" formatCode="0.00">
                  <c:v>131.80000000000001</c:v>
                </c:pt>
                <c:pt idx="1890" formatCode="0.00">
                  <c:v>131.85</c:v>
                </c:pt>
                <c:pt idx="1891" formatCode="0.00">
                  <c:v>131.9</c:v>
                </c:pt>
                <c:pt idx="1892" formatCode="0.00">
                  <c:v>131.94999999999999</c:v>
                </c:pt>
                <c:pt idx="1893" formatCode="0.00">
                  <c:v>132</c:v>
                </c:pt>
                <c:pt idx="1894" formatCode="0.00">
                  <c:v>132.05000000000001</c:v>
                </c:pt>
                <c:pt idx="1895" formatCode="0.00">
                  <c:v>132.1</c:v>
                </c:pt>
                <c:pt idx="1896" formatCode="0.00">
                  <c:v>132.15</c:v>
                </c:pt>
                <c:pt idx="1897" formatCode="0.00">
                  <c:v>132.19999999999999</c:v>
                </c:pt>
                <c:pt idx="1898" formatCode="0.00">
                  <c:v>132.25</c:v>
                </c:pt>
                <c:pt idx="1899" formatCode="0.00">
                  <c:v>132.30000000000001</c:v>
                </c:pt>
                <c:pt idx="1900" formatCode="0.00">
                  <c:v>132.35</c:v>
                </c:pt>
                <c:pt idx="1901" formatCode="0.00">
                  <c:v>132.4</c:v>
                </c:pt>
                <c:pt idx="1902" formatCode="0.00">
                  <c:v>132.44999999999999</c:v>
                </c:pt>
                <c:pt idx="1903" formatCode="0.00">
                  <c:v>132.5</c:v>
                </c:pt>
                <c:pt idx="1904" formatCode="0.00">
                  <c:v>132.55000000000001</c:v>
                </c:pt>
                <c:pt idx="1905" formatCode="0.00">
                  <c:v>132.6</c:v>
                </c:pt>
                <c:pt idx="1906" formatCode="0.00">
                  <c:v>132.65</c:v>
                </c:pt>
                <c:pt idx="1907" formatCode="0.00">
                  <c:v>132.69999999999999</c:v>
                </c:pt>
                <c:pt idx="1908" formatCode="0.00">
                  <c:v>132.75</c:v>
                </c:pt>
                <c:pt idx="1909" formatCode="0.00">
                  <c:v>132.80000000000001</c:v>
                </c:pt>
                <c:pt idx="1910" formatCode="0.00">
                  <c:v>132.85</c:v>
                </c:pt>
                <c:pt idx="1911" formatCode="0.00">
                  <c:v>132.9</c:v>
                </c:pt>
                <c:pt idx="1912" formatCode="0.00">
                  <c:v>132.94999999999999</c:v>
                </c:pt>
                <c:pt idx="1913" formatCode="0.00">
                  <c:v>133</c:v>
                </c:pt>
                <c:pt idx="1914" formatCode="0.00">
                  <c:v>133.05000000000001</c:v>
                </c:pt>
                <c:pt idx="1915" formatCode="0.00">
                  <c:v>133.1</c:v>
                </c:pt>
                <c:pt idx="1916" formatCode="0.00">
                  <c:v>133.15</c:v>
                </c:pt>
                <c:pt idx="1917" formatCode="0.00">
                  <c:v>133.19999999999999</c:v>
                </c:pt>
                <c:pt idx="1918" formatCode="0.00">
                  <c:v>133.25</c:v>
                </c:pt>
                <c:pt idx="1919" formatCode="0.00">
                  <c:v>133.30000000000001</c:v>
                </c:pt>
                <c:pt idx="1920" formatCode="0.00">
                  <c:v>133.35</c:v>
                </c:pt>
                <c:pt idx="1921" formatCode="0.00">
                  <c:v>133.4</c:v>
                </c:pt>
                <c:pt idx="1922" formatCode="0.00">
                  <c:v>133.44999999999999</c:v>
                </c:pt>
                <c:pt idx="1923" formatCode="0.00">
                  <c:v>133.5</c:v>
                </c:pt>
                <c:pt idx="1924" formatCode="0.00">
                  <c:v>133.55000000000001</c:v>
                </c:pt>
                <c:pt idx="1925" formatCode="0.00">
                  <c:v>133.6</c:v>
                </c:pt>
                <c:pt idx="1926" formatCode="0.00">
                  <c:v>133.65</c:v>
                </c:pt>
                <c:pt idx="1927" formatCode="0.00">
                  <c:v>133.69999999999999</c:v>
                </c:pt>
                <c:pt idx="1928" formatCode="0.00">
                  <c:v>133.75</c:v>
                </c:pt>
                <c:pt idx="1929" formatCode="0.00">
                  <c:v>133.80000000000001</c:v>
                </c:pt>
                <c:pt idx="1930" formatCode="0.00">
                  <c:v>133.85</c:v>
                </c:pt>
                <c:pt idx="1931" formatCode="0.00">
                  <c:v>133.9</c:v>
                </c:pt>
                <c:pt idx="1932" formatCode="0.00">
                  <c:v>133.94999999999999</c:v>
                </c:pt>
                <c:pt idx="1933" formatCode="0.00">
                  <c:v>134</c:v>
                </c:pt>
                <c:pt idx="1934" formatCode="0.00">
                  <c:v>134.05000000000001</c:v>
                </c:pt>
                <c:pt idx="1935" formatCode="0.00">
                  <c:v>134.1</c:v>
                </c:pt>
                <c:pt idx="1936" formatCode="0.00">
                  <c:v>134.15</c:v>
                </c:pt>
                <c:pt idx="1937" formatCode="0.00">
                  <c:v>134.19999999999999</c:v>
                </c:pt>
                <c:pt idx="1938" formatCode="0.00">
                  <c:v>134.25</c:v>
                </c:pt>
                <c:pt idx="1939" formatCode="0.00">
                  <c:v>134.30000000000001</c:v>
                </c:pt>
                <c:pt idx="1940" formatCode="0.00">
                  <c:v>134.35</c:v>
                </c:pt>
                <c:pt idx="1941" formatCode="0.00">
                  <c:v>134.4</c:v>
                </c:pt>
                <c:pt idx="1942" formatCode="0.00">
                  <c:v>134.44999999999999</c:v>
                </c:pt>
                <c:pt idx="1943" formatCode="0.00">
                  <c:v>134.5</c:v>
                </c:pt>
                <c:pt idx="1944" formatCode="0.00">
                  <c:v>134.55000000000001</c:v>
                </c:pt>
                <c:pt idx="1945" formatCode="0.00">
                  <c:v>134.6</c:v>
                </c:pt>
                <c:pt idx="1946" formatCode="0.00">
                  <c:v>134.65</c:v>
                </c:pt>
                <c:pt idx="1947" formatCode="0.00">
                  <c:v>134.69999999999999</c:v>
                </c:pt>
                <c:pt idx="1948" formatCode="0.00">
                  <c:v>134.75</c:v>
                </c:pt>
                <c:pt idx="1949" formatCode="0.00">
                  <c:v>134.80000000000001</c:v>
                </c:pt>
                <c:pt idx="1950" formatCode="0.00">
                  <c:v>134.85</c:v>
                </c:pt>
                <c:pt idx="1951" formatCode="0.00">
                  <c:v>134.9</c:v>
                </c:pt>
                <c:pt idx="1952" formatCode="0.00">
                  <c:v>134.94999999999999</c:v>
                </c:pt>
                <c:pt idx="1953" formatCode="0.00">
                  <c:v>135</c:v>
                </c:pt>
                <c:pt idx="1954" formatCode="0.00">
                  <c:v>135.05000000000001</c:v>
                </c:pt>
                <c:pt idx="1955" formatCode="0.00">
                  <c:v>135.1</c:v>
                </c:pt>
                <c:pt idx="1956" formatCode="0.00">
                  <c:v>135.15</c:v>
                </c:pt>
                <c:pt idx="1957" formatCode="0.00">
                  <c:v>135.19999999999999</c:v>
                </c:pt>
                <c:pt idx="1958" formatCode="0.00">
                  <c:v>135.25</c:v>
                </c:pt>
                <c:pt idx="1959" formatCode="0.00">
                  <c:v>135.30000000000001</c:v>
                </c:pt>
                <c:pt idx="1960" formatCode="0.00">
                  <c:v>135.35</c:v>
                </c:pt>
                <c:pt idx="1961" formatCode="0.00">
                  <c:v>135.4</c:v>
                </c:pt>
                <c:pt idx="1962" formatCode="0.00">
                  <c:v>135.44999999999999</c:v>
                </c:pt>
                <c:pt idx="1963" formatCode="0.00">
                  <c:v>135.5</c:v>
                </c:pt>
                <c:pt idx="1964" formatCode="0.00">
                  <c:v>135.55000000000001</c:v>
                </c:pt>
                <c:pt idx="1965" formatCode="0.00">
                  <c:v>135.6</c:v>
                </c:pt>
                <c:pt idx="1966" formatCode="0.00">
                  <c:v>135.65</c:v>
                </c:pt>
                <c:pt idx="1967" formatCode="0.00">
                  <c:v>135.69999999999999</c:v>
                </c:pt>
                <c:pt idx="1968" formatCode="0.00">
                  <c:v>135.75</c:v>
                </c:pt>
                <c:pt idx="1969" formatCode="0.00">
                  <c:v>135.80000000000001</c:v>
                </c:pt>
                <c:pt idx="1970" formatCode="0.00">
                  <c:v>135.85</c:v>
                </c:pt>
                <c:pt idx="1971" formatCode="0.00">
                  <c:v>135.9</c:v>
                </c:pt>
                <c:pt idx="1972" formatCode="0.00">
                  <c:v>135.94999999999999</c:v>
                </c:pt>
                <c:pt idx="1973" formatCode="0.00">
                  <c:v>136</c:v>
                </c:pt>
                <c:pt idx="1974" formatCode="0.00">
                  <c:v>136.05000000000001</c:v>
                </c:pt>
                <c:pt idx="1975" formatCode="0.00">
                  <c:v>136.1</c:v>
                </c:pt>
                <c:pt idx="1976" formatCode="0.00">
                  <c:v>136.15</c:v>
                </c:pt>
                <c:pt idx="1977" formatCode="0.00">
                  <c:v>136.19999999999999</c:v>
                </c:pt>
                <c:pt idx="1978" formatCode="0.00">
                  <c:v>136.25</c:v>
                </c:pt>
                <c:pt idx="1979" formatCode="0.00">
                  <c:v>136.30000000000001</c:v>
                </c:pt>
                <c:pt idx="1980" formatCode="0.00">
                  <c:v>136.35</c:v>
                </c:pt>
                <c:pt idx="1981" formatCode="0.00">
                  <c:v>136.4</c:v>
                </c:pt>
                <c:pt idx="1982" formatCode="0.00">
                  <c:v>136.44999999999999</c:v>
                </c:pt>
                <c:pt idx="1983" formatCode="0.00">
                  <c:v>136.5</c:v>
                </c:pt>
                <c:pt idx="1984" formatCode="0.00">
                  <c:v>136.55000000000001</c:v>
                </c:pt>
                <c:pt idx="1985" formatCode="0.00">
                  <c:v>136.6</c:v>
                </c:pt>
                <c:pt idx="1986" formatCode="0.00">
                  <c:v>136.65</c:v>
                </c:pt>
                <c:pt idx="1987" formatCode="0.00">
                  <c:v>136.69999999999999</c:v>
                </c:pt>
                <c:pt idx="1988" formatCode="0.00">
                  <c:v>136.75</c:v>
                </c:pt>
                <c:pt idx="1989" formatCode="0.00">
                  <c:v>136.80000000000001</c:v>
                </c:pt>
                <c:pt idx="1990" formatCode="0.00">
                  <c:v>136.85</c:v>
                </c:pt>
                <c:pt idx="1991" formatCode="0.00">
                  <c:v>136.9</c:v>
                </c:pt>
                <c:pt idx="1992" formatCode="0.00">
                  <c:v>136.94999999999999</c:v>
                </c:pt>
                <c:pt idx="1993" formatCode="0.00">
                  <c:v>137</c:v>
                </c:pt>
                <c:pt idx="1994" formatCode="0.00">
                  <c:v>137.05000000000001</c:v>
                </c:pt>
                <c:pt idx="1995" formatCode="0.00">
                  <c:v>137.1</c:v>
                </c:pt>
                <c:pt idx="1996" formatCode="0.00">
                  <c:v>137.15</c:v>
                </c:pt>
                <c:pt idx="1997" formatCode="0.00">
                  <c:v>137.19999999999999</c:v>
                </c:pt>
                <c:pt idx="1998" formatCode="0.00">
                  <c:v>137.25</c:v>
                </c:pt>
                <c:pt idx="1999" formatCode="0.00">
                  <c:v>137.30000000000001</c:v>
                </c:pt>
                <c:pt idx="2000" formatCode="0.00">
                  <c:v>137.35</c:v>
                </c:pt>
                <c:pt idx="2001" formatCode="0.00">
                  <c:v>137.4</c:v>
                </c:pt>
                <c:pt idx="2002" formatCode="0.00">
                  <c:v>137.44999999999999</c:v>
                </c:pt>
                <c:pt idx="2003" formatCode="0.00">
                  <c:v>137.5</c:v>
                </c:pt>
                <c:pt idx="2004" formatCode="0.00">
                  <c:v>137.55000000000001</c:v>
                </c:pt>
                <c:pt idx="2005" formatCode="0.00">
                  <c:v>137.6</c:v>
                </c:pt>
                <c:pt idx="2006" formatCode="0.00">
                  <c:v>137.65</c:v>
                </c:pt>
                <c:pt idx="2007" formatCode="0.00">
                  <c:v>137.69999999999999</c:v>
                </c:pt>
                <c:pt idx="2008" formatCode="0.00">
                  <c:v>137.75</c:v>
                </c:pt>
                <c:pt idx="2009" formatCode="0.00">
                  <c:v>137.80000000000001</c:v>
                </c:pt>
                <c:pt idx="2010" formatCode="0.00">
                  <c:v>137.85</c:v>
                </c:pt>
                <c:pt idx="2011" formatCode="0.00">
                  <c:v>137.9</c:v>
                </c:pt>
                <c:pt idx="2012" formatCode="0.00">
                  <c:v>137.94999999999999</c:v>
                </c:pt>
                <c:pt idx="2013" formatCode="0.00">
                  <c:v>138</c:v>
                </c:pt>
                <c:pt idx="2014" formatCode="0.00">
                  <c:v>138.05000000000001</c:v>
                </c:pt>
                <c:pt idx="2015" formatCode="0.00">
                  <c:v>138.1</c:v>
                </c:pt>
                <c:pt idx="2016" formatCode="0.00">
                  <c:v>138.15</c:v>
                </c:pt>
                <c:pt idx="2017" formatCode="0.00">
                  <c:v>138.19999999999999</c:v>
                </c:pt>
                <c:pt idx="2018" formatCode="0.00">
                  <c:v>138.25</c:v>
                </c:pt>
                <c:pt idx="2019" formatCode="0.00">
                  <c:v>138.30000000000001</c:v>
                </c:pt>
                <c:pt idx="2020" formatCode="0.00">
                  <c:v>138.35</c:v>
                </c:pt>
                <c:pt idx="2021" formatCode="0.00">
                  <c:v>138.4</c:v>
                </c:pt>
                <c:pt idx="2022" formatCode="0.00">
                  <c:v>138.44999999999999</c:v>
                </c:pt>
                <c:pt idx="2023" formatCode="0.00">
                  <c:v>138.5</c:v>
                </c:pt>
                <c:pt idx="2024" formatCode="0.00">
                  <c:v>138.55000000000001</c:v>
                </c:pt>
                <c:pt idx="2025" formatCode="0.00">
                  <c:v>138.6</c:v>
                </c:pt>
                <c:pt idx="2026" formatCode="0.00">
                  <c:v>138.65</c:v>
                </c:pt>
                <c:pt idx="2027" formatCode="0.00">
                  <c:v>138.69999999999999</c:v>
                </c:pt>
                <c:pt idx="2028" formatCode="0.00">
                  <c:v>138.75</c:v>
                </c:pt>
                <c:pt idx="2029" formatCode="0.00">
                  <c:v>138.80000000000001</c:v>
                </c:pt>
                <c:pt idx="2030" formatCode="0.00">
                  <c:v>138.85</c:v>
                </c:pt>
                <c:pt idx="2031" formatCode="0.00">
                  <c:v>138.9</c:v>
                </c:pt>
                <c:pt idx="2032" formatCode="0.00">
                  <c:v>138.94999999999999</c:v>
                </c:pt>
                <c:pt idx="2033" formatCode="0.00">
                  <c:v>139</c:v>
                </c:pt>
                <c:pt idx="2034" formatCode="0.00">
                  <c:v>139.05000000000001</c:v>
                </c:pt>
                <c:pt idx="2035" formatCode="0.00">
                  <c:v>139.1</c:v>
                </c:pt>
                <c:pt idx="2036" formatCode="0.00">
                  <c:v>139.15</c:v>
                </c:pt>
                <c:pt idx="2037" formatCode="0.00">
                  <c:v>139.19999999999999</c:v>
                </c:pt>
                <c:pt idx="2038" formatCode="0.00">
                  <c:v>139.25</c:v>
                </c:pt>
                <c:pt idx="2039" formatCode="0.00">
                  <c:v>139.30000000000001</c:v>
                </c:pt>
                <c:pt idx="2040" formatCode="0.00">
                  <c:v>139.35</c:v>
                </c:pt>
                <c:pt idx="2041" formatCode="0.00">
                  <c:v>139.4</c:v>
                </c:pt>
                <c:pt idx="2042" formatCode="0.00">
                  <c:v>139.44999999999999</c:v>
                </c:pt>
                <c:pt idx="2043" formatCode="0.00">
                  <c:v>139.5</c:v>
                </c:pt>
                <c:pt idx="2044" formatCode="0.00">
                  <c:v>139.55000000000001</c:v>
                </c:pt>
                <c:pt idx="2045" formatCode="0.00">
                  <c:v>139.6</c:v>
                </c:pt>
                <c:pt idx="2046" formatCode="0.00">
                  <c:v>139.65</c:v>
                </c:pt>
                <c:pt idx="2047" formatCode="0.00">
                  <c:v>139.69999999999999</c:v>
                </c:pt>
                <c:pt idx="2048" formatCode="0.00">
                  <c:v>139.75</c:v>
                </c:pt>
                <c:pt idx="2049" formatCode="0.00">
                  <c:v>139.80000000000001</c:v>
                </c:pt>
                <c:pt idx="2050" formatCode="0.00">
                  <c:v>139.85</c:v>
                </c:pt>
                <c:pt idx="2051" formatCode="0.00">
                  <c:v>139.9</c:v>
                </c:pt>
                <c:pt idx="2052" formatCode="0.00">
                  <c:v>139.94999999999999</c:v>
                </c:pt>
                <c:pt idx="2053" formatCode="0.00">
                  <c:v>140</c:v>
                </c:pt>
                <c:pt idx="2054" formatCode="0.00">
                  <c:v>140.05000000000001</c:v>
                </c:pt>
                <c:pt idx="2055" formatCode="0.00">
                  <c:v>140.1</c:v>
                </c:pt>
                <c:pt idx="2056" formatCode="0.00">
                  <c:v>140.15</c:v>
                </c:pt>
                <c:pt idx="2057" formatCode="0.00">
                  <c:v>140.19999999999999</c:v>
                </c:pt>
                <c:pt idx="2058" formatCode="0.00">
                  <c:v>140.25</c:v>
                </c:pt>
                <c:pt idx="2059" formatCode="0.00">
                  <c:v>140.30000000000001</c:v>
                </c:pt>
                <c:pt idx="2060" formatCode="0.00">
                  <c:v>140.35</c:v>
                </c:pt>
                <c:pt idx="2061" formatCode="0.00">
                  <c:v>140.4</c:v>
                </c:pt>
                <c:pt idx="2062" formatCode="0.00">
                  <c:v>140.44999999999999</c:v>
                </c:pt>
                <c:pt idx="2063" formatCode="0.00">
                  <c:v>140.5</c:v>
                </c:pt>
                <c:pt idx="2064" formatCode="0.00">
                  <c:v>140.55000000000001</c:v>
                </c:pt>
                <c:pt idx="2065" formatCode="0.00">
                  <c:v>140.6</c:v>
                </c:pt>
                <c:pt idx="2066" formatCode="0.00">
                  <c:v>140.65</c:v>
                </c:pt>
                <c:pt idx="2067" formatCode="0.00">
                  <c:v>140.69999999999999</c:v>
                </c:pt>
                <c:pt idx="2068" formatCode="0.00">
                  <c:v>140.75</c:v>
                </c:pt>
                <c:pt idx="2069" formatCode="0.00">
                  <c:v>140.80000000000001</c:v>
                </c:pt>
                <c:pt idx="2070" formatCode="0.00">
                  <c:v>140.85</c:v>
                </c:pt>
                <c:pt idx="2071" formatCode="0.00">
                  <c:v>140.9</c:v>
                </c:pt>
                <c:pt idx="2072" formatCode="0.00">
                  <c:v>140.94999999999999</c:v>
                </c:pt>
                <c:pt idx="2073" formatCode="0.00">
                  <c:v>141</c:v>
                </c:pt>
                <c:pt idx="2074" formatCode="0.00">
                  <c:v>141.05000000000001</c:v>
                </c:pt>
                <c:pt idx="2075" formatCode="0.00">
                  <c:v>141.1</c:v>
                </c:pt>
                <c:pt idx="2076" formatCode="0.00">
                  <c:v>141.15</c:v>
                </c:pt>
                <c:pt idx="2077" formatCode="0.00">
                  <c:v>141.19999999999999</c:v>
                </c:pt>
                <c:pt idx="2078" formatCode="0.00">
                  <c:v>141.25</c:v>
                </c:pt>
                <c:pt idx="2079" formatCode="0.00">
                  <c:v>141.30000000000001</c:v>
                </c:pt>
                <c:pt idx="2080" formatCode="0.00">
                  <c:v>141.35</c:v>
                </c:pt>
                <c:pt idx="2081" formatCode="0.00">
                  <c:v>141.4</c:v>
                </c:pt>
                <c:pt idx="2082" formatCode="0.00">
                  <c:v>141.44999999999999</c:v>
                </c:pt>
                <c:pt idx="2083" formatCode="0.00">
                  <c:v>141.5</c:v>
                </c:pt>
                <c:pt idx="2084" formatCode="0.00">
                  <c:v>141.55000000000001</c:v>
                </c:pt>
                <c:pt idx="2085" formatCode="0.00">
                  <c:v>141.6</c:v>
                </c:pt>
                <c:pt idx="2086" formatCode="0.00">
                  <c:v>141.65</c:v>
                </c:pt>
                <c:pt idx="2087" formatCode="0.00">
                  <c:v>141.69999999999999</c:v>
                </c:pt>
                <c:pt idx="2088" formatCode="0.00">
                  <c:v>141.75</c:v>
                </c:pt>
                <c:pt idx="2089" formatCode="0.00">
                  <c:v>141.80000000000001</c:v>
                </c:pt>
                <c:pt idx="2090" formatCode="0.00">
                  <c:v>141.85</c:v>
                </c:pt>
                <c:pt idx="2091" formatCode="0.00">
                  <c:v>141.9</c:v>
                </c:pt>
                <c:pt idx="2092" formatCode="0.00">
                  <c:v>141.94999999999999</c:v>
                </c:pt>
                <c:pt idx="2093" formatCode="0.00">
                  <c:v>142</c:v>
                </c:pt>
                <c:pt idx="2094" formatCode="0.00">
                  <c:v>142.05000000000001</c:v>
                </c:pt>
                <c:pt idx="2095" formatCode="0.00">
                  <c:v>142.1</c:v>
                </c:pt>
                <c:pt idx="2096" formatCode="0.00">
                  <c:v>142.15</c:v>
                </c:pt>
                <c:pt idx="2097" formatCode="0.00">
                  <c:v>142.19999999999999</c:v>
                </c:pt>
                <c:pt idx="2098" formatCode="0.00">
                  <c:v>142.25</c:v>
                </c:pt>
                <c:pt idx="2099" formatCode="0.00">
                  <c:v>142.30000000000001</c:v>
                </c:pt>
                <c:pt idx="2100" formatCode="0.00">
                  <c:v>142.35</c:v>
                </c:pt>
                <c:pt idx="2101" formatCode="0.00">
                  <c:v>142.4</c:v>
                </c:pt>
                <c:pt idx="2102" formatCode="0.00">
                  <c:v>142.44999999999999</c:v>
                </c:pt>
                <c:pt idx="2103" formatCode="0.00">
                  <c:v>142.5</c:v>
                </c:pt>
                <c:pt idx="2104" formatCode="0.00">
                  <c:v>142.55000000000001</c:v>
                </c:pt>
                <c:pt idx="2105" formatCode="0.00">
                  <c:v>142.6</c:v>
                </c:pt>
                <c:pt idx="2106" formatCode="0.00">
                  <c:v>142.65</c:v>
                </c:pt>
                <c:pt idx="2107" formatCode="0.00">
                  <c:v>142.69999999999999</c:v>
                </c:pt>
                <c:pt idx="2108" formatCode="0.00">
                  <c:v>142.75</c:v>
                </c:pt>
                <c:pt idx="2109" formatCode="0.00">
                  <c:v>142.80000000000001</c:v>
                </c:pt>
                <c:pt idx="2110" formatCode="0.00">
                  <c:v>142.85</c:v>
                </c:pt>
                <c:pt idx="2111" formatCode="0.00">
                  <c:v>142.9</c:v>
                </c:pt>
                <c:pt idx="2112" formatCode="0.00">
                  <c:v>142.94999999999999</c:v>
                </c:pt>
                <c:pt idx="2113" formatCode="0.00">
                  <c:v>143</c:v>
                </c:pt>
                <c:pt idx="2114" formatCode="0.00">
                  <c:v>143.05000000000001</c:v>
                </c:pt>
                <c:pt idx="2115" formatCode="0.00">
                  <c:v>143.1</c:v>
                </c:pt>
                <c:pt idx="2116" formatCode="0.00">
                  <c:v>143.15</c:v>
                </c:pt>
                <c:pt idx="2117" formatCode="0.00">
                  <c:v>143.19999999999999</c:v>
                </c:pt>
                <c:pt idx="2118" formatCode="0.00">
                  <c:v>143.25</c:v>
                </c:pt>
                <c:pt idx="2119" formatCode="0.00">
                  <c:v>143.30000000000001</c:v>
                </c:pt>
                <c:pt idx="2120" formatCode="0.00">
                  <c:v>143.35</c:v>
                </c:pt>
                <c:pt idx="2121" formatCode="0.00">
                  <c:v>143.4</c:v>
                </c:pt>
                <c:pt idx="2122" formatCode="0.00">
                  <c:v>143.44999999999999</c:v>
                </c:pt>
                <c:pt idx="2123" formatCode="0.00">
                  <c:v>143.5</c:v>
                </c:pt>
                <c:pt idx="2124" formatCode="0.00">
                  <c:v>143.55000000000001</c:v>
                </c:pt>
                <c:pt idx="2125" formatCode="0.00">
                  <c:v>143.6</c:v>
                </c:pt>
                <c:pt idx="2126" formatCode="0.00">
                  <c:v>143.65</c:v>
                </c:pt>
                <c:pt idx="2127" formatCode="0.00">
                  <c:v>143.69999999999999</c:v>
                </c:pt>
                <c:pt idx="2128" formatCode="0.00">
                  <c:v>143.75</c:v>
                </c:pt>
                <c:pt idx="2129" formatCode="0.00">
                  <c:v>143.80000000000001</c:v>
                </c:pt>
                <c:pt idx="2130" formatCode="0.00">
                  <c:v>143.85</c:v>
                </c:pt>
                <c:pt idx="2131" formatCode="0.00">
                  <c:v>143.9</c:v>
                </c:pt>
                <c:pt idx="2132" formatCode="0.00">
                  <c:v>143.94999999999999</c:v>
                </c:pt>
                <c:pt idx="2133" formatCode="0.00">
                  <c:v>144</c:v>
                </c:pt>
                <c:pt idx="2134" formatCode="0.00">
                  <c:v>144.05000000000001</c:v>
                </c:pt>
                <c:pt idx="2135" formatCode="0.00">
                  <c:v>144.1</c:v>
                </c:pt>
                <c:pt idx="2136" formatCode="0.00">
                  <c:v>144.15</c:v>
                </c:pt>
                <c:pt idx="2137" formatCode="0.00">
                  <c:v>144.19999999999999</c:v>
                </c:pt>
                <c:pt idx="2138" formatCode="0.00">
                  <c:v>144.25</c:v>
                </c:pt>
                <c:pt idx="2139" formatCode="0.00">
                  <c:v>144.30000000000001</c:v>
                </c:pt>
                <c:pt idx="2140" formatCode="0.00">
                  <c:v>144.35</c:v>
                </c:pt>
                <c:pt idx="2141" formatCode="0.00">
                  <c:v>144.4</c:v>
                </c:pt>
                <c:pt idx="2142" formatCode="0.00">
                  <c:v>144.44999999999999</c:v>
                </c:pt>
                <c:pt idx="2143" formatCode="0.00">
                  <c:v>144.5</c:v>
                </c:pt>
                <c:pt idx="2144" formatCode="0.00">
                  <c:v>144.55000000000001</c:v>
                </c:pt>
                <c:pt idx="2145" formatCode="0.00">
                  <c:v>144.6</c:v>
                </c:pt>
                <c:pt idx="2146" formatCode="0.00">
                  <c:v>144.65</c:v>
                </c:pt>
                <c:pt idx="2147" formatCode="0.00">
                  <c:v>144.69999999999999</c:v>
                </c:pt>
                <c:pt idx="2148" formatCode="0.00">
                  <c:v>144.75</c:v>
                </c:pt>
                <c:pt idx="2149" formatCode="0.00">
                  <c:v>144.80000000000001</c:v>
                </c:pt>
                <c:pt idx="2150" formatCode="0.00">
                  <c:v>144.85</c:v>
                </c:pt>
                <c:pt idx="2151" formatCode="0.00">
                  <c:v>144.9</c:v>
                </c:pt>
                <c:pt idx="2152" formatCode="0.00">
                  <c:v>144.94999999999999</c:v>
                </c:pt>
                <c:pt idx="2153" formatCode="0.00">
                  <c:v>145</c:v>
                </c:pt>
                <c:pt idx="2154" formatCode="0.00">
                  <c:v>145.05000000000001</c:v>
                </c:pt>
                <c:pt idx="2155" formatCode="0.00">
                  <c:v>145.1</c:v>
                </c:pt>
                <c:pt idx="2156" formatCode="0.00">
                  <c:v>145.15</c:v>
                </c:pt>
                <c:pt idx="2157" formatCode="0.00">
                  <c:v>145.19999999999999</c:v>
                </c:pt>
                <c:pt idx="2158" formatCode="0.00">
                  <c:v>145.25</c:v>
                </c:pt>
                <c:pt idx="2159" formatCode="0.00">
                  <c:v>145.30000000000001</c:v>
                </c:pt>
                <c:pt idx="2160" formatCode="0.00">
                  <c:v>145.35</c:v>
                </c:pt>
                <c:pt idx="2161" formatCode="0.00">
                  <c:v>145.4</c:v>
                </c:pt>
                <c:pt idx="2162" formatCode="0.00">
                  <c:v>145.44999999999999</c:v>
                </c:pt>
                <c:pt idx="2163" formatCode="0.00">
                  <c:v>145.5</c:v>
                </c:pt>
                <c:pt idx="2164" formatCode="0.00">
                  <c:v>145.55000000000001</c:v>
                </c:pt>
                <c:pt idx="2165" formatCode="0.00">
                  <c:v>145.6</c:v>
                </c:pt>
                <c:pt idx="2166" formatCode="0.00">
                  <c:v>145.65</c:v>
                </c:pt>
                <c:pt idx="2167" formatCode="0.00">
                  <c:v>145.69999999999999</c:v>
                </c:pt>
                <c:pt idx="2168" formatCode="0.00">
                  <c:v>145.75</c:v>
                </c:pt>
                <c:pt idx="2169" formatCode="0.00">
                  <c:v>145.80000000000001</c:v>
                </c:pt>
                <c:pt idx="2170" formatCode="0.00">
                  <c:v>145.85</c:v>
                </c:pt>
                <c:pt idx="2171" formatCode="0.00">
                  <c:v>145.9</c:v>
                </c:pt>
                <c:pt idx="2172" formatCode="0.00">
                  <c:v>145.94999999999999</c:v>
                </c:pt>
                <c:pt idx="2173" formatCode="0.00">
                  <c:v>146</c:v>
                </c:pt>
                <c:pt idx="2174" formatCode="0.00">
                  <c:v>146.05000000000001</c:v>
                </c:pt>
                <c:pt idx="2175" formatCode="0.00">
                  <c:v>146.1</c:v>
                </c:pt>
                <c:pt idx="2176" formatCode="0.00">
                  <c:v>146.15</c:v>
                </c:pt>
                <c:pt idx="2177" formatCode="0.00">
                  <c:v>146.19999999999999</c:v>
                </c:pt>
                <c:pt idx="2178" formatCode="0.00">
                  <c:v>146.25</c:v>
                </c:pt>
                <c:pt idx="2179" formatCode="0.00">
                  <c:v>146.30000000000001</c:v>
                </c:pt>
                <c:pt idx="2180" formatCode="0.00">
                  <c:v>146.35</c:v>
                </c:pt>
                <c:pt idx="2181" formatCode="0.00">
                  <c:v>146.4</c:v>
                </c:pt>
                <c:pt idx="2182" formatCode="0.00">
                  <c:v>146.44999999999999</c:v>
                </c:pt>
                <c:pt idx="2183" formatCode="0.00">
                  <c:v>146.5</c:v>
                </c:pt>
                <c:pt idx="2184" formatCode="0.00">
                  <c:v>146.55000000000001</c:v>
                </c:pt>
                <c:pt idx="2185" formatCode="0.00">
                  <c:v>146.6</c:v>
                </c:pt>
                <c:pt idx="2186" formatCode="0.00">
                  <c:v>146.65</c:v>
                </c:pt>
                <c:pt idx="2187" formatCode="0.00">
                  <c:v>146.69999999999999</c:v>
                </c:pt>
                <c:pt idx="2188" formatCode="0.00">
                  <c:v>146.75</c:v>
                </c:pt>
                <c:pt idx="2189" formatCode="0.00">
                  <c:v>146.80000000000001</c:v>
                </c:pt>
                <c:pt idx="2190" formatCode="0.00">
                  <c:v>146.85</c:v>
                </c:pt>
                <c:pt idx="2191" formatCode="0.00">
                  <c:v>146.9</c:v>
                </c:pt>
                <c:pt idx="2192" formatCode="0.00">
                  <c:v>146.94999999999999</c:v>
                </c:pt>
                <c:pt idx="2193" formatCode="0.00">
                  <c:v>147</c:v>
                </c:pt>
                <c:pt idx="2194" formatCode="0.00">
                  <c:v>147.05000000000001</c:v>
                </c:pt>
                <c:pt idx="2195" formatCode="0.00">
                  <c:v>147.1</c:v>
                </c:pt>
                <c:pt idx="2196" formatCode="0.00">
                  <c:v>147.15</c:v>
                </c:pt>
                <c:pt idx="2197" formatCode="0.00">
                  <c:v>147.19999999999999</c:v>
                </c:pt>
                <c:pt idx="2198" formatCode="0.00">
                  <c:v>147.25</c:v>
                </c:pt>
                <c:pt idx="2199" formatCode="0.00">
                  <c:v>147.30000000000001</c:v>
                </c:pt>
                <c:pt idx="2200" formatCode="0.00">
                  <c:v>147.35</c:v>
                </c:pt>
                <c:pt idx="2201" formatCode="0.00">
                  <c:v>147.4</c:v>
                </c:pt>
                <c:pt idx="2202" formatCode="0.00">
                  <c:v>147.44999999999999</c:v>
                </c:pt>
                <c:pt idx="2203" formatCode="0.00">
                  <c:v>147.5</c:v>
                </c:pt>
                <c:pt idx="2204" formatCode="0.00">
                  <c:v>147.55000000000001</c:v>
                </c:pt>
                <c:pt idx="2205" formatCode="0.00">
                  <c:v>147.6</c:v>
                </c:pt>
                <c:pt idx="2206" formatCode="0.00">
                  <c:v>147.65</c:v>
                </c:pt>
                <c:pt idx="2207" formatCode="0.00">
                  <c:v>147.69999999999999</c:v>
                </c:pt>
                <c:pt idx="2208" formatCode="0.00">
                  <c:v>147.75</c:v>
                </c:pt>
                <c:pt idx="2209" formatCode="0.00">
                  <c:v>147.80000000000001</c:v>
                </c:pt>
                <c:pt idx="2210" formatCode="0.00">
                  <c:v>147.85</c:v>
                </c:pt>
                <c:pt idx="2211" formatCode="0.00">
                  <c:v>147.9</c:v>
                </c:pt>
                <c:pt idx="2212" formatCode="0.00">
                  <c:v>147.94999999999999</c:v>
                </c:pt>
                <c:pt idx="2213" formatCode="0.00">
                  <c:v>148</c:v>
                </c:pt>
                <c:pt idx="2214" formatCode="0.00">
                  <c:v>148.05000000000001</c:v>
                </c:pt>
                <c:pt idx="2215" formatCode="0.00">
                  <c:v>148.1</c:v>
                </c:pt>
                <c:pt idx="2216" formatCode="0.00">
                  <c:v>148.15</c:v>
                </c:pt>
                <c:pt idx="2217" formatCode="0.00">
                  <c:v>148.19999999999999</c:v>
                </c:pt>
                <c:pt idx="2218" formatCode="0.00">
                  <c:v>148.25</c:v>
                </c:pt>
                <c:pt idx="2219" formatCode="0.00">
                  <c:v>148.30000000000001</c:v>
                </c:pt>
                <c:pt idx="2220" formatCode="0.00">
                  <c:v>148.35</c:v>
                </c:pt>
                <c:pt idx="2221" formatCode="0.00">
                  <c:v>148.4</c:v>
                </c:pt>
                <c:pt idx="2222" formatCode="0.00">
                  <c:v>148.44999999999999</c:v>
                </c:pt>
                <c:pt idx="2223" formatCode="0.00">
                  <c:v>148.5</c:v>
                </c:pt>
                <c:pt idx="2224" formatCode="0.00">
                  <c:v>148.55000000000001</c:v>
                </c:pt>
                <c:pt idx="2225" formatCode="0.00">
                  <c:v>148.6</c:v>
                </c:pt>
                <c:pt idx="2226" formatCode="0.00">
                  <c:v>148.65</c:v>
                </c:pt>
                <c:pt idx="2227" formatCode="0.00">
                  <c:v>148.69999999999999</c:v>
                </c:pt>
                <c:pt idx="2228" formatCode="0.00">
                  <c:v>148.75</c:v>
                </c:pt>
                <c:pt idx="2229" formatCode="0.00">
                  <c:v>148.80000000000001</c:v>
                </c:pt>
                <c:pt idx="2230" formatCode="0.00">
                  <c:v>148.85</c:v>
                </c:pt>
                <c:pt idx="2231" formatCode="0.00">
                  <c:v>148.9</c:v>
                </c:pt>
                <c:pt idx="2232" formatCode="0.00">
                  <c:v>148.94999999999999</c:v>
                </c:pt>
                <c:pt idx="2233" formatCode="0.00">
                  <c:v>149</c:v>
                </c:pt>
                <c:pt idx="2234" formatCode="0.00">
                  <c:v>149.05000000000001</c:v>
                </c:pt>
                <c:pt idx="2235" formatCode="0.00">
                  <c:v>149.1</c:v>
                </c:pt>
                <c:pt idx="2236" formatCode="0.00">
                  <c:v>149.15</c:v>
                </c:pt>
                <c:pt idx="2237" formatCode="0.00">
                  <c:v>149.19999999999999</c:v>
                </c:pt>
                <c:pt idx="2238" formatCode="0.00">
                  <c:v>149.25</c:v>
                </c:pt>
                <c:pt idx="2239" formatCode="0.00">
                  <c:v>149.30000000000001</c:v>
                </c:pt>
                <c:pt idx="2240" formatCode="0.00">
                  <c:v>149.35</c:v>
                </c:pt>
                <c:pt idx="2241" formatCode="0.00">
                  <c:v>149.4</c:v>
                </c:pt>
                <c:pt idx="2242" formatCode="0.00">
                  <c:v>149.44999999999999</c:v>
                </c:pt>
                <c:pt idx="2243" formatCode="0.00">
                  <c:v>149.5</c:v>
                </c:pt>
                <c:pt idx="2244" formatCode="0.00">
                  <c:v>149.55000000000001</c:v>
                </c:pt>
                <c:pt idx="2245" formatCode="0.00">
                  <c:v>149.6</c:v>
                </c:pt>
                <c:pt idx="2246" formatCode="0.00">
                  <c:v>149.65</c:v>
                </c:pt>
                <c:pt idx="2247" formatCode="0.00">
                  <c:v>149.69999999999999</c:v>
                </c:pt>
                <c:pt idx="2248" formatCode="0.00">
                  <c:v>149.75</c:v>
                </c:pt>
                <c:pt idx="2249" formatCode="0.00">
                  <c:v>149.80000000000001</c:v>
                </c:pt>
                <c:pt idx="2250" formatCode="0.00">
                  <c:v>149.85</c:v>
                </c:pt>
                <c:pt idx="2251" formatCode="0.00">
                  <c:v>149.9</c:v>
                </c:pt>
                <c:pt idx="2252" formatCode="0.00">
                  <c:v>149.94999999999999</c:v>
                </c:pt>
                <c:pt idx="2253" formatCode="0.00">
                  <c:v>150</c:v>
                </c:pt>
                <c:pt idx="2254" formatCode="0.00">
                  <c:v>150.05000000000001</c:v>
                </c:pt>
                <c:pt idx="2255" formatCode="0.00">
                  <c:v>150.1</c:v>
                </c:pt>
                <c:pt idx="2256" formatCode="0.00">
                  <c:v>150.15</c:v>
                </c:pt>
                <c:pt idx="2257" formatCode="0.00">
                  <c:v>150.19999999999999</c:v>
                </c:pt>
                <c:pt idx="2258" formatCode="0.00">
                  <c:v>150.25</c:v>
                </c:pt>
                <c:pt idx="2259" formatCode="0.00">
                  <c:v>150.30000000000001</c:v>
                </c:pt>
                <c:pt idx="2260" formatCode="0.00">
                  <c:v>150.35</c:v>
                </c:pt>
                <c:pt idx="2261" formatCode="0.00">
                  <c:v>150.4</c:v>
                </c:pt>
                <c:pt idx="2262" formatCode="0.00">
                  <c:v>150.44999999999999</c:v>
                </c:pt>
                <c:pt idx="2263" formatCode="0.00">
                  <c:v>150.5</c:v>
                </c:pt>
                <c:pt idx="2264" formatCode="0.00">
                  <c:v>150.55000000000001</c:v>
                </c:pt>
                <c:pt idx="2265" formatCode="0.00">
                  <c:v>150.6</c:v>
                </c:pt>
                <c:pt idx="2266" formatCode="0.00">
                  <c:v>150.65</c:v>
                </c:pt>
                <c:pt idx="2267" formatCode="0.00">
                  <c:v>150.69999999999999</c:v>
                </c:pt>
                <c:pt idx="2268" formatCode="0.00">
                  <c:v>150.75</c:v>
                </c:pt>
                <c:pt idx="2269" formatCode="0.00">
                  <c:v>150.80000000000001</c:v>
                </c:pt>
                <c:pt idx="2270" formatCode="0.00">
                  <c:v>150.85</c:v>
                </c:pt>
                <c:pt idx="2271" formatCode="0.00">
                  <c:v>150.9</c:v>
                </c:pt>
                <c:pt idx="2272" formatCode="0.00">
                  <c:v>150.94999999999999</c:v>
                </c:pt>
                <c:pt idx="2273" formatCode="0.00">
                  <c:v>151</c:v>
                </c:pt>
                <c:pt idx="2274" formatCode="0.00">
                  <c:v>151.05000000000001</c:v>
                </c:pt>
                <c:pt idx="2275" formatCode="0.00">
                  <c:v>151.1</c:v>
                </c:pt>
                <c:pt idx="2276" formatCode="0.00">
                  <c:v>151.15</c:v>
                </c:pt>
                <c:pt idx="2277" formatCode="0.00">
                  <c:v>151.19999999999999</c:v>
                </c:pt>
                <c:pt idx="2278" formatCode="0.00">
                  <c:v>151.25</c:v>
                </c:pt>
                <c:pt idx="2279" formatCode="0.00">
                  <c:v>151.30000000000001</c:v>
                </c:pt>
                <c:pt idx="2280" formatCode="0.00">
                  <c:v>151.35</c:v>
                </c:pt>
                <c:pt idx="2281" formatCode="0.00">
                  <c:v>151.4</c:v>
                </c:pt>
                <c:pt idx="2282" formatCode="0.00">
                  <c:v>151.44999999999999</c:v>
                </c:pt>
                <c:pt idx="2283" formatCode="0.00">
                  <c:v>151.5</c:v>
                </c:pt>
                <c:pt idx="2284" formatCode="0.00">
                  <c:v>151.55000000000001</c:v>
                </c:pt>
                <c:pt idx="2285" formatCode="0.00">
                  <c:v>151.6</c:v>
                </c:pt>
                <c:pt idx="2286" formatCode="0.00">
                  <c:v>151.65</c:v>
                </c:pt>
                <c:pt idx="2287" formatCode="0.00">
                  <c:v>151.69999999999999</c:v>
                </c:pt>
                <c:pt idx="2288" formatCode="0.00">
                  <c:v>151.75</c:v>
                </c:pt>
                <c:pt idx="2289" formatCode="0.00">
                  <c:v>151.80000000000001</c:v>
                </c:pt>
                <c:pt idx="2290" formatCode="0.00">
                  <c:v>151.85</c:v>
                </c:pt>
                <c:pt idx="2291" formatCode="0.00">
                  <c:v>151.9</c:v>
                </c:pt>
                <c:pt idx="2292" formatCode="0.00">
                  <c:v>151.94999999999999</c:v>
                </c:pt>
                <c:pt idx="2293" formatCode="0.00">
                  <c:v>152</c:v>
                </c:pt>
                <c:pt idx="2294" formatCode="0.00">
                  <c:v>152.05000000000001</c:v>
                </c:pt>
                <c:pt idx="2295" formatCode="0.00">
                  <c:v>152.1</c:v>
                </c:pt>
                <c:pt idx="2296" formatCode="0.00">
                  <c:v>152.15</c:v>
                </c:pt>
                <c:pt idx="2297" formatCode="0.00">
                  <c:v>152.19999999999999</c:v>
                </c:pt>
                <c:pt idx="2298" formatCode="0.00">
                  <c:v>152.25</c:v>
                </c:pt>
                <c:pt idx="2299" formatCode="0.00">
                  <c:v>152.30000000000001</c:v>
                </c:pt>
                <c:pt idx="2300" formatCode="0.00">
                  <c:v>152.35</c:v>
                </c:pt>
                <c:pt idx="2301" formatCode="0.00">
                  <c:v>152.4</c:v>
                </c:pt>
                <c:pt idx="2302" formatCode="0.00">
                  <c:v>152.44999999999999</c:v>
                </c:pt>
                <c:pt idx="2303" formatCode="0.00">
                  <c:v>152.5</c:v>
                </c:pt>
                <c:pt idx="2304" formatCode="0.00">
                  <c:v>152.55000000000001</c:v>
                </c:pt>
                <c:pt idx="2305" formatCode="0.00">
                  <c:v>152.6</c:v>
                </c:pt>
                <c:pt idx="2306" formatCode="0.00">
                  <c:v>152.65</c:v>
                </c:pt>
                <c:pt idx="2307" formatCode="0.00">
                  <c:v>152.69999999999999</c:v>
                </c:pt>
                <c:pt idx="2308" formatCode="0.00">
                  <c:v>152.75</c:v>
                </c:pt>
                <c:pt idx="2309" formatCode="0.00">
                  <c:v>152.80000000000001</c:v>
                </c:pt>
                <c:pt idx="2310" formatCode="0.00">
                  <c:v>152.85</c:v>
                </c:pt>
                <c:pt idx="2311" formatCode="0.00">
                  <c:v>152.9</c:v>
                </c:pt>
                <c:pt idx="2312" formatCode="0.00">
                  <c:v>152.94999999999999</c:v>
                </c:pt>
                <c:pt idx="2313" formatCode="0.00">
                  <c:v>153</c:v>
                </c:pt>
                <c:pt idx="2314" formatCode="0.00">
                  <c:v>153.05000000000001</c:v>
                </c:pt>
                <c:pt idx="2315" formatCode="0.00">
                  <c:v>153.1</c:v>
                </c:pt>
                <c:pt idx="2316" formatCode="0.00">
                  <c:v>153.15</c:v>
                </c:pt>
                <c:pt idx="2317" formatCode="0.00">
                  <c:v>153.19999999999999</c:v>
                </c:pt>
                <c:pt idx="2318" formatCode="0.00">
                  <c:v>153.25</c:v>
                </c:pt>
                <c:pt idx="2319" formatCode="0.00">
                  <c:v>153.30000000000001</c:v>
                </c:pt>
                <c:pt idx="2320" formatCode="0.00">
                  <c:v>153.35</c:v>
                </c:pt>
                <c:pt idx="2321" formatCode="0.00">
                  <c:v>153.4</c:v>
                </c:pt>
                <c:pt idx="2322" formatCode="0.00">
                  <c:v>153.44999999999999</c:v>
                </c:pt>
                <c:pt idx="2323" formatCode="0.00">
                  <c:v>153.5</c:v>
                </c:pt>
                <c:pt idx="2324" formatCode="0.00">
                  <c:v>153.55000000000001</c:v>
                </c:pt>
                <c:pt idx="2325" formatCode="0.00">
                  <c:v>153.6</c:v>
                </c:pt>
                <c:pt idx="2326" formatCode="0.00">
                  <c:v>153.65</c:v>
                </c:pt>
                <c:pt idx="2327" formatCode="0.00">
                  <c:v>153.69999999999999</c:v>
                </c:pt>
                <c:pt idx="2328" formatCode="0.00">
                  <c:v>153.75</c:v>
                </c:pt>
                <c:pt idx="2329" formatCode="0.00">
                  <c:v>153.80000000000001</c:v>
                </c:pt>
                <c:pt idx="2330" formatCode="0.00">
                  <c:v>153.85</c:v>
                </c:pt>
                <c:pt idx="2331" formatCode="0.00">
                  <c:v>153.9</c:v>
                </c:pt>
                <c:pt idx="2332" formatCode="0.00">
                  <c:v>153.94999999999999</c:v>
                </c:pt>
                <c:pt idx="2333" formatCode="0.00">
                  <c:v>154</c:v>
                </c:pt>
                <c:pt idx="2334" formatCode="0.00">
                  <c:v>154.05000000000001</c:v>
                </c:pt>
                <c:pt idx="2335" formatCode="0.00">
                  <c:v>154.1</c:v>
                </c:pt>
                <c:pt idx="2336" formatCode="0.00">
                  <c:v>154.15</c:v>
                </c:pt>
                <c:pt idx="2337" formatCode="0.00">
                  <c:v>154.19999999999999</c:v>
                </c:pt>
                <c:pt idx="2338" formatCode="0.00">
                  <c:v>154.25</c:v>
                </c:pt>
                <c:pt idx="2339" formatCode="0.00">
                  <c:v>154.30000000000001</c:v>
                </c:pt>
                <c:pt idx="2340" formatCode="0.00">
                  <c:v>154.35</c:v>
                </c:pt>
                <c:pt idx="2341" formatCode="0.00">
                  <c:v>154.4</c:v>
                </c:pt>
                <c:pt idx="2342" formatCode="0.00">
                  <c:v>154.44999999999999</c:v>
                </c:pt>
                <c:pt idx="2343" formatCode="0.00">
                  <c:v>154.5</c:v>
                </c:pt>
                <c:pt idx="2344" formatCode="0.00">
                  <c:v>154.55000000000001</c:v>
                </c:pt>
                <c:pt idx="2345" formatCode="0.00">
                  <c:v>154.6</c:v>
                </c:pt>
                <c:pt idx="2346" formatCode="0.00">
                  <c:v>154.65</c:v>
                </c:pt>
                <c:pt idx="2347" formatCode="0.00">
                  <c:v>154.69999999999999</c:v>
                </c:pt>
                <c:pt idx="2348" formatCode="0.00">
                  <c:v>154.75</c:v>
                </c:pt>
                <c:pt idx="2349" formatCode="0.00">
                  <c:v>154.80000000000001</c:v>
                </c:pt>
                <c:pt idx="2350" formatCode="0.00">
                  <c:v>154.85</c:v>
                </c:pt>
                <c:pt idx="2351" formatCode="0.00">
                  <c:v>154.9</c:v>
                </c:pt>
                <c:pt idx="2352" formatCode="0.00">
                  <c:v>154.94999999999999</c:v>
                </c:pt>
                <c:pt idx="2353" formatCode="0.00">
                  <c:v>155</c:v>
                </c:pt>
                <c:pt idx="2354" formatCode="0.00">
                  <c:v>155.05000000000001</c:v>
                </c:pt>
                <c:pt idx="2355" formatCode="0.00">
                  <c:v>155.1</c:v>
                </c:pt>
                <c:pt idx="2356" formatCode="0.00">
                  <c:v>155.15</c:v>
                </c:pt>
                <c:pt idx="2357" formatCode="0.00">
                  <c:v>155.19999999999999</c:v>
                </c:pt>
                <c:pt idx="2358" formatCode="0.00">
                  <c:v>155.25</c:v>
                </c:pt>
                <c:pt idx="2359" formatCode="0.00">
                  <c:v>155.30000000000001</c:v>
                </c:pt>
                <c:pt idx="2360" formatCode="0.00">
                  <c:v>155.35</c:v>
                </c:pt>
                <c:pt idx="2361" formatCode="0.00">
                  <c:v>155.4</c:v>
                </c:pt>
                <c:pt idx="2362" formatCode="0.00">
                  <c:v>155.44999999999999</c:v>
                </c:pt>
                <c:pt idx="2363" formatCode="0.00">
                  <c:v>155.5</c:v>
                </c:pt>
                <c:pt idx="2364" formatCode="0.00">
                  <c:v>155.55000000000001</c:v>
                </c:pt>
                <c:pt idx="2365" formatCode="0.00">
                  <c:v>155.6</c:v>
                </c:pt>
                <c:pt idx="2366" formatCode="0.00">
                  <c:v>155.65</c:v>
                </c:pt>
                <c:pt idx="2367" formatCode="0.00">
                  <c:v>155.69999999999999</c:v>
                </c:pt>
                <c:pt idx="2368" formatCode="0.00">
                  <c:v>155.75</c:v>
                </c:pt>
                <c:pt idx="2369" formatCode="0.00">
                  <c:v>155.80000000000001</c:v>
                </c:pt>
                <c:pt idx="2370" formatCode="0.00">
                  <c:v>155.85</c:v>
                </c:pt>
                <c:pt idx="2371" formatCode="0.00">
                  <c:v>155.9</c:v>
                </c:pt>
                <c:pt idx="2372" formatCode="0.00">
                  <c:v>155.94999999999999</c:v>
                </c:pt>
                <c:pt idx="2373" formatCode="0.00">
                  <c:v>156</c:v>
                </c:pt>
                <c:pt idx="2374" formatCode="0.00">
                  <c:v>156.05000000000001</c:v>
                </c:pt>
                <c:pt idx="2375" formatCode="0.00">
                  <c:v>156.1</c:v>
                </c:pt>
                <c:pt idx="2376" formatCode="0.00">
                  <c:v>156.15</c:v>
                </c:pt>
                <c:pt idx="2377" formatCode="0.00">
                  <c:v>156.19999999999999</c:v>
                </c:pt>
                <c:pt idx="2378" formatCode="0.00">
                  <c:v>156.25</c:v>
                </c:pt>
                <c:pt idx="2379" formatCode="0.00">
                  <c:v>156.30000000000001</c:v>
                </c:pt>
                <c:pt idx="2380" formatCode="0.00">
                  <c:v>156.35</c:v>
                </c:pt>
                <c:pt idx="2381" formatCode="0.00">
                  <c:v>156.4</c:v>
                </c:pt>
                <c:pt idx="2382" formatCode="0.00">
                  <c:v>156.44999999999999</c:v>
                </c:pt>
                <c:pt idx="2383" formatCode="0.00">
                  <c:v>156.5</c:v>
                </c:pt>
                <c:pt idx="2384" formatCode="0.00">
                  <c:v>156.55000000000001</c:v>
                </c:pt>
                <c:pt idx="2385" formatCode="0.00">
                  <c:v>156.6</c:v>
                </c:pt>
                <c:pt idx="2386" formatCode="0.00">
                  <c:v>156.65</c:v>
                </c:pt>
                <c:pt idx="2387" formatCode="0.00">
                  <c:v>156.69999999999999</c:v>
                </c:pt>
                <c:pt idx="2388" formatCode="0.00">
                  <c:v>156.75</c:v>
                </c:pt>
                <c:pt idx="2389" formatCode="0.00">
                  <c:v>156.80000000000001</c:v>
                </c:pt>
                <c:pt idx="2390" formatCode="0.00">
                  <c:v>156.85</c:v>
                </c:pt>
                <c:pt idx="2391" formatCode="0.00">
                  <c:v>156.9</c:v>
                </c:pt>
                <c:pt idx="2392" formatCode="0.00">
                  <c:v>156.94999999999999</c:v>
                </c:pt>
                <c:pt idx="2393" formatCode="0.00">
                  <c:v>157</c:v>
                </c:pt>
                <c:pt idx="2394" formatCode="0.00">
                  <c:v>157.05000000000001</c:v>
                </c:pt>
                <c:pt idx="2395" formatCode="0.00">
                  <c:v>157.1</c:v>
                </c:pt>
                <c:pt idx="2396" formatCode="0.00">
                  <c:v>157.15</c:v>
                </c:pt>
                <c:pt idx="2397" formatCode="0.00">
                  <c:v>157.19999999999999</c:v>
                </c:pt>
                <c:pt idx="2398" formatCode="0.00">
                  <c:v>157.25</c:v>
                </c:pt>
                <c:pt idx="2399" formatCode="0.00">
                  <c:v>157.30000000000001</c:v>
                </c:pt>
                <c:pt idx="2400" formatCode="0.00">
                  <c:v>157.35</c:v>
                </c:pt>
                <c:pt idx="2401" formatCode="0.00">
                  <c:v>157.4</c:v>
                </c:pt>
                <c:pt idx="2402" formatCode="0.00">
                  <c:v>157.44999999999999</c:v>
                </c:pt>
                <c:pt idx="2403" formatCode="0.00">
                  <c:v>157.5</c:v>
                </c:pt>
                <c:pt idx="2404" formatCode="0.00">
                  <c:v>157.55000000000001</c:v>
                </c:pt>
                <c:pt idx="2405" formatCode="0.00">
                  <c:v>157.6</c:v>
                </c:pt>
                <c:pt idx="2406" formatCode="0.00">
                  <c:v>157.65</c:v>
                </c:pt>
                <c:pt idx="2407" formatCode="0.00">
                  <c:v>157.69999999999999</c:v>
                </c:pt>
                <c:pt idx="2408" formatCode="0.00">
                  <c:v>157.75</c:v>
                </c:pt>
                <c:pt idx="2409" formatCode="0.00">
                  <c:v>157.80000000000001</c:v>
                </c:pt>
                <c:pt idx="2410" formatCode="0.00">
                  <c:v>157.85</c:v>
                </c:pt>
                <c:pt idx="2411" formatCode="0.00">
                  <c:v>157.9</c:v>
                </c:pt>
                <c:pt idx="2412" formatCode="0.00">
                  <c:v>157.94999999999999</c:v>
                </c:pt>
                <c:pt idx="2413" formatCode="0.00">
                  <c:v>158</c:v>
                </c:pt>
                <c:pt idx="2414" formatCode="0.00">
                  <c:v>158.05000000000001</c:v>
                </c:pt>
                <c:pt idx="2415" formatCode="0.00">
                  <c:v>158.1</c:v>
                </c:pt>
                <c:pt idx="2416" formatCode="0.00">
                  <c:v>158.15</c:v>
                </c:pt>
                <c:pt idx="2417" formatCode="0.00">
                  <c:v>158.19999999999999</c:v>
                </c:pt>
                <c:pt idx="2418" formatCode="0.00">
                  <c:v>158.25</c:v>
                </c:pt>
                <c:pt idx="2419" formatCode="0.00">
                  <c:v>158.30000000000001</c:v>
                </c:pt>
                <c:pt idx="2420" formatCode="0.00">
                  <c:v>158.35</c:v>
                </c:pt>
                <c:pt idx="2421" formatCode="0.00">
                  <c:v>158.4</c:v>
                </c:pt>
                <c:pt idx="2422" formatCode="0.00">
                  <c:v>158.44999999999999</c:v>
                </c:pt>
                <c:pt idx="2423" formatCode="0.00">
                  <c:v>158.5</c:v>
                </c:pt>
                <c:pt idx="2424" formatCode="0.00">
                  <c:v>158.55000000000001</c:v>
                </c:pt>
                <c:pt idx="2425" formatCode="0.00">
                  <c:v>158.6</c:v>
                </c:pt>
                <c:pt idx="2426" formatCode="0.00">
                  <c:v>158.65</c:v>
                </c:pt>
                <c:pt idx="2427" formatCode="0.00">
                  <c:v>158.69999999999999</c:v>
                </c:pt>
                <c:pt idx="2428" formatCode="0.00">
                  <c:v>158.75</c:v>
                </c:pt>
                <c:pt idx="2429" formatCode="0.00">
                  <c:v>158.80000000000001</c:v>
                </c:pt>
                <c:pt idx="2430" formatCode="0.00">
                  <c:v>158.85</c:v>
                </c:pt>
                <c:pt idx="2431" formatCode="0.00">
                  <c:v>158.9</c:v>
                </c:pt>
                <c:pt idx="2432" formatCode="0.00">
                  <c:v>158.94999999999999</c:v>
                </c:pt>
                <c:pt idx="2433" formatCode="0.00">
                  <c:v>159</c:v>
                </c:pt>
                <c:pt idx="2434" formatCode="0.00">
                  <c:v>159.05000000000001</c:v>
                </c:pt>
                <c:pt idx="2435" formatCode="0.00">
                  <c:v>159.1</c:v>
                </c:pt>
                <c:pt idx="2436" formatCode="0.00">
                  <c:v>159.15</c:v>
                </c:pt>
                <c:pt idx="2437" formatCode="0.00">
                  <c:v>159.19999999999999</c:v>
                </c:pt>
                <c:pt idx="2438" formatCode="0.00">
                  <c:v>159.25</c:v>
                </c:pt>
                <c:pt idx="2439" formatCode="0.00">
                  <c:v>159.30000000000001</c:v>
                </c:pt>
                <c:pt idx="2440" formatCode="0.00">
                  <c:v>159.35</c:v>
                </c:pt>
                <c:pt idx="2441" formatCode="0.00">
                  <c:v>159.4</c:v>
                </c:pt>
                <c:pt idx="2442" formatCode="0.00">
                  <c:v>159.44999999999999</c:v>
                </c:pt>
                <c:pt idx="2443" formatCode="0.00">
                  <c:v>159.5</c:v>
                </c:pt>
                <c:pt idx="2444" formatCode="0.00">
                  <c:v>159.55000000000001</c:v>
                </c:pt>
                <c:pt idx="2445" formatCode="0.00">
                  <c:v>159.6</c:v>
                </c:pt>
                <c:pt idx="2446" formatCode="0.00">
                  <c:v>159.65</c:v>
                </c:pt>
                <c:pt idx="2447" formatCode="0.00">
                  <c:v>159.69999999999999</c:v>
                </c:pt>
                <c:pt idx="2448" formatCode="0.00">
                  <c:v>159.75</c:v>
                </c:pt>
                <c:pt idx="2449" formatCode="0.00">
                  <c:v>159.80000000000001</c:v>
                </c:pt>
                <c:pt idx="2450" formatCode="0.00">
                  <c:v>159.85</c:v>
                </c:pt>
                <c:pt idx="2451" formatCode="0.00">
                  <c:v>159.9</c:v>
                </c:pt>
                <c:pt idx="2452" formatCode="0.00">
                  <c:v>159.94999999999999</c:v>
                </c:pt>
                <c:pt idx="2453" formatCode="0.00">
                  <c:v>160</c:v>
                </c:pt>
                <c:pt idx="2454" formatCode="0.00">
                  <c:v>160.05000000000001</c:v>
                </c:pt>
                <c:pt idx="2455" formatCode="0.00">
                  <c:v>160.1</c:v>
                </c:pt>
                <c:pt idx="2456" formatCode="0.00">
                  <c:v>160.15</c:v>
                </c:pt>
                <c:pt idx="2457" formatCode="0.00">
                  <c:v>160.19999999999999</c:v>
                </c:pt>
                <c:pt idx="2458" formatCode="0.00">
                  <c:v>160.25</c:v>
                </c:pt>
                <c:pt idx="2459" formatCode="0.00">
                  <c:v>160.30000000000001</c:v>
                </c:pt>
                <c:pt idx="2460" formatCode="0.00">
                  <c:v>160.35</c:v>
                </c:pt>
                <c:pt idx="2461" formatCode="0.00">
                  <c:v>160.4</c:v>
                </c:pt>
                <c:pt idx="2462" formatCode="0.00">
                  <c:v>160.44999999999999</c:v>
                </c:pt>
                <c:pt idx="2463" formatCode="0.00">
                  <c:v>160.5</c:v>
                </c:pt>
                <c:pt idx="2464" formatCode="0.00">
                  <c:v>160.55000000000001</c:v>
                </c:pt>
                <c:pt idx="2465" formatCode="0.00">
                  <c:v>160.6</c:v>
                </c:pt>
                <c:pt idx="2466" formatCode="0.00">
                  <c:v>160.65</c:v>
                </c:pt>
                <c:pt idx="2467" formatCode="0.00">
                  <c:v>160.69999999999999</c:v>
                </c:pt>
                <c:pt idx="2468" formatCode="0.00">
                  <c:v>160.75</c:v>
                </c:pt>
                <c:pt idx="2469" formatCode="0.00">
                  <c:v>160.80000000000001</c:v>
                </c:pt>
                <c:pt idx="2470" formatCode="0.00">
                  <c:v>160.85</c:v>
                </c:pt>
                <c:pt idx="2471" formatCode="0.00">
                  <c:v>160.9</c:v>
                </c:pt>
                <c:pt idx="2472" formatCode="0.00">
                  <c:v>160.94999999999999</c:v>
                </c:pt>
                <c:pt idx="2473" formatCode="0.00">
                  <c:v>161</c:v>
                </c:pt>
                <c:pt idx="2474" formatCode="0.00">
                  <c:v>161.05000000000001</c:v>
                </c:pt>
                <c:pt idx="2475" formatCode="0.00">
                  <c:v>161.1</c:v>
                </c:pt>
                <c:pt idx="2476" formatCode="0.00">
                  <c:v>161.15</c:v>
                </c:pt>
                <c:pt idx="2477" formatCode="0.00">
                  <c:v>161.19999999999999</c:v>
                </c:pt>
                <c:pt idx="2478" formatCode="0.00">
                  <c:v>161.25</c:v>
                </c:pt>
                <c:pt idx="2479" formatCode="0.00">
                  <c:v>161.30000000000001</c:v>
                </c:pt>
                <c:pt idx="2480" formatCode="0.00">
                  <c:v>161.35</c:v>
                </c:pt>
                <c:pt idx="2481" formatCode="0.00">
                  <c:v>161.4</c:v>
                </c:pt>
                <c:pt idx="2482" formatCode="0.00">
                  <c:v>161.44999999999999</c:v>
                </c:pt>
                <c:pt idx="2483" formatCode="0.00">
                  <c:v>161.5</c:v>
                </c:pt>
                <c:pt idx="2484" formatCode="0.00">
                  <c:v>161.55000000000001</c:v>
                </c:pt>
                <c:pt idx="2485" formatCode="0.00">
                  <c:v>161.6</c:v>
                </c:pt>
                <c:pt idx="2486" formatCode="0.00">
                  <c:v>161.65</c:v>
                </c:pt>
                <c:pt idx="2487" formatCode="0.00">
                  <c:v>161.69999999999999</c:v>
                </c:pt>
                <c:pt idx="2488" formatCode="0.00">
                  <c:v>161.75</c:v>
                </c:pt>
                <c:pt idx="2489" formatCode="0.00">
                  <c:v>161.80000000000001</c:v>
                </c:pt>
                <c:pt idx="2490" formatCode="0.00">
                  <c:v>161.85</c:v>
                </c:pt>
                <c:pt idx="2491" formatCode="0.00">
                  <c:v>161.9</c:v>
                </c:pt>
                <c:pt idx="2492" formatCode="0.00">
                  <c:v>161.94999999999999</c:v>
                </c:pt>
                <c:pt idx="2493" formatCode="0.00">
                  <c:v>162</c:v>
                </c:pt>
                <c:pt idx="2494" formatCode="0.00">
                  <c:v>162.05000000000001</c:v>
                </c:pt>
                <c:pt idx="2495" formatCode="0.00">
                  <c:v>162.1</c:v>
                </c:pt>
                <c:pt idx="2496" formatCode="0.00">
                  <c:v>162.15</c:v>
                </c:pt>
                <c:pt idx="2497" formatCode="0.00">
                  <c:v>162.19999999999999</c:v>
                </c:pt>
                <c:pt idx="2498" formatCode="0.00">
                  <c:v>162.25</c:v>
                </c:pt>
                <c:pt idx="2499" formatCode="0.00">
                  <c:v>162.30000000000001</c:v>
                </c:pt>
                <c:pt idx="2500" formatCode="0.00">
                  <c:v>162.35</c:v>
                </c:pt>
                <c:pt idx="2501" formatCode="0.00">
                  <c:v>162.4</c:v>
                </c:pt>
                <c:pt idx="2502" formatCode="0.00">
                  <c:v>162.44999999999999</c:v>
                </c:pt>
                <c:pt idx="2503" formatCode="0.00">
                  <c:v>162.5</c:v>
                </c:pt>
                <c:pt idx="2504" formatCode="0.00">
                  <c:v>162.55000000000001</c:v>
                </c:pt>
                <c:pt idx="2505" formatCode="0.00">
                  <c:v>162.6</c:v>
                </c:pt>
                <c:pt idx="2506" formatCode="0.00">
                  <c:v>162.65</c:v>
                </c:pt>
                <c:pt idx="2507" formatCode="0.00">
                  <c:v>162.69999999999999</c:v>
                </c:pt>
                <c:pt idx="2508" formatCode="0.00">
                  <c:v>162.75</c:v>
                </c:pt>
                <c:pt idx="2509" formatCode="0.00">
                  <c:v>162.80000000000001</c:v>
                </c:pt>
                <c:pt idx="2510" formatCode="0.00">
                  <c:v>162.85</c:v>
                </c:pt>
                <c:pt idx="2511" formatCode="0.00">
                  <c:v>162.9</c:v>
                </c:pt>
                <c:pt idx="2512" formatCode="0.00">
                  <c:v>162.94999999999999</c:v>
                </c:pt>
                <c:pt idx="2513" formatCode="0.00">
                  <c:v>163</c:v>
                </c:pt>
                <c:pt idx="2514" formatCode="0.00">
                  <c:v>163.05000000000001</c:v>
                </c:pt>
                <c:pt idx="2515" formatCode="0.00">
                  <c:v>163.1</c:v>
                </c:pt>
                <c:pt idx="2516" formatCode="0.00">
                  <c:v>163.15</c:v>
                </c:pt>
                <c:pt idx="2517" formatCode="0.00">
                  <c:v>163.19999999999999</c:v>
                </c:pt>
                <c:pt idx="2518" formatCode="0.00">
                  <c:v>163.25</c:v>
                </c:pt>
                <c:pt idx="2519" formatCode="0.00">
                  <c:v>163.30000000000001</c:v>
                </c:pt>
                <c:pt idx="2520" formatCode="0.00">
                  <c:v>163.35</c:v>
                </c:pt>
                <c:pt idx="2521" formatCode="0.00">
                  <c:v>163.4</c:v>
                </c:pt>
                <c:pt idx="2522" formatCode="0.00">
                  <c:v>163.44999999999999</c:v>
                </c:pt>
                <c:pt idx="2523" formatCode="0.00">
                  <c:v>163.5</c:v>
                </c:pt>
                <c:pt idx="2524" formatCode="0.00">
                  <c:v>163.55000000000001</c:v>
                </c:pt>
                <c:pt idx="2525" formatCode="0.00">
                  <c:v>163.6</c:v>
                </c:pt>
                <c:pt idx="2526" formatCode="0.00">
                  <c:v>163.65</c:v>
                </c:pt>
                <c:pt idx="2527" formatCode="0.00">
                  <c:v>163.69999999999999</c:v>
                </c:pt>
                <c:pt idx="2528" formatCode="0.00">
                  <c:v>163.75</c:v>
                </c:pt>
                <c:pt idx="2529" formatCode="0.00">
                  <c:v>163.80000000000001</c:v>
                </c:pt>
                <c:pt idx="2530" formatCode="0.00">
                  <c:v>163.85</c:v>
                </c:pt>
                <c:pt idx="2531" formatCode="0.00">
                  <c:v>163.9</c:v>
                </c:pt>
                <c:pt idx="2532" formatCode="0.00">
                  <c:v>163.95</c:v>
                </c:pt>
                <c:pt idx="2533" formatCode="0.00">
                  <c:v>164</c:v>
                </c:pt>
                <c:pt idx="2534" formatCode="0.00">
                  <c:v>164.05</c:v>
                </c:pt>
                <c:pt idx="2535" formatCode="0.00">
                  <c:v>164.1</c:v>
                </c:pt>
                <c:pt idx="2536" formatCode="0.00">
                  <c:v>164.15</c:v>
                </c:pt>
                <c:pt idx="2537" formatCode="0.00">
                  <c:v>164.2</c:v>
                </c:pt>
                <c:pt idx="2538" formatCode="0.00">
                  <c:v>164.25</c:v>
                </c:pt>
                <c:pt idx="2539" formatCode="0.00">
                  <c:v>164.3</c:v>
                </c:pt>
                <c:pt idx="2540" formatCode="0.00">
                  <c:v>164.35</c:v>
                </c:pt>
                <c:pt idx="2541" formatCode="0.00">
                  <c:v>164.4</c:v>
                </c:pt>
                <c:pt idx="2542" formatCode="0.00">
                  <c:v>164.45</c:v>
                </c:pt>
                <c:pt idx="2543" formatCode="0.00">
                  <c:v>164.5</c:v>
                </c:pt>
                <c:pt idx="2544" formatCode="0.00">
                  <c:v>164.55</c:v>
                </c:pt>
                <c:pt idx="2545" formatCode="0.00">
                  <c:v>164.6</c:v>
                </c:pt>
                <c:pt idx="2546" formatCode="0.00">
                  <c:v>164.65</c:v>
                </c:pt>
                <c:pt idx="2547" formatCode="0.00">
                  <c:v>164.7</c:v>
                </c:pt>
                <c:pt idx="2548" formatCode="0.00">
                  <c:v>164.75</c:v>
                </c:pt>
                <c:pt idx="2549" formatCode="0.00">
                  <c:v>164.8</c:v>
                </c:pt>
                <c:pt idx="2550" formatCode="0.00">
                  <c:v>164.85</c:v>
                </c:pt>
                <c:pt idx="2551" formatCode="0.00">
                  <c:v>164.9</c:v>
                </c:pt>
                <c:pt idx="2552" formatCode="0.00">
                  <c:v>164.95</c:v>
                </c:pt>
                <c:pt idx="2553" formatCode="0.00">
                  <c:v>165</c:v>
                </c:pt>
                <c:pt idx="2554" formatCode="0.00">
                  <c:v>165.05</c:v>
                </c:pt>
                <c:pt idx="2555" formatCode="0.00">
                  <c:v>165.1</c:v>
                </c:pt>
                <c:pt idx="2556" formatCode="0.00">
                  <c:v>165.15</c:v>
                </c:pt>
                <c:pt idx="2557" formatCode="0.00">
                  <c:v>165.2</c:v>
                </c:pt>
                <c:pt idx="2558" formatCode="0.00">
                  <c:v>165.25</c:v>
                </c:pt>
                <c:pt idx="2559" formatCode="0.00">
                  <c:v>165.3</c:v>
                </c:pt>
                <c:pt idx="2560" formatCode="0.00">
                  <c:v>165.35</c:v>
                </c:pt>
                <c:pt idx="2561" formatCode="0.00">
                  <c:v>165.4</c:v>
                </c:pt>
                <c:pt idx="2562" formatCode="0.00">
                  <c:v>165.45</c:v>
                </c:pt>
                <c:pt idx="2563" formatCode="0.00">
                  <c:v>165.5</c:v>
                </c:pt>
                <c:pt idx="2564" formatCode="0.00">
                  <c:v>165.55</c:v>
                </c:pt>
                <c:pt idx="2565" formatCode="0.00">
                  <c:v>165.6</c:v>
                </c:pt>
                <c:pt idx="2566" formatCode="0.00">
                  <c:v>165.65</c:v>
                </c:pt>
                <c:pt idx="2567" formatCode="0.00">
                  <c:v>165.7</c:v>
                </c:pt>
                <c:pt idx="2568" formatCode="0.00">
                  <c:v>165.75</c:v>
                </c:pt>
                <c:pt idx="2569" formatCode="0.00">
                  <c:v>165.8</c:v>
                </c:pt>
                <c:pt idx="2570" formatCode="0.00">
                  <c:v>165.85</c:v>
                </c:pt>
                <c:pt idx="2571" formatCode="0.00">
                  <c:v>165.9</c:v>
                </c:pt>
                <c:pt idx="2572" formatCode="0.00">
                  <c:v>165.95</c:v>
                </c:pt>
                <c:pt idx="2573" formatCode="0.00">
                  <c:v>166</c:v>
                </c:pt>
                <c:pt idx="2574" formatCode="0.00">
                  <c:v>166.05</c:v>
                </c:pt>
                <c:pt idx="2575" formatCode="0.00">
                  <c:v>166.1</c:v>
                </c:pt>
                <c:pt idx="2576" formatCode="0.00">
                  <c:v>166.15</c:v>
                </c:pt>
                <c:pt idx="2577" formatCode="0.00">
                  <c:v>166.2</c:v>
                </c:pt>
                <c:pt idx="2578" formatCode="0.00">
                  <c:v>166.25</c:v>
                </c:pt>
                <c:pt idx="2579" formatCode="0.00">
                  <c:v>166.3</c:v>
                </c:pt>
                <c:pt idx="2580" formatCode="0.00">
                  <c:v>166.35</c:v>
                </c:pt>
                <c:pt idx="2581" formatCode="0.00">
                  <c:v>166.4</c:v>
                </c:pt>
                <c:pt idx="2582" formatCode="0.00">
                  <c:v>166.45</c:v>
                </c:pt>
                <c:pt idx="2583" formatCode="0.00">
                  <c:v>166.5</c:v>
                </c:pt>
                <c:pt idx="2584" formatCode="0.00">
                  <c:v>166.55</c:v>
                </c:pt>
                <c:pt idx="2585" formatCode="0.00">
                  <c:v>166.6</c:v>
                </c:pt>
                <c:pt idx="2586" formatCode="0.00">
                  <c:v>166.65</c:v>
                </c:pt>
                <c:pt idx="2587" formatCode="0.00">
                  <c:v>166.7</c:v>
                </c:pt>
                <c:pt idx="2588" formatCode="0.00">
                  <c:v>166.75</c:v>
                </c:pt>
                <c:pt idx="2589" formatCode="0.00">
                  <c:v>166.8</c:v>
                </c:pt>
                <c:pt idx="2590" formatCode="0.00">
                  <c:v>166.85</c:v>
                </c:pt>
                <c:pt idx="2591" formatCode="0.00">
                  <c:v>166.9</c:v>
                </c:pt>
                <c:pt idx="2592" formatCode="0.00">
                  <c:v>166.95</c:v>
                </c:pt>
                <c:pt idx="2593" formatCode="0.00">
                  <c:v>167</c:v>
                </c:pt>
                <c:pt idx="2594" formatCode="0.00">
                  <c:v>167.05</c:v>
                </c:pt>
                <c:pt idx="2595" formatCode="0.00">
                  <c:v>167.1</c:v>
                </c:pt>
                <c:pt idx="2596" formatCode="0.00">
                  <c:v>167.15</c:v>
                </c:pt>
                <c:pt idx="2597" formatCode="0.00">
                  <c:v>167.2</c:v>
                </c:pt>
                <c:pt idx="2598" formatCode="0.00">
                  <c:v>167.25</c:v>
                </c:pt>
                <c:pt idx="2599" formatCode="0.00">
                  <c:v>167.3</c:v>
                </c:pt>
                <c:pt idx="2600" formatCode="0.00">
                  <c:v>167.35</c:v>
                </c:pt>
                <c:pt idx="2601" formatCode="0.00">
                  <c:v>167.4</c:v>
                </c:pt>
                <c:pt idx="2602" formatCode="0.00">
                  <c:v>167.45</c:v>
                </c:pt>
                <c:pt idx="2603" formatCode="0.00">
                  <c:v>167.5</c:v>
                </c:pt>
                <c:pt idx="2604" formatCode="0.00">
                  <c:v>167.55</c:v>
                </c:pt>
                <c:pt idx="2605" formatCode="0.00">
                  <c:v>167.6</c:v>
                </c:pt>
                <c:pt idx="2606" formatCode="0.00">
                  <c:v>167.65</c:v>
                </c:pt>
                <c:pt idx="2607" formatCode="0.00">
                  <c:v>167.7</c:v>
                </c:pt>
                <c:pt idx="2608" formatCode="0.00">
                  <c:v>167.75</c:v>
                </c:pt>
                <c:pt idx="2609" formatCode="0.00">
                  <c:v>167.8</c:v>
                </c:pt>
                <c:pt idx="2610" formatCode="0.00">
                  <c:v>167.85</c:v>
                </c:pt>
                <c:pt idx="2611" formatCode="0.00">
                  <c:v>167.9</c:v>
                </c:pt>
                <c:pt idx="2612" formatCode="0.00">
                  <c:v>167.95</c:v>
                </c:pt>
                <c:pt idx="2613" formatCode="0.00">
                  <c:v>168</c:v>
                </c:pt>
                <c:pt idx="2614" formatCode="0.00">
                  <c:v>168.05</c:v>
                </c:pt>
                <c:pt idx="2615" formatCode="0.00">
                  <c:v>168.1</c:v>
                </c:pt>
                <c:pt idx="2616" formatCode="0.00">
                  <c:v>168.15</c:v>
                </c:pt>
                <c:pt idx="2617" formatCode="0.00">
                  <c:v>168.2</c:v>
                </c:pt>
                <c:pt idx="2618" formatCode="0.00">
                  <c:v>168.25</c:v>
                </c:pt>
                <c:pt idx="2619" formatCode="0.00">
                  <c:v>168.3</c:v>
                </c:pt>
                <c:pt idx="2620" formatCode="0.00">
                  <c:v>168.35</c:v>
                </c:pt>
                <c:pt idx="2621" formatCode="0.00">
                  <c:v>168.4</c:v>
                </c:pt>
                <c:pt idx="2622" formatCode="0.00">
                  <c:v>168.45</c:v>
                </c:pt>
                <c:pt idx="2623" formatCode="0.00">
                  <c:v>168.5</c:v>
                </c:pt>
                <c:pt idx="2624" formatCode="0.00">
                  <c:v>168.55</c:v>
                </c:pt>
                <c:pt idx="2625" formatCode="0.00">
                  <c:v>168.6</c:v>
                </c:pt>
                <c:pt idx="2626" formatCode="0.00">
                  <c:v>168.65</c:v>
                </c:pt>
                <c:pt idx="2627" formatCode="0.00">
                  <c:v>168.7</c:v>
                </c:pt>
                <c:pt idx="2628" formatCode="0.00">
                  <c:v>168.75</c:v>
                </c:pt>
                <c:pt idx="2629" formatCode="0.00">
                  <c:v>168.8</c:v>
                </c:pt>
                <c:pt idx="2630" formatCode="0.00">
                  <c:v>168.85</c:v>
                </c:pt>
                <c:pt idx="2631" formatCode="0.00">
                  <c:v>168.9</c:v>
                </c:pt>
                <c:pt idx="2632" formatCode="0.00">
                  <c:v>168.95</c:v>
                </c:pt>
              </c:numCache>
            </c:numRef>
          </c:xVal>
          <c:yVal>
            <c:numRef>
              <c:f>Lookups!$K$8:$K$2640</c:f>
              <c:numCache>
                <c:formatCode>0.000000</c:formatCode>
                <c:ptCount val="2633"/>
                <c:pt idx="1">
                  <c:v>1.4009000000000051</c:v>
                </c:pt>
                <c:pt idx="2">
                  <c:v>1.399800000000005</c:v>
                </c:pt>
                <c:pt idx="3">
                  <c:v>1.3987000000000049</c:v>
                </c:pt>
                <c:pt idx="4">
                  <c:v>1.3976000000000048</c:v>
                </c:pt>
                <c:pt idx="5">
                  <c:v>1.3965000000000047</c:v>
                </c:pt>
                <c:pt idx="6">
                  <c:v>1.3954000000000046</c:v>
                </c:pt>
                <c:pt idx="7">
                  <c:v>1.3943000000000045</c:v>
                </c:pt>
                <c:pt idx="8">
                  <c:v>1.3932000000000044</c:v>
                </c:pt>
                <c:pt idx="9">
                  <c:v>1.3921000000000043</c:v>
                </c:pt>
                <c:pt idx="10">
                  <c:v>1.3910000000000042</c:v>
                </c:pt>
                <c:pt idx="11">
                  <c:v>1.3899000000000041</c:v>
                </c:pt>
                <c:pt idx="12">
                  <c:v>1.388800000000004</c:v>
                </c:pt>
                <c:pt idx="13">
                  <c:v>1.3877000000000039</c:v>
                </c:pt>
                <c:pt idx="14">
                  <c:v>1.3866000000000038</c:v>
                </c:pt>
                <c:pt idx="15">
                  <c:v>1.3855000000000037</c:v>
                </c:pt>
                <c:pt idx="16">
                  <c:v>1.3844000000000036</c:v>
                </c:pt>
                <c:pt idx="17">
                  <c:v>1.3833000000000035</c:v>
                </c:pt>
                <c:pt idx="18">
                  <c:v>1.3822000000000034</c:v>
                </c:pt>
                <c:pt idx="19">
                  <c:v>1.3811000000000033</c:v>
                </c:pt>
                <c:pt idx="20">
                  <c:v>1.3800000000000032</c:v>
                </c:pt>
                <c:pt idx="21">
                  <c:v>1.3789000000000031</c:v>
                </c:pt>
                <c:pt idx="22">
                  <c:v>1.377800000000003</c:v>
                </c:pt>
                <c:pt idx="23">
                  <c:v>1.3767000000000029</c:v>
                </c:pt>
                <c:pt idx="24">
                  <c:v>1.3756000000000028</c:v>
                </c:pt>
                <c:pt idx="25">
                  <c:v>1.3745000000000027</c:v>
                </c:pt>
                <c:pt idx="26">
                  <c:v>1.3734000000000026</c:v>
                </c:pt>
                <c:pt idx="27">
                  <c:v>1.3723000000000025</c:v>
                </c:pt>
                <c:pt idx="28">
                  <c:v>1.3712000000000024</c:v>
                </c:pt>
                <c:pt idx="29">
                  <c:v>1.3701000000000023</c:v>
                </c:pt>
                <c:pt idx="30">
                  <c:v>1.3690000000000022</c:v>
                </c:pt>
                <c:pt idx="31">
                  <c:v>1.3679000000000021</c:v>
                </c:pt>
                <c:pt idx="32">
                  <c:v>1.366800000000002</c:v>
                </c:pt>
                <c:pt idx="33">
                  <c:v>1.3657000000000019</c:v>
                </c:pt>
                <c:pt idx="34">
                  <c:v>1.3646000000000018</c:v>
                </c:pt>
                <c:pt idx="35">
                  <c:v>1.3635000000000017</c:v>
                </c:pt>
                <c:pt idx="36">
                  <c:v>1.3624000000000016</c:v>
                </c:pt>
                <c:pt idx="37">
                  <c:v>1.3613000000000015</c:v>
                </c:pt>
                <c:pt idx="38">
                  <c:v>1.3602000000000014</c:v>
                </c:pt>
                <c:pt idx="39">
                  <c:v>1.3591000000000013</c:v>
                </c:pt>
                <c:pt idx="40">
                  <c:v>1.3580000000000012</c:v>
                </c:pt>
                <c:pt idx="41">
                  <c:v>1.3569000000000011</c:v>
                </c:pt>
                <c:pt idx="42">
                  <c:v>1.355800000000001</c:v>
                </c:pt>
                <c:pt idx="43">
                  <c:v>1.3547000000000009</c:v>
                </c:pt>
                <c:pt idx="44">
                  <c:v>1.3536000000000008</c:v>
                </c:pt>
                <c:pt idx="45">
                  <c:v>1.3525000000000007</c:v>
                </c:pt>
                <c:pt idx="46">
                  <c:v>1.3514000000000006</c:v>
                </c:pt>
                <c:pt idx="47">
                  <c:v>1.3503000000000005</c:v>
                </c:pt>
                <c:pt idx="48">
                  <c:v>1.3492000000000004</c:v>
                </c:pt>
                <c:pt idx="49">
                  <c:v>1.3481000000000003</c:v>
                </c:pt>
                <c:pt idx="50">
                  <c:v>1.3470000000000002</c:v>
                </c:pt>
                <c:pt idx="51">
                  <c:v>1.3459000000000001</c:v>
                </c:pt>
                <c:pt idx="52">
                  <c:v>1.3448</c:v>
                </c:pt>
                <c:pt idx="53" formatCode="0.00000">
                  <c:v>1.3436999999999999</c:v>
                </c:pt>
                <c:pt idx="54" formatCode="0.00000">
                  <c:v>1.3426</c:v>
                </c:pt>
                <c:pt idx="55" formatCode="0.00000">
                  <c:v>1.3414999999999999</c:v>
                </c:pt>
                <c:pt idx="56" formatCode="0.00000">
                  <c:v>1.3404</c:v>
                </c:pt>
                <c:pt idx="57" formatCode="0.00000">
                  <c:v>1.3392999999999999</c:v>
                </c:pt>
                <c:pt idx="58" formatCode="0.00000">
                  <c:v>1.3381000000000001</c:v>
                </c:pt>
                <c:pt idx="59" formatCode="0.00000">
                  <c:v>1.337</c:v>
                </c:pt>
                <c:pt idx="60" formatCode="0.00000">
                  <c:v>1.3359000000000001</c:v>
                </c:pt>
                <c:pt idx="61" formatCode="0.00000">
                  <c:v>1.3348</c:v>
                </c:pt>
                <c:pt idx="62" formatCode="0.00000">
                  <c:v>1.3337000000000001</c:v>
                </c:pt>
                <c:pt idx="63" formatCode="0.00000">
                  <c:v>1.3326</c:v>
                </c:pt>
                <c:pt idx="64" formatCode="0.00000">
                  <c:v>1.3314999999999999</c:v>
                </c:pt>
                <c:pt idx="65" formatCode="0.00000">
                  <c:v>1.3305</c:v>
                </c:pt>
                <c:pt idx="66" formatCode="0.00000">
                  <c:v>1.3293999999999999</c:v>
                </c:pt>
                <c:pt idx="67" formatCode="0.00000">
                  <c:v>1.3283</c:v>
                </c:pt>
                <c:pt idx="68" formatCode="0.00000">
                  <c:v>1.3271999999999999</c:v>
                </c:pt>
                <c:pt idx="69" formatCode="0.00000">
                  <c:v>1.3261000000000001</c:v>
                </c:pt>
                <c:pt idx="70" formatCode="0.00000">
                  <c:v>1.325</c:v>
                </c:pt>
                <c:pt idx="71" formatCode="0.00000">
                  <c:v>1.3239000000000001</c:v>
                </c:pt>
                <c:pt idx="72" formatCode="0.00000">
                  <c:v>1.3228</c:v>
                </c:pt>
                <c:pt idx="73" formatCode="0.00000">
                  <c:v>1.3217000000000001</c:v>
                </c:pt>
                <c:pt idx="74" formatCode="0.00000">
                  <c:v>1.3206</c:v>
                </c:pt>
                <c:pt idx="75" formatCode="0.00000">
                  <c:v>1.3194999999999999</c:v>
                </c:pt>
                <c:pt idx="76" formatCode="0.00000">
                  <c:v>1.3184</c:v>
                </c:pt>
                <c:pt idx="77" formatCode="0.00000">
                  <c:v>1.3173999999999999</c:v>
                </c:pt>
                <c:pt idx="78" formatCode="0.00000">
                  <c:v>1.3163</c:v>
                </c:pt>
                <c:pt idx="79" formatCode="0.00000">
                  <c:v>1.3151999999999999</c:v>
                </c:pt>
                <c:pt idx="80" formatCode="0.00000">
                  <c:v>1.3141</c:v>
                </c:pt>
                <c:pt idx="81" formatCode="0.00000">
                  <c:v>1.3129999999999999</c:v>
                </c:pt>
                <c:pt idx="82" formatCode="0.00000">
                  <c:v>1.3119000000000001</c:v>
                </c:pt>
                <c:pt idx="83" formatCode="0.00000">
                  <c:v>1.3109</c:v>
                </c:pt>
                <c:pt idx="84" formatCode="0.00000">
                  <c:v>1.3098000000000001</c:v>
                </c:pt>
                <c:pt idx="85" formatCode="0.00000">
                  <c:v>1.3087</c:v>
                </c:pt>
                <c:pt idx="86" formatCode="0.00000">
                  <c:v>1.3076000000000001</c:v>
                </c:pt>
                <c:pt idx="87" formatCode="0.00000">
                  <c:v>1.3065</c:v>
                </c:pt>
                <c:pt idx="88" formatCode="0.00000">
                  <c:v>1.3053999999999999</c:v>
                </c:pt>
                <c:pt idx="89" formatCode="0.00000">
                  <c:v>1.3043</c:v>
                </c:pt>
                <c:pt idx="90" formatCode="0.00000">
                  <c:v>1.3032999999999999</c:v>
                </c:pt>
                <c:pt idx="91" formatCode="0.00000">
                  <c:v>1.3022</c:v>
                </c:pt>
                <c:pt idx="92" formatCode="0.00000">
                  <c:v>1.3010999999999999</c:v>
                </c:pt>
                <c:pt idx="93" formatCode="0.00000">
                  <c:v>1.3001</c:v>
                </c:pt>
                <c:pt idx="94" formatCode="0.00000">
                  <c:v>1.2989999999999999</c:v>
                </c:pt>
                <c:pt idx="95" formatCode="0.00000">
                  <c:v>1.2979000000000001</c:v>
                </c:pt>
                <c:pt idx="96" formatCode="0.00000">
                  <c:v>1.2968999999999999</c:v>
                </c:pt>
                <c:pt idx="97" formatCode="0.00000">
                  <c:v>1.2958000000000001</c:v>
                </c:pt>
                <c:pt idx="98" formatCode="0.00000">
                  <c:v>1.2947</c:v>
                </c:pt>
                <c:pt idx="99" formatCode="0.00000">
                  <c:v>1.2936000000000001</c:v>
                </c:pt>
                <c:pt idx="100" formatCode="0.00000">
                  <c:v>1.2926</c:v>
                </c:pt>
                <c:pt idx="101" formatCode="0.00000">
                  <c:v>1.2915000000000001</c:v>
                </c:pt>
                <c:pt idx="102" formatCode="0.00000">
                  <c:v>1.2904</c:v>
                </c:pt>
                <c:pt idx="103" formatCode="0.00000">
                  <c:v>1.2894000000000001</c:v>
                </c:pt>
                <c:pt idx="104" formatCode="0.00000">
                  <c:v>1.2883</c:v>
                </c:pt>
                <c:pt idx="105" formatCode="0.00000">
                  <c:v>1.2873000000000001</c:v>
                </c:pt>
                <c:pt idx="106" formatCode="0.00000">
                  <c:v>1.2862</c:v>
                </c:pt>
                <c:pt idx="107" formatCode="0.00000">
                  <c:v>1.2850999999999999</c:v>
                </c:pt>
                <c:pt idx="108" formatCode="0.00000">
                  <c:v>1.2841</c:v>
                </c:pt>
                <c:pt idx="109" formatCode="0.00000">
                  <c:v>1.2829999999999999</c:v>
                </c:pt>
                <c:pt idx="110" formatCode="0.00000">
                  <c:v>1.282</c:v>
                </c:pt>
                <c:pt idx="111" formatCode="0.00000">
                  <c:v>1.2808999999999999</c:v>
                </c:pt>
                <c:pt idx="112" formatCode="0.00000">
                  <c:v>1.2799</c:v>
                </c:pt>
                <c:pt idx="113" formatCode="0.00000">
                  <c:v>1.2787999999999999</c:v>
                </c:pt>
                <c:pt idx="114" formatCode="0.00000">
                  <c:v>1.2777000000000001</c:v>
                </c:pt>
                <c:pt idx="115" formatCode="0.00000">
                  <c:v>1.2766999999999999</c:v>
                </c:pt>
                <c:pt idx="116" formatCode="0.00000">
                  <c:v>1.2756000000000001</c:v>
                </c:pt>
                <c:pt idx="117" formatCode="0.00000">
                  <c:v>1.2746</c:v>
                </c:pt>
                <c:pt idx="118" formatCode="0.00000">
                  <c:v>1.2736000000000001</c:v>
                </c:pt>
                <c:pt idx="119" formatCode="0.00000">
                  <c:v>1.2725</c:v>
                </c:pt>
                <c:pt idx="120" formatCode="0.00000">
                  <c:v>1.2715000000000001</c:v>
                </c:pt>
                <c:pt idx="121" formatCode="0.00000">
                  <c:v>1.2704</c:v>
                </c:pt>
                <c:pt idx="122" formatCode="0.00000">
                  <c:v>1.2694000000000001</c:v>
                </c:pt>
                <c:pt idx="123" formatCode="0.00000">
                  <c:v>1.2684</c:v>
                </c:pt>
                <c:pt idx="124" formatCode="0.00000">
                  <c:v>1.2673000000000001</c:v>
                </c:pt>
                <c:pt idx="125" formatCode="0.00000">
                  <c:v>1.2662</c:v>
                </c:pt>
                <c:pt idx="126" formatCode="0.00000">
                  <c:v>1.2652000000000001</c:v>
                </c:pt>
                <c:pt idx="127" formatCode="0.00000">
                  <c:v>1.2642</c:v>
                </c:pt>
                <c:pt idx="128" formatCode="0.00000">
                  <c:v>1.2630999999999999</c:v>
                </c:pt>
                <c:pt idx="129" formatCode="0.00000">
                  <c:v>1.2621</c:v>
                </c:pt>
                <c:pt idx="130" formatCode="0.00000">
                  <c:v>1.2609999999999999</c:v>
                </c:pt>
                <c:pt idx="131" formatCode="0.00000">
                  <c:v>1.26</c:v>
                </c:pt>
                <c:pt idx="132" formatCode="0.00000">
                  <c:v>1.2589999999999999</c:v>
                </c:pt>
                <c:pt idx="133" formatCode="0.00000">
                  <c:v>1.258</c:v>
                </c:pt>
                <c:pt idx="134" formatCode="0.00000">
                  <c:v>1.2568999999999999</c:v>
                </c:pt>
                <c:pt idx="135" formatCode="0.00000">
                  <c:v>1.2559</c:v>
                </c:pt>
                <c:pt idx="136" formatCode="0.00000">
                  <c:v>1.2547999999999999</c:v>
                </c:pt>
                <c:pt idx="137" formatCode="0.00000">
                  <c:v>1.2538</c:v>
                </c:pt>
                <c:pt idx="138" formatCode="0.00000">
                  <c:v>1.2527999999999999</c:v>
                </c:pt>
                <c:pt idx="139" formatCode="0.00000">
                  <c:v>1.2518</c:v>
                </c:pt>
                <c:pt idx="140" formatCode="0.00000">
                  <c:v>1.2507999999999999</c:v>
                </c:pt>
                <c:pt idx="141" formatCode="0.00000">
                  <c:v>1.2497</c:v>
                </c:pt>
                <c:pt idx="142" formatCode="0.00000">
                  <c:v>1.2486999999999999</c:v>
                </c:pt>
                <c:pt idx="143" formatCode="0.00000">
                  <c:v>1.2477</c:v>
                </c:pt>
                <c:pt idx="144" formatCode="0.00000">
                  <c:v>1.2466999999999999</c:v>
                </c:pt>
                <c:pt idx="145" formatCode="0.00000">
                  <c:v>1.2457</c:v>
                </c:pt>
                <c:pt idx="146" formatCode="0.00000">
                  <c:v>1.2445999999999999</c:v>
                </c:pt>
                <c:pt idx="147" formatCode="0.00000">
                  <c:v>1.2436</c:v>
                </c:pt>
                <c:pt idx="148" formatCode="0.00000">
                  <c:v>1.2425999999999999</c:v>
                </c:pt>
                <c:pt idx="149" formatCode="0.00000">
                  <c:v>1.2416</c:v>
                </c:pt>
                <c:pt idx="150" formatCode="0.00000">
                  <c:v>1.2405999999999999</c:v>
                </c:pt>
                <c:pt idx="151" formatCode="0.00000">
                  <c:v>1.2396</c:v>
                </c:pt>
                <c:pt idx="152" formatCode="0.00000">
                  <c:v>1.2383999999999999</c:v>
                </c:pt>
                <c:pt idx="153" formatCode="0.00000">
                  <c:v>1.2373000000000001</c:v>
                </c:pt>
                <c:pt idx="154" formatCode="0.00000">
                  <c:v>1.2363999999999999</c:v>
                </c:pt>
                <c:pt idx="155" formatCode="0.00000">
                  <c:v>1.2355</c:v>
                </c:pt>
                <c:pt idx="156" formatCode="0.00000">
                  <c:v>1.2344999999999999</c:v>
                </c:pt>
                <c:pt idx="157" formatCode="0.00000">
                  <c:v>1.2335</c:v>
                </c:pt>
                <c:pt idx="158" formatCode="0.00000">
                  <c:v>1.2324999999999999</c:v>
                </c:pt>
                <c:pt idx="159" formatCode="0.00000">
                  <c:v>1.2315</c:v>
                </c:pt>
                <c:pt idx="160" formatCode="0.00000">
                  <c:v>1.2304999999999999</c:v>
                </c:pt>
                <c:pt idx="161" formatCode="0.00000">
                  <c:v>1.2295</c:v>
                </c:pt>
                <c:pt idx="162" formatCode="0.00000">
                  <c:v>1.2284999999999999</c:v>
                </c:pt>
                <c:pt idx="163" formatCode="0.00000">
                  <c:v>1.2275</c:v>
                </c:pt>
                <c:pt idx="164" formatCode="0.00000">
                  <c:v>1.2264999999999999</c:v>
                </c:pt>
                <c:pt idx="165" formatCode="0.00000">
                  <c:v>1.2255</c:v>
                </c:pt>
                <c:pt idx="166" formatCode="0.00000">
                  <c:v>1.2244999999999999</c:v>
                </c:pt>
                <c:pt idx="167" formatCode="0.00000">
                  <c:v>1.2235</c:v>
                </c:pt>
                <c:pt idx="168" formatCode="0.00000">
                  <c:v>1.2224999999999999</c:v>
                </c:pt>
                <c:pt idx="169" formatCode="0.00000">
                  <c:v>1.2215</c:v>
                </c:pt>
                <c:pt idx="170" formatCode="0.00000">
                  <c:v>1.2204999999999999</c:v>
                </c:pt>
                <c:pt idx="171" formatCode="0.00000">
                  <c:v>1.2195</c:v>
                </c:pt>
                <c:pt idx="172" formatCode="0.00000">
                  <c:v>1.2184999999999999</c:v>
                </c:pt>
                <c:pt idx="173" formatCode="0.00000">
                  <c:v>1.2175</c:v>
                </c:pt>
                <c:pt idx="174" formatCode="0.00000">
                  <c:v>1.2164999999999999</c:v>
                </c:pt>
                <c:pt idx="175" formatCode="0.00000">
                  <c:v>1.2156</c:v>
                </c:pt>
                <c:pt idx="176" formatCode="0.00000">
                  <c:v>1.2145999999999999</c:v>
                </c:pt>
                <c:pt idx="177" formatCode="0.00000">
                  <c:v>1.2136</c:v>
                </c:pt>
                <c:pt idx="178" formatCode="0.00000">
                  <c:v>1.2125999999999999</c:v>
                </c:pt>
                <c:pt idx="179" formatCode="0.00000">
                  <c:v>1.2116</c:v>
                </c:pt>
                <c:pt idx="180" formatCode="0.00000">
                  <c:v>1.2105999999999999</c:v>
                </c:pt>
                <c:pt idx="181" formatCode="0.00000">
                  <c:v>1.2097</c:v>
                </c:pt>
                <c:pt idx="182" formatCode="0.00000">
                  <c:v>1.2087000000000001</c:v>
                </c:pt>
                <c:pt idx="183" formatCode="0.00000">
                  <c:v>1.2077</c:v>
                </c:pt>
                <c:pt idx="184" formatCode="0.00000">
                  <c:v>1.2067000000000001</c:v>
                </c:pt>
                <c:pt idx="185" formatCode="0.00000">
                  <c:v>1.2058</c:v>
                </c:pt>
                <c:pt idx="186" formatCode="0.00000">
                  <c:v>1.2048000000000001</c:v>
                </c:pt>
                <c:pt idx="187" formatCode="0.00000">
                  <c:v>1.2038</c:v>
                </c:pt>
                <c:pt idx="188" formatCode="0.00000">
                  <c:v>1.2028000000000001</c:v>
                </c:pt>
                <c:pt idx="189" formatCode="0.00000">
                  <c:v>1.2019</c:v>
                </c:pt>
                <c:pt idx="190" formatCode="0.00000">
                  <c:v>1.2009000000000001</c:v>
                </c:pt>
                <c:pt idx="191" formatCode="0.00000">
                  <c:v>1.2</c:v>
                </c:pt>
                <c:pt idx="192" formatCode="0.00000">
                  <c:v>1.1990000000000001</c:v>
                </c:pt>
                <c:pt idx="193" formatCode="0.00000">
                  <c:v>1.198</c:v>
                </c:pt>
                <c:pt idx="194" formatCode="0.00000">
                  <c:v>1.1970000000000001</c:v>
                </c:pt>
                <c:pt idx="195" formatCode="0.00000">
                  <c:v>1.1960999999999999</c:v>
                </c:pt>
                <c:pt idx="196" formatCode="0.00000">
                  <c:v>1.1951000000000001</c:v>
                </c:pt>
                <c:pt idx="197" formatCode="0.00000">
                  <c:v>1.1941999999999999</c:v>
                </c:pt>
                <c:pt idx="198" formatCode="0.00000">
                  <c:v>1.1932</c:v>
                </c:pt>
                <c:pt idx="199" formatCode="0.00000">
                  <c:v>1.1921999999999999</c:v>
                </c:pt>
                <c:pt idx="200" formatCode="0.00000">
                  <c:v>1.1913</c:v>
                </c:pt>
                <c:pt idx="201" formatCode="0.00000">
                  <c:v>1.1903999999999999</c:v>
                </c:pt>
                <c:pt idx="202" formatCode="0.00000">
                  <c:v>1.1894</c:v>
                </c:pt>
                <c:pt idx="203" formatCode="0.00000">
                  <c:v>1.1883999999999999</c:v>
                </c:pt>
                <c:pt idx="204" formatCode="0.00000">
                  <c:v>1.1875</c:v>
                </c:pt>
                <c:pt idx="205" formatCode="0.00000">
                  <c:v>1.1865000000000001</c:v>
                </c:pt>
                <c:pt idx="206" formatCode="0.00000">
                  <c:v>1.1856</c:v>
                </c:pt>
                <c:pt idx="207" formatCode="0.00000">
                  <c:v>1.1846000000000001</c:v>
                </c:pt>
                <c:pt idx="208" formatCode="0.00000">
                  <c:v>1.1837</c:v>
                </c:pt>
                <c:pt idx="209" formatCode="0.00000">
                  <c:v>1.1827000000000001</c:v>
                </c:pt>
                <c:pt idx="210" formatCode="0.00000">
                  <c:v>1.1818</c:v>
                </c:pt>
                <c:pt idx="211" formatCode="0.00000">
                  <c:v>1.1809000000000001</c:v>
                </c:pt>
                <c:pt idx="212" formatCode="0.00000">
                  <c:v>1.1798999999999999</c:v>
                </c:pt>
                <c:pt idx="213" formatCode="0.00000">
                  <c:v>1.179</c:v>
                </c:pt>
                <c:pt idx="214" formatCode="0.00000">
                  <c:v>1.1779999999999999</c:v>
                </c:pt>
                <c:pt idx="215" formatCode="0.00000">
                  <c:v>1.1771</c:v>
                </c:pt>
                <c:pt idx="216" formatCode="0.00000">
                  <c:v>1.1760999999999999</c:v>
                </c:pt>
                <c:pt idx="217" formatCode="0.00000">
                  <c:v>1.1752</c:v>
                </c:pt>
                <c:pt idx="218" formatCode="0.00000">
                  <c:v>1.1742999999999999</c:v>
                </c:pt>
                <c:pt idx="219" formatCode="0.00000">
                  <c:v>1.1733</c:v>
                </c:pt>
                <c:pt idx="220" formatCode="0.00000">
                  <c:v>1.1724000000000001</c:v>
                </c:pt>
                <c:pt idx="221" formatCode="0.00000">
                  <c:v>1.1715</c:v>
                </c:pt>
                <c:pt idx="222" formatCode="0.00000">
                  <c:v>1.1705000000000001</c:v>
                </c:pt>
                <c:pt idx="223" formatCode="0.00000">
                  <c:v>1.1696</c:v>
                </c:pt>
                <c:pt idx="224" formatCode="0.00000">
                  <c:v>1.1687000000000001</c:v>
                </c:pt>
                <c:pt idx="225" formatCode="0.00000">
                  <c:v>1.1677999999999999</c:v>
                </c:pt>
                <c:pt idx="226" formatCode="0.00000">
                  <c:v>1.1668000000000001</c:v>
                </c:pt>
                <c:pt idx="227" formatCode="0.00000">
                  <c:v>1.1658999999999999</c:v>
                </c:pt>
                <c:pt idx="228" formatCode="0.00000">
                  <c:v>1.165</c:v>
                </c:pt>
                <c:pt idx="229" formatCode="0.00000">
                  <c:v>1.1640999999999999</c:v>
                </c:pt>
                <c:pt idx="230" formatCode="0.00000">
                  <c:v>1.1631</c:v>
                </c:pt>
                <c:pt idx="231" formatCode="0.00000">
                  <c:v>1.1621999999999999</c:v>
                </c:pt>
                <c:pt idx="232" formatCode="0.00000">
                  <c:v>1.1613</c:v>
                </c:pt>
                <c:pt idx="233" formatCode="0.00000">
                  <c:v>1.1604000000000001</c:v>
                </c:pt>
                <c:pt idx="234" formatCode="0.00000">
                  <c:v>1.1594</c:v>
                </c:pt>
                <c:pt idx="235" formatCode="0.00000">
                  <c:v>1.1585000000000001</c:v>
                </c:pt>
                <c:pt idx="236" formatCode="0.00000">
                  <c:v>1.1576</c:v>
                </c:pt>
                <c:pt idx="237" formatCode="0.00000">
                  <c:v>1.1568000000000001</c:v>
                </c:pt>
                <c:pt idx="238" formatCode="0.00000">
                  <c:v>1.1557999999999999</c:v>
                </c:pt>
                <c:pt idx="239" formatCode="0.00000">
                  <c:v>1.1549</c:v>
                </c:pt>
                <c:pt idx="240" formatCode="0.00000">
                  <c:v>1.1539999999999999</c:v>
                </c:pt>
                <c:pt idx="241" formatCode="0.00000">
                  <c:v>1.1531</c:v>
                </c:pt>
                <c:pt idx="242" formatCode="0.00000">
                  <c:v>1.1521999999999999</c:v>
                </c:pt>
                <c:pt idx="243" formatCode="0.00000">
                  <c:v>1.1513</c:v>
                </c:pt>
                <c:pt idx="244" formatCode="0.00000">
                  <c:v>1.1504000000000001</c:v>
                </c:pt>
                <c:pt idx="245" formatCode="0.00000">
                  <c:v>1.1495</c:v>
                </c:pt>
                <c:pt idx="246" formatCode="0.00000">
                  <c:v>1.1486000000000001</c:v>
                </c:pt>
                <c:pt idx="247" formatCode="0.00000">
                  <c:v>1.1476999999999999</c:v>
                </c:pt>
                <c:pt idx="248" formatCode="0.00000">
                  <c:v>1.1468</c:v>
                </c:pt>
                <c:pt idx="249" formatCode="0.00000">
                  <c:v>1.1458999999999999</c:v>
                </c:pt>
                <c:pt idx="250" formatCode="0.00000">
                  <c:v>1.145</c:v>
                </c:pt>
                <c:pt idx="251" formatCode="0.00000">
                  <c:v>1.1440999999999999</c:v>
                </c:pt>
                <c:pt idx="252" formatCode="0.00000">
                  <c:v>1.1432</c:v>
                </c:pt>
                <c:pt idx="253" formatCode="0.00000">
                  <c:v>1.1423000000000001</c:v>
                </c:pt>
                <c:pt idx="254" formatCode="0.00000">
                  <c:v>1.1414</c:v>
                </c:pt>
                <c:pt idx="255" formatCode="0.00000">
                  <c:v>1.1405000000000001</c:v>
                </c:pt>
                <c:pt idx="256" formatCode="0.00000">
                  <c:v>1.1395999999999999</c:v>
                </c:pt>
                <c:pt idx="257" formatCode="0.00000">
                  <c:v>1.1388</c:v>
                </c:pt>
                <c:pt idx="258" formatCode="0.00000">
                  <c:v>1.1378999999999999</c:v>
                </c:pt>
                <c:pt idx="259" formatCode="0.00000">
                  <c:v>1.137</c:v>
                </c:pt>
                <c:pt idx="260" formatCode="0.00000">
                  <c:v>1.1361000000000001</c:v>
                </c:pt>
                <c:pt idx="261" formatCode="0.00000">
                  <c:v>1.1352</c:v>
                </c:pt>
                <c:pt idx="262" formatCode="0.00000">
                  <c:v>1.1343000000000001</c:v>
                </c:pt>
                <c:pt idx="263" formatCode="0.00000">
                  <c:v>1.1334</c:v>
                </c:pt>
                <c:pt idx="264" formatCode="0.00000">
                  <c:v>1.1325000000000001</c:v>
                </c:pt>
                <c:pt idx="265" formatCode="0.00000">
                  <c:v>1.1316999999999999</c:v>
                </c:pt>
                <c:pt idx="266" formatCode="0.00000">
                  <c:v>1.1308</c:v>
                </c:pt>
                <c:pt idx="267" formatCode="0.00000">
                  <c:v>1.1298999999999999</c:v>
                </c:pt>
                <c:pt idx="268" formatCode="0.00000">
                  <c:v>1.129</c:v>
                </c:pt>
                <c:pt idx="269" formatCode="0.00000">
                  <c:v>1.1282000000000001</c:v>
                </c:pt>
                <c:pt idx="270" formatCode="0.00000">
                  <c:v>1.1273</c:v>
                </c:pt>
                <c:pt idx="271" formatCode="0.00000">
                  <c:v>1.1264000000000001</c:v>
                </c:pt>
                <c:pt idx="272" formatCode="0.00000">
                  <c:v>1.1254999999999999</c:v>
                </c:pt>
                <c:pt idx="273" formatCode="0.00000">
                  <c:v>1.1247</c:v>
                </c:pt>
                <c:pt idx="274" formatCode="0.00000">
                  <c:v>1.1237999999999999</c:v>
                </c:pt>
                <c:pt idx="275" formatCode="0.00000">
                  <c:v>1.123</c:v>
                </c:pt>
                <c:pt idx="276" formatCode="0.00000">
                  <c:v>1.1221000000000001</c:v>
                </c:pt>
                <c:pt idx="277" formatCode="0.00000">
                  <c:v>1.1212</c:v>
                </c:pt>
                <c:pt idx="278" formatCode="0.00000">
                  <c:v>1.1203000000000001</c:v>
                </c:pt>
                <c:pt idx="279" formatCode="0.00000">
                  <c:v>1.1194999999999999</c:v>
                </c:pt>
                <c:pt idx="280" formatCode="0.00000">
                  <c:v>1.1186</c:v>
                </c:pt>
                <c:pt idx="281" formatCode="0.00000">
                  <c:v>1.1177999999999999</c:v>
                </c:pt>
                <c:pt idx="282" formatCode="0.00000">
                  <c:v>1.1169</c:v>
                </c:pt>
                <c:pt idx="283" formatCode="0.00000">
                  <c:v>1.1161000000000001</c:v>
                </c:pt>
                <c:pt idx="284" formatCode="0.00000">
                  <c:v>1.1152</c:v>
                </c:pt>
                <c:pt idx="285" formatCode="0.00000">
                  <c:v>1.1144000000000001</c:v>
                </c:pt>
                <c:pt idx="286" formatCode="0.00000">
                  <c:v>1.1134999999999999</c:v>
                </c:pt>
                <c:pt idx="287" formatCode="0.00000">
                  <c:v>1.1126</c:v>
                </c:pt>
                <c:pt idx="288" formatCode="0.00000">
                  <c:v>1.1117999999999999</c:v>
                </c:pt>
                <c:pt idx="289" formatCode="0.00000">
                  <c:v>1.111</c:v>
                </c:pt>
                <c:pt idx="290" formatCode="0.00000">
                  <c:v>1.1101000000000001</c:v>
                </c:pt>
                <c:pt idx="291" formatCode="0.00000">
                  <c:v>1.1093</c:v>
                </c:pt>
                <c:pt idx="292" formatCode="0.00000">
                  <c:v>1.1084000000000001</c:v>
                </c:pt>
                <c:pt idx="293" formatCode="0.00000">
                  <c:v>1.1075999999999999</c:v>
                </c:pt>
                <c:pt idx="294" formatCode="0.00000">
                  <c:v>1.1067</c:v>
                </c:pt>
                <c:pt idx="295" formatCode="0.00000">
                  <c:v>1.1059000000000001</c:v>
                </c:pt>
                <c:pt idx="296" formatCode="0.00000">
                  <c:v>1.105</c:v>
                </c:pt>
                <c:pt idx="297" formatCode="0.00000">
                  <c:v>1.1042000000000001</c:v>
                </c:pt>
                <c:pt idx="298" formatCode="0.00000">
                  <c:v>1.1032999999999999</c:v>
                </c:pt>
                <c:pt idx="299" formatCode="0.00000">
                  <c:v>1.1025</c:v>
                </c:pt>
                <c:pt idx="300" formatCode="0.00000">
                  <c:v>1.1016999999999999</c:v>
                </c:pt>
                <c:pt idx="301" formatCode="0.00000">
                  <c:v>1.1009</c:v>
                </c:pt>
                <c:pt idx="302" formatCode="0.00000">
                  <c:v>1.1000000000000001</c:v>
                </c:pt>
                <c:pt idx="303" formatCode="0.00000">
                  <c:v>1.0992</c:v>
                </c:pt>
                <c:pt idx="304" formatCode="0.00000">
                  <c:v>1.0983000000000001</c:v>
                </c:pt>
                <c:pt idx="305" formatCode="0.00000">
                  <c:v>1.0974999999999999</c:v>
                </c:pt>
                <c:pt idx="306" formatCode="0.00000">
                  <c:v>1.0967</c:v>
                </c:pt>
                <c:pt idx="307" formatCode="0.00000">
                  <c:v>1.0959000000000001</c:v>
                </c:pt>
                <c:pt idx="308" formatCode="0.00000">
                  <c:v>1.0951</c:v>
                </c:pt>
                <c:pt idx="309" formatCode="0.00000">
                  <c:v>1.0942000000000001</c:v>
                </c:pt>
                <c:pt idx="310" formatCode="0.00000">
                  <c:v>1.0933999999999999</c:v>
                </c:pt>
                <c:pt idx="311" formatCode="0.00000">
                  <c:v>1.0926</c:v>
                </c:pt>
                <c:pt idx="312" formatCode="0.00000">
                  <c:v>1.0918000000000001</c:v>
                </c:pt>
                <c:pt idx="313" formatCode="0.00000">
                  <c:v>1.091</c:v>
                </c:pt>
                <c:pt idx="314" formatCode="0.00000">
                  <c:v>1.0901000000000001</c:v>
                </c:pt>
                <c:pt idx="315" formatCode="0.00000">
                  <c:v>1.0892999999999999</c:v>
                </c:pt>
                <c:pt idx="316" formatCode="0.00000">
                  <c:v>1.0885</c:v>
                </c:pt>
                <c:pt idx="317" formatCode="0.00000">
                  <c:v>1.0876999999999999</c:v>
                </c:pt>
                <c:pt idx="318" formatCode="0.00000">
                  <c:v>1.0869</c:v>
                </c:pt>
                <c:pt idx="319" formatCode="0.00000">
                  <c:v>1.0861000000000001</c:v>
                </c:pt>
                <c:pt idx="320" formatCode="0.00000">
                  <c:v>1.0851999999999999</c:v>
                </c:pt>
                <c:pt idx="321" formatCode="0.00000">
                  <c:v>1.0844</c:v>
                </c:pt>
                <c:pt idx="322" formatCode="0.00000">
                  <c:v>1.0835999999999999</c:v>
                </c:pt>
                <c:pt idx="323" formatCode="0.00000">
                  <c:v>1.0828</c:v>
                </c:pt>
                <c:pt idx="324" formatCode="0.00000">
                  <c:v>1.0820000000000001</c:v>
                </c:pt>
                <c:pt idx="325" formatCode="0.00000">
                  <c:v>1.0811999999999999</c:v>
                </c:pt>
                <c:pt idx="326" formatCode="0.00000">
                  <c:v>1.0804</c:v>
                </c:pt>
                <c:pt idx="327" formatCode="0.00000">
                  <c:v>1.0795999999999999</c:v>
                </c:pt>
                <c:pt idx="328" formatCode="0.00000">
                  <c:v>1.0788</c:v>
                </c:pt>
                <c:pt idx="329" formatCode="0.00000">
                  <c:v>1.0780000000000001</c:v>
                </c:pt>
                <c:pt idx="330" formatCode="0.00000">
                  <c:v>1.0771999999999999</c:v>
                </c:pt>
                <c:pt idx="331" formatCode="0.00000">
                  <c:v>1.0764</c:v>
                </c:pt>
                <c:pt idx="332" formatCode="0.00000">
                  <c:v>1.0755999999999999</c:v>
                </c:pt>
                <c:pt idx="333" formatCode="0.00000">
                  <c:v>1.0748</c:v>
                </c:pt>
                <c:pt idx="334" formatCode="0.00000">
                  <c:v>1.0740000000000001</c:v>
                </c:pt>
                <c:pt idx="335" formatCode="0.00000">
                  <c:v>1.0731999999999999</c:v>
                </c:pt>
                <c:pt idx="336" formatCode="0.00000">
                  <c:v>1.0724</c:v>
                </c:pt>
                <c:pt idx="337" formatCode="0.00000">
                  <c:v>1.0716000000000001</c:v>
                </c:pt>
                <c:pt idx="338" formatCode="0.00000">
                  <c:v>1.0708</c:v>
                </c:pt>
                <c:pt idx="339" formatCode="0.00000">
                  <c:v>1.0701000000000001</c:v>
                </c:pt>
                <c:pt idx="340" formatCode="0.00000">
                  <c:v>1.0691999999999999</c:v>
                </c:pt>
                <c:pt idx="341" formatCode="0.00000">
                  <c:v>1.0684</c:v>
                </c:pt>
                <c:pt idx="342" formatCode="0.00000">
                  <c:v>1.0676000000000001</c:v>
                </c:pt>
                <c:pt idx="343" formatCode="0.00000">
                  <c:v>1.0669</c:v>
                </c:pt>
                <c:pt idx="344" formatCode="0.00000">
                  <c:v>1.0661</c:v>
                </c:pt>
                <c:pt idx="345" formatCode="0.00000">
                  <c:v>1.0652999999999999</c:v>
                </c:pt>
                <c:pt idx="346" formatCode="0.00000">
                  <c:v>1.0645</c:v>
                </c:pt>
                <c:pt idx="347" formatCode="0.00000">
                  <c:v>1.0638000000000001</c:v>
                </c:pt>
                <c:pt idx="348" formatCode="0.00000">
                  <c:v>1.0629999999999999</c:v>
                </c:pt>
                <c:pt idx="349" formatCode="0.00000">
                  <c:v>1.0622</c:v>
                </c:pt>
                <c:pt idx="350" formatCode="0.00000">
                  <c:v>1.0613999999999999</c:v>
                </c:pt>
                <c:pt idx="351" formatCode="0.00000">
                  <c:v>1.0606</c:v>
                </c:pt>
                <c:pt idx="352" formatCode="0.00000">
                  <c:v>1.0598000000000001</c:v>
                </c:pt>
                <c:pt idx="353" formatCode="0.00000">
                  <c:v>1.0590999999999999</c:v>
                </c:pt>
                <c:pt idx="354" formatCode="0.00000">
                  <c:v>1.0583</c:v>
                </c:pt>
                <c:pt idx="355" formatCode="0.00000">
                  <c:v>1.0575000000000001</c:v>
                </c:pt>
                <c:pt idx="356" formatCode="0.00000">
                  <c:v>1.0568</c:v>
                </c:pt>
                <c:pt idx="357" formatCode="0.00000">
                  <c:v>1.0561</c:v>
                </c:pt>
                <c:pt idx="358" formatCode="0.00000">
                  <c:v>1.0552999999999999</c:v>
                </c:pt>
                <c:pt idx="359" formatCode="0.00000">
                  <c:v>1.0545</c:v>
                </c:pt>
                <c:pt idx="360" formatCode="0.00000">
                  <c:v>1.0537000000000001</c:v>
                </c:pt>
                <c:pt idx="361" formatCode="0.00000">
                  <c:v>1.0529999999999999</c:v>
                </c:pt>
                <c:pt idx="362" formatCode="0.00000">
                  <c:v>1.0522</c:v>
                </c:pt>
                <c:pt idx="363" formatCode="0.00000">
                  <c:v>1.0513999999999999</c:v>
                </c:pt>
                <c:pt idx="364" formatCode="0.00000">
                  <c:v>1.0507</c:v>
                </c:pt>
                <c:pt idx="365" formatCode="0.00000">
                  <c:v>1.05</c:v>
                </c:pt>
                <c:pt idx="366" formatCode="0.00000">
                  <c:v>1.0491999999999999</c:v>
                </c:pt>
                <c:pt idx="367" formatCode="0.00000">
                  <c:v>1.0484</c:v>
                </c:pt>
                <c:pt idx="368" formatCode="0.00000">
                  <c:v>1.0477000000000001</c:v>
                </c:pt>
                <c:pt idx="369" formatCode="0.00000">
                  <c:v>1.0468999999999999</c:v>
                </c:pt>
                <c:pt idx="370" formatCode="0.00000">
                  <c:v>1.0462</c:v>
                </c:pt>
                <c:pt idx="371" formatCode="0.00000">
                  <c:v>1.0454000000000001</c:v>
                </c:pt>
                <c:pt idx="372" formatCode="0.00000">
                  <c:v>1.0446</c:v>
                </c:pt>
                <c:pt idx="373" formatCode="0.00000">
                  <c:v>1.0439000000000001</c:v>
                </c:pt>
                <c:pt idx="374" formatCode="0.00000">
                  <c:v>1.0430999999999999</c:v>
                </c:pt>
                <c:pt idx="375" formatCode="0.00000">
                  <c:v>1.0424</c:v>
                </c:pt>
                <c:pt idx="376" formatCode="0.00000">
                  <c:v>1.0417000000000001</c:v>
                </c:pt>
                <c:pt idx="377" formatCode="0.00000">
                  <c:v>1.0409999999999999</c:v>
                </c:pt>
                <c:pt idx="378" formatCode="0.00000">
                  <c:v>1.0402</c:v>
                </c:pt>
                <c:pt idx="379" formatCode="0.00000">
                  <c:v>1.0394000000000001</c:v>
                </c:pt>
                <c:pt idx="380" formatCode="0.00000">
                  <c:v>1.0387</c:v>
                </c:pt>
                <c:pt idx="381" formatCode="0.00000">
                  <c:v>1.038</c:v>
                </c:pt>
                <c:pt idx="382" formatCode="0.00000">
                  <c:v>1.0371999999999999</c:v>
                </c:pt>
                <c:pt idx="383" formatCode="0.00000">
                  <c:v>1.0365</c:v>
                </c:pt>
                <c:pt idx="384" formatCode="0.00000">
                  <c:v>1.0357000000000001</c:v>
                </c:pt>
                <c:pt idx="385" formatCode="0.00000">
                  <c:v>1.0349999999999999</c:v>
                </c:pt>
                <c:pt idx="386" formatCode="0.00000">
                  <c:v>1.0342</c:v>
                </c:pt>
                <c:pt idx="387" formatCode="0.00000">
                  <c:v>1.0335000000000001</c:v>
                </c:pt>
                <c:pt idx="388" formatCode="0.00000">
                  <c:v>1.0326</c:v>
                </c:pt>
                <c:pt idx="389" formatCode="0.00000">
                  <c:v>1.0321</c:v>
                </c:pt>
                <c:pt idx="390" formatCode="0.00000">
                  <c:v>1.0313000000000001</c:v>
                </c:pt>
                <c:pt idx="391" formatCode="0.00000">
                  <c:v>1.0306</c:v>
                </c:pt>
                <c:pt idx="392" formatCode="0.00000">
                  <c:v>1.0299</c:v>
                </c:pt>
                <c:pt idx="393" formatCode="0.00000">
                  <c:v>1.0291999999999999</c:v>
                </c:pt>
                <c:pt idx="394" formatCode="0.00000">
                  <c:v>1.0284</c:v>
                </c:pt>
                <c:pt idx="395" formatCode="0.00000">
                  <c:v>1.0277000000000001</c:v>
                </c:pt>
                <c:pt idx="396" formatCode="0.00000">
                  <c:v>1.0269999999999999</c:v>
                </c:pt>
                <c:pt idx="397" formatCode="0.00000">
                  <c:v>1.0263</c:v>
                </c:pt>
                <c:pt idx="398" formatCode="0.00000">
                  <c:v>1.0255000000000001</c:v>
                </c:pt>
                <c:pt idx="399" formatCode="0.00000">
                  <c:v>1.0247999999999999</c:v>
                </c:pt>
                <c:pt idx="400" formatCode="0.00000">
                  <c:v>1.0241</c:v>
                </c:pt>
                <c:pt idx="401" formatCode="0.00000">
                  <c:v>1.0234000000000001</c:v>
                </c:pt>
                <c:pt idx="402" formatCode="0.00000">
                  <c:v>1.0226999999999999</c:v>
                </c:pt>
                <c:pt idx="403" formatCode="0.00000">
                  <c:v>1.022</c:v>
                </c:pt>
                <c:pt idx="404" formatCode="0.00000">
                  <c:v>1.0212000000000001</c:v>
                </c:pt>
                <c:pt idx="405" formatCode="0.00000">
                  <c:v>1.0205</c:v>
                </c:pt>
                <c:pt idx="406" formatCode="0.00000">
                  <c:v>1.0198</c:v>
                </c:pt>
                <c:pt idx="407" formatCode="0.00000">
                  <c:v>1.0190999999999999</c:v>
                </c:pt>
                <c:pt idx="408" formatCode="0.00000">
                  <c:v>1.0184</c:v>
                </c:pt>
                <c:pt idx="409" formatCode="0.00000">
                  <c:v>1.0177</c:v>
                </c:pt>
                <c:pt idx="410" formatCode="0.00000">
                  <c:v>1.0169999999999999</c:v>
                </c:pt>
                <c:pt idx="411" formatCode="0.00000">
                  <c:v>1.0163</c:v>
                </c:pt>
                <c:pt idx="412" formatCode="0.00000">
                  <c:v>1.0156000000000001</c:v>
                </c:pt>
                <c:pt idx="413" formatCode="0.00000">
                  <c:v>1.0148999999999999</c:v>
                </c:pt>
                <c:pt idx="414" formatCode="0.00000">
                  <c:v>1.0142</c:v>
                </c:pt>
                <c:pt idx="415" formatCode="0.00000">
                  <c:v>1.0135000000000001</c:v>
                </c:pt>
                <c:pt idx="416" formatCode="0.00000">
                  <c:v>1.0126999999999999</c:v>
                </c:pt>
                <c:pt idx="417" formatCode="0.00000">
                  <c:v>1.012</c:v>
                </c:pt>
                <c:pt idx="418" formatCode="0.00000">
                  <c:v>1.0113000000000001</c:v>
                </c:pt>
                <c:pt idx="419" formatCode="0.00000">
                  <c:v>1.0106999999999999</c:v>
                </c:pt>
                <c:pt idx="420" formatCode="0.00000">
                  <c:v>1.01</c:v>
                </c:pt>
                <c:pt idx="421" formatCode="0.00000">
                  <c:v>1.0093000000000001</c:v>
                </c:pt>
                <c:pt idx="422" formatCode="0.00000">
                  <c:v>1.0085999999999999</c:v>
                </c:pt>
                <c:pt idx="423" formatCode="0.00000">
                  <c:v>1.0079</c:v>
                </c:pt>
                <c:pt idx="424" formatCode="0.00000">
                  <c:v>1.0072000000000001</c:v>
                </c:pt>
                <c:pt idx="425" formatCode="0.00000">
                  <c:v>1.0065</c:v>
                </c:pt>
                <c:pt idx="426" formatCode="0.00000">
                  <c:v>1.0058</c:v>
                </c:pt>
                <c:pt idx="427" formatCode="0.00000">
                  <c:v>1.0051000000000001</c:v>
                </c:pt>
                <c:pt idx="428" formatCode="0.00000">
                  <c:v>1.0044</c:v>
                </c:pt>
                <c:pt idx="429" formatCode="0.00000">
                  <c:v>1.0037</c:v>
                </c:pt>
                <c:pt idx="430" formatCode="0.00000">
                  <c:v>1.0029999999999999</c:v>
                </c:pt>
                <c:pt idx="431" formatCode="0.00000">
                  <c:v>1.0024</c:v>
                </c:pt>
                <c:pt idx="432" formatCode="0.00000">
                  <c:v>1.0017</c:v>
                </c:pt>
                <c:pt idx="433" formatCode="0.00000">
                  <c:v>1.0009999999999999</c:v>
                </c:pt>
                <c:pt idx="434" formatCode="0.00000">
                  <c:v>1.0003</c:v>
                </c:pt>
                <c:pt idx="435" formatCode="0.00000">
                  <c:v>0.99970000000000003</c:v>
                </c:pt>
                <c:pt idx="436" formatCode="0.00000">
                  <c:v>0.99902000000000002</c:v>
                </c:pt>
                <c:pt idx="437" formatCode="0.00000">
                  <c:v>0.99834999999999996</c:v>
                </c:pt>
                <c:pt idx="438" formatCode="0.00000">
                  <c:v>0.99765000000000004</c:v>
                </c:pt>
                <c:pt idx="439" formatCode="0.00000">
                  <c:v>0.99695</c:v>
                </c:pt>
                <c:pt idx="440" formatCode="0.00000">
                  <c:v>0.99626999999999999</c:v>
                </c:pt>
                <c:pt idx="441" formatCode="0.00000">
                  <c:v>0.99560000000000004</c:v>
                </c:pt>
                <c:pt idx="442" formatCode="0.00000">
                  <c:v>0.99492000000000003</c:v>
                </c:pt>
                <c:pt idx="443" formatCode="0.00000">
                  <c:v>0.99424999999999997</c:v>
                </c:pt>
                <c:pt idx="444" formatCode="0.00000">
                  <c:v>0.99331999999999998</c:v>
                </c:pt>
                <c:pt idx="445" formatCode="0.00000">
                  <c:v>0.99295</c:v>
                </c:pt>
                <c:pt idx="446" formatCode="0.00000">
                  <c:v>0.99226999999999999</c:v>
                </c:pt>
                <c:pt idx="447" formatCode="0.00000">
                  <c:v>0.99160000000000004</c:v>
                </c:pt>
                <c:pt idx="448" formatCode="0.00000">
                  <c:v>0.99095</c:v>
                </c:pt>
                <c:pt idx="449" formatCode="0.00000">
                  <c:v>0.99029999999999996</c:v>
                </c:pt>
                <c:pt idx="450" formatCode="0.00000">
                  <c:v>0.98960000000000004</c:v>
                </c:pt>
                <c:pt idx="451" formatCode="0.00000">
                  <c:v>0.9889</c:v>
                </c:pt>
                <c:pt idx="452" formatCode="0.00000">
                  <c:v>0.98824999999999996</c:v>
                </c:pt>
                <c:pt idx="453" formatCode="0.00000">
                  <c:v>0.98760000000000003</c:v>
                </c:pt>
                <c:pt idx="454" formatCode="0.00000">
                  <c:v>0.98692000000000002</c:v>
                </c:pt>
                <c:pt idx="455" formatCode="0.00000">
                  <c:v>0.98624999999999996</c:v>
                </c:pt>
                <c:pt idx="456" formatCode="0.00000">
                  <c:v>0.98560000000000003</c:v>
                </c:pt>
                <c:pt idx="457" formatCode="0.00000">
                  <c:v>0.98494999999999999</c:v>
                </c:pt>
                <c:pt idx="458" formatCode="0.00000">
                  <c:v>0.98431999999999997</c:v>
                </c:pt>
                <c:pt idx="459" formatCode="0.00000">
                  <c:v>0.98370000000000002</c:v>
                </c:pt>
                <c:pt idx="460" formatCode="0.00000">
                  <c:v>0.98304999999999998</c:v>
                </c:pt>
                <c:pt idx="461" formatCode="0.00000">
                  <c:v>0.98240000000000005</c:v>
                </c:pt>
                <c:pt idx="462" formatCode="0.00000">
                  <c:v>0.98175000000000001</c:v>
                </c:pt>
                <c:pt idx="463" formatCode="0.00000">
                  <c:v>0.98109999999999997</c:v>
                </c:pt>
                <c:pt idx="464" formatCode="0.00000">
                  <c:v>0.98041999999999996</c:v>
                </c:pt>
                <c:pt idx="465" formatCode="0.00000">
                  <c:v>0.97975000000000001</c:v>
                </c:pt>
                <c:pt idx="466" formatCode="0.00000">
                  <c:v>0.97909999999999997</c:v>
                </c:pt>
                <c:pt idx="467" formatCode="0.00000">
                  <c:v>0.97845000000000004</c:v>
                </c:pt>
                <c:pt idx="468" formatCode="0.00000">
                  <c:v>0.9778</c:v>
                </c:pt>
                <c:pt idx="469" formatCode="0.00000">
                  <c:v>0.97714999999999996</c:v>
                </c:pt>
                <c:pt idx="470" formatCode="0.00000">
                  <c:v>0.97652000000000005</c:v>
                </c:pt>
                <c:pt idx="471" formatCode="0.00000">
                  <c:v>0.97589999999999999</c:v>
                </c:pt>
                <c:pt idx="472" formatCode="0.00000">
                  <c:v>0.97524999999999995</c:v>
                </c:pt>
                <c:pt idx="473" formatCode="0.00000">
                  <c:v>0.97460000000000002</c:v>
                </c:pt>
                <c:pt idx="474" formatCode="0.00000">
                  <c:v>0.97397</c:v>
                </c:pt>
                <c:pt idx="475" formatCode="0.00000">
                  <c:v>0.97335000000000005</c:v>
                </c:pt>
                <c:pt idx="476" formatCode="0.00000">
                  <c:v>0.97272000000000003</c:v>
                </c:pt>
                <c:pt idx="477" formatCode="0.00000">
                  <c:v>0.97209999999999996</c:v>
                </c:pt>
                <c:pt idx="478" formatCode="0.00000">
                  <c:v>0.97145000000000004</c:v>
                </c:pt>
                <c:pt idx="479" formatCode="0.00000">
                  <c:v>0.9708</c:v>
                </c:pt>
                <c:pt idx="480" formatCode="0.00000">
                  <c:v>0.97014999999999996</c:v>
                </c:pt>
                <c:pt idx="481" formatCode="0.00000">
                  <c:v>0.96950000000000003</c:v>
                </c:pt>
                <c:pt idx="482" formatCode="0.00000">
                  <c:v>0.96889999999999998</c:v>
                </c:pt>
                <c:pt idx="483" formatCode="0.00000">
                  <c:v>0.96830000000000005</c:v>
                </c:pt>
                <c:pt idx="484" formatCode="0.00000">
                  <c:v>0.96765000000000001</c:v>
                </c:pt>
                <c:pt idx="485" formatCode="0.00000">
                  <c:v>0.96699999999999997</c:v>
                </c:pt>
                <c:pt idx="486" formatCode="0.00000">
                  <c:v>0.96636999999999995</c:v>
                </c:pt>
                <c:pt idx="487" formatCode="0.00000">
                  <c:v>0.96575</c:v>
                </c:pt>
                <c:pt idx="488" formatCode="0.00000">
                  <c:v>0.96511999999999998</c:v>
                </c:pt>
                <c:pt idx="489" formatCode="0.00000">
                  <c:v>0.96450000000000002</c:v>
                </c:pt>
                <c:pt idx="490" formatCode="0.00000">
                  <c:v>0.96387</c:v>
                </c:pt>
                <c:pt idx="491" formatCode="0.00000">
                  <c:v>0.96325000000000005</c:v>
                </c:pt>
                <c:pt idx="492" formatCode="0.00000">
                  <c:v>0.96265000000000001</c:v>
                </c:pt>
                <c:pt idx="493" formatCode="0.00000">
                  <c:v>0.96204999999999996</c:v>
                </c:pt>
                <c:pt idx="494" formatCode="0.00000">
                  <c:v>0.96142000000000005</c:v>
                </c:pt>
                <c:pt idx="495" formatCode="0.00000">
                  <c:v>0.96079999999999999</c:v>
                </c:pt>
                <c:pt idx="496" formatCode="0.00000">
                  <c:v>0.96016999999999997</c:v>
                </c:pt>
                <c:pt idx="497" formatCode="0.00000">
                  <c:v>0.95955000000000001</c:v>
                </c:pt>
                <c:pt idx="498" formatCode="0.00000">
                  <c:v>0.95894999999999997</c:v>
                </c:pt>
                <c:pt idx="499" formatCode="0.00000">
                  <c:v>0.95835000000000004</c:v>
                </c:pt>
                <c:pt idx="500" formatCode="0.00000">
                  <c:v>0.95772000000000002</c:v>
                </c:pt>
                <c:pt idx="501" formatCode="0.00000">
                  <c:v>0.95709999999999995</c:v>
                </c:pt>
                <c:pt idx="502" formatCode="0.00000">
                  <c:v>0.95650000000000002</c:v>
                </c:pt>
                <c:pt idx="503" formatCode="0.00000">
                  <c:v>0.95589999999999997</c:v>
                </c:pt>
                <c:pt idx="504" formatCode="0.00000">
                  <c:v>0.95530000000000004</c:v>
                </c:pt>
                <c:pt idx="505" formatCode="0.00000">
                  <c:v>0.95469999999999999</c:v>
                </c:pt>
                <c:pt idx="506" formatCode="0.00000">
                  <c:v>0.95409999999999995</c:v>
                </c:pt>
                <c:pt idx="507" formatCode="0.00000">
                  <c:v>0.95350000000000001</c:v>
                </c:pt>
                <c:pt idx="508" formatCode="0.00000">
                  <c:v>0.95286999999999999</c:v>
                </c:pt>
                <c:pt idx="509" formatCode="0.00000">
                  <c:v>0.95225000000000004</c:v>
                </c:pt>
                <c:pt idx="510" formatCode="0.00000">
                  <c:v>0.95167000000000002</c:v>
                </c:pt>
                <c:pt idx="511" formatCode="0.00000">
                  <c:v>0.95109999999999995</c:v>
                </c:pt>
                <c:pt idx="512" formatCode="0.00000">
                  <c:v>0.95047000000000004</c:v>
                </c:pt>
                <c:pt idx="513" formatCode="0.00000">
                  <c:v>0.94984999999999997</c:v>
                </c:pt>
                <c:pt idx="514" formatCode="0.00000">
                  <c:v>0.94925000000000004</c:v>
                </c:pt>
                <c:pt idx="515" formatCode="0.00000">
                  <c:v>0.94864999999999999</c:v>
                </c:pt>
                <c:pt idx="516" formatCode="0.00000">
                  <c:v>0.94804999999999995</c:v>
                </c:pt>
                <c:pt idx="517" formatCode="0.00000">
                  <c:v>0.94745000000000001</c:v>
                </c:pt>
                <c:pt idx="518" formatCode="0.00000">
                  <c:v>0.94684999999999997</c:v>
                </c:pt>
                <c:pt idx="519" formatCode="0.00000">
                  <c:v>0.94625000000000004</c:v>
                </c:pt>
                <c:pt idx="520" formatCode="0.00000">
                  <c:v>0.94564999999999999</c:v>
                </c:pt>
                <c:pt idx="521" formatCode="0.00000">
                  <c:v>0.94504999999999995</c:v>
                </c:pt>
                <c:pt idx="522" formatCode="0.00000">
                  <c:v>0.94447000000000003</c:v>
                </c:pt>
                <c:pt idx="523" formatCode="0.00000">
                  <c:v>0.94389999999999996</c:v>
                </c:pt>
                <c:pt idx="524" formatCode="0.00000">
                  <c:v>0.94332000000000005</c:v>
                </c:pt>
                <c:pt idx="525" formatCode="0.00000">
                  <c:v>0.94274999999999998</c:v>
                </c:pt>
                <c:pt idx="526" formatCode="0.00000">
                  <c:v>0.94215000000000004</c:v>
                </c:pt>
                <c:pt idx="527" formatCode="0.00000">
                  <c:v>0.94155</c:v>
                </c:pt>
                <c:pt idx="528" formatCode="0.00000">
                  <c:v>0.94096999999999997</c:v>
                </c:pt>
                <c:pt idx="529" formatCode="0.00000">
                  <c:v>0.94040000000000001</c:v>
                </c:pt>
                <c:pt idx="530" formatCode="0.00000">
                  <c:v>0.93979999999999997</c:v>
                </c:pt>
                <c:pt idx="531" formatCode="0.00000">
                  <c:v>0.93920000000000003</c:v>
                </c:pt>
                <c:pt idx="532" formatCode="0.00000">
                  <c:v>0.93862000000000001</c:v>
                </c:pt>
                <c:pt idx="533" formatCode="0.00000">
                  <c:v>0.93805000000000005</c:v>
                </c:pt>
                <c:pt idx="534" formatCode="0.00000">
                  <c:v>0.93769999999999998</c:v>
                </c:pt>
                <c:pt idx="535" formatCode="0.00000">
                  <c:v>0.93735000000000002</c:v>
                </c:pt>
                <c:pt idx="536" formatCode="0.00000">
                  <c:v>0.93654999999999999</c:v>
                </c:pt>
                <c:pt idx="537" formatCode="0.00000">
                  <c:v>0.93574999999999997</c:v>
                </c:pt>
                <c:pt idx="538" formatCode="0.00000">
                  <c:v>0.93516999999999995</c:v>
                </c:pt>
                <c:pt idx="539" formatCode="0.00000">
                  <c:v>0.93459999999999999</c:v>
                </c:pt>
                <c:pt idx="540" formatCode="0.00000">
                  <c:v>0.93401999999999996</c:v>
                </c:pt>
                <c:pt idx="541" formatCode="0.00000">
                  <c:v>0.93345</c:v>
                </c:pt>
                <c:pt idx="542" formatCode="0.00000">
                  <c:v>0.93286999999999998</c:v>
                </c:pt>
                <c:pt idx="543" formatCode="0.00000">
                  <c:v>0.93230000000000002</c:v>
                </c:pt>
                <c:pt idx="544" formatCode="0.00000">
                  <c:v>0.93171999999999999</c:v>
                </c:pt>
                <c:pt idx="545" formatCode="0.00000">
                  <c:v>0.93115000000000003</c:v>
                </c:pt>
                <c:pt idx="546" formatCode="0.00000">
                  <c:v>0.93057000000000001</c:v>
                </c:pt>
                <c:pt idx="547" formatCode="0.00000">
                  <c:v>0.93</c:v>
                </c:pt>
                <c:pt idx="548" formatCode="0.00000">
                  <c:v>0.92945</c:v>
                </c:pt>
                <c:pt idx="549" formatCode="0.00000">
                  <c:v>0.92889999999999995</c:v>
                </c:pt>
                <c:pt idx="550" formatCode="0.00000">
                  <c:v>0.92832000000000003</c:v>
                </c:pt>
                <c:pt idx="551" formatCode="0.00000">
                  <c:v>0.92774999999999996</c:v>
                </c:pt>
                <c:pt idx="552" formatCode="0.00000">
                  <c:v>0.92720000000000002</c:v>
                </c:pt>
                <c:pt idx="553" formatCode="0.00000">
                  <c:v>0.92664999999999997</c:v>
                </c:pt>
                <c:pt idx="554" formatCode="0.00000">
                  <c:v>0.92606999999999995</c:v>
                </c:pt>
                <c:pt idx="555" formatCode="0.00000">
                  <c:v>0.92549999999999999</c:v>
                </c:pt>
                <c:pt idx="556" formatCode="0.00000">
                  <c:v>0.92495000000000005</c:v>
                </c:pt>
                <c:pt idx="557" formatCode="0.00000">
                  <c:v>0.9244</c:v>
                </c:pt>
                <c:pt idx="558" formatCode="0.00000">
                  <c:v>0.92381999999999997</c:v>
                </c:pt>
                <c:pt idx="559" formatCode="0.00000">
                  <c:v>0.92325000000000002</c:v>
                </c:pt>
                <c:pt idx="560" formatCode="0.00000">
                  <c:v>0.92271999999999998</c:v>
                </c:pt>
                <c:pt idx="561" formatCode="0.00000">
                  <c:v>0.92220000000000002</c:v>
                </c:pt>
                <c:pt idx="562" formatCode="0.00000">
                  <c:v>0.92164999999999997</c:v>
                </c:pt>
                <c:pt idx="563" formatCode="0.00000">
                  <c:v>0.92110000000000003</c:v>
                </c:pt>
                <c:pt idx="564" formatCode="0.00000">
                  <c:v>0.92052</c:v>
                </c:pt>
                <c:pt idx="565" formatCode="0.00000">
                  <c:v>0.91995000000000005</c:v>
                </c:pt>
                <c:pt idx="566" formatCode="0.00000">
                  <c:v>0.9194</c:v>
                </c:pt>
                <c:pt idx="567" formatCode="0.00000">
                  <c:v>0.91884999999999994</c:v>
                </c:pt>
                <c:pt idx="568" formatCode="0.00000">
                  <c:v>0.91832000000000003</c:v>
                </c:pt>
                <c:pt idx="569" formatCode="0.00000">
                  <c:v>0.91779999999999995</c:v>
                </c:pt>
                <c:pt idx="570" formatCode="0.00000">
                  <c:v>0.91722000000000004</c:v>
                </c:pt>
                <c:pt idx="571" formatCode="0.00000">
                  <c:v>0.91664999999999996</c:v>
                </c:pt>
                <c:pt idx="572" formatCode="0.00000">
                  <c:v>0.91612000000000005</c:v>
                </c:pt>
                <c:pt idx="573" formatCode="0.00000">
                  <c:v>0.91559999999999997</c:v>
                </c:pt>
                <c:pt idx="574" formatCode="0.00000">
                  <c:v>0.91505000000000003</c:v>
                </c:pt>
                <c:pt idx="575" formatCode="0.00000">
                  <c:v>0.91449999999999998</c:v>
                </c:pt>
                <c:pt idx="576" formatCode="0.00000">
                  <c:v>0.91396999999999995</c:v>
                </c:pt>
                <c:pt idx="577" formatCode="0.00000">
                  <c:v>0.91344999999999998</c:v>
                </c:pt>
                <c:pt idx="578" formatCode="0.00000">
                  <c:v>0.91290000000000004</c:v>
                </c:pt>
                <c:pt idx="579" formatCode="0.00000">
                  <c:v>0.91234999999999999</c:v>
                </c:pt>
                <c:pt idx="580" formatCode="0.00000">
                  <c:v>0.91181999999999996</c:v>
                </c:pt>
                <c:pt idx="581" formatCode="0.00000">
                  <c:v>0.9113</c:v>
                </c:pt>
                <c:pt idx="582" formatCode="0.00000">
                  <c:v>0.91074999999999995</c:v>
                </c:pt>
                <c:pt idx="583" formatCode="0.00000">
                  <c:v>0.91020000000000001</c:v>
                </c:pt>
                <c:pt idx="584" formatCode="0.00000">
                  <c:v>0.90966999999999998</c:v>
                </c:pt>
                <c:pt idx="585" formatCode="0.00000">
                  <c:v>0.90915000000000001</c:v>
                </c:pt>
                <c:pt idx="586" formatCode="0.00000">
                  <c:v>0.90859999999999996</c:v>
                </c:pt>
                <c:pt idx="587" formatCode="0.00000">
                  <c:v>0.90805000000000002</c:v>
                </c:pt>
                <c:pt idx="588" formatCode="0.00000">
                  <c:v>0.90751999999999999</c:v>
                </c:pt>
                <c:pt idx="589" formatCode="0.00000">
                  <c:v>0.90700000000000003</c:v>
                </c:pt>
                <c:pt idx="590" formatCode="0.00000">
                  <c:v>0.90647</c:v>
                </c:pt>
                <c:pt idx="591" formatCode="0.00000">
                  <c:v>0.90595000000000003</c:v>
                </c:pt>
                <c:pt idx="592" formatCode="0.00000">
                  <c:v>0.90542</c:v>
                </c:pt>
                <c:pt idx="593" formatCode="0.00000">
                  <c:v>0.90490000000000004</c:v>
                </c:pt>
                <c:pt idx="594" formatCode="0.00000">
                  <c:v>0.90437000000000001</c:v>
                </c:pt>
                <c:pt idx="595" formatCode="0.00000">
                  <c:v>0.90385000000000004</c:v>
                </c:pt>
                <c:pt idx="596" formatCode="0.00000">
                  <c:v>0.90332000000000001</c:v>
                </c:pt>
                <c:pt idx="597" formatCode="0.00000">
                  <c:v>0.90280000000000005</c:v>
                </c:pt>
                <c:pt idx="598" formatCode="0.00000">
                  <c:v>0.90227000000000002</c:v>
                </c:pt>
                <c:pt idx="599" formatCode="0.00000">
                  <c:v>0.90175000000000005</c:v>
                </c:pt>
                <c:pt idx="600" formatCode="0.00000">
                  <c:v>0.90125</c:v>
                </c:pt>
                <c:pt idx="601" formatCode="0.00000">
                  <c:v>0.90075000000000005</c:v>
                </c:pt>
                <c:pt idx="602" formatCode="0.00000">
                  <c:v>0.89995000000000003</c:v>
                </c:pt>
                <c:pt idx="603" formatCode="0.00000">
                  <c:v>0.89995000000000003</c:v>
                </c:pt>
                <c:pt idx="604" formatCode="0.00000">
                  <c:v>0.89866999999999997</c:v>
                </c:pt>
                <c:pt idx="605" formatCode="0.00000">
                  <c:v>0.8982</c:v>
                </c:pt>
                <c:pt idx="606" formatCode="0.00000">
                  <c:v>0.89775000000000005</c:v>
                </c:pt>
                <c:pt idx="607" formatCode="0.00000">
                  <c:v>0.89729999999999999</c:v>
                </c:pt>
                <c:pt idx="608" formatCode="0.00000">
                  <c:v>0.89681999999999995</c:v>
                </c:pt>
                <c:pt idx="609" formatCode="0.00000">
                  <c:v>0.89634999999999998</c:v>
                </c:pt>
                <c:pt idx="610" formatCode="0.00000">
                  <c:v>0.89587000000000006</c:v>
                </c:pt>
                <c:pt idx="611" formatCode="0.00000">
                  <c:v>0.89539999999999997</c:v>
                </c:pt>
                <c:pt idx="612" formatCode="0.00000">
                  <c:v>0.89495000000000002</c:v>
                </c:pt>
                <c:pt idx="613" formatCode="0.00000">
                  <c:v>0.89449999999999996</c:v>
                </c:pt>
                <c:pt idx="614" formatCode="0.00000">
                  <c:v>0.89402000000000004</c:v>
                </c:pt>
                <c:pt idx="615" formatCode="0.00000">
                  <c:v>0.89354999999999996</c:v>
                </c:pt>
                <c:pt idx="616" formatCode="0.00000">
                  <c:v>0.89307000000000003</c:v>
                </c:pt>
                <c:pt idx="617" formatCode="0.00000">
                  <c:v>0.89259999999999995</c:v>
                </c:pt>
                <c:pt idx="618" formatCode="0.00000">
                  <c:v>0.89215</c:v>
                </c:pt>
                <c:pt idx="619" formatCode="0.00000">
                  <c:v>0.89170000000000005</c:v>
                </c:pt>
                <c:pt idx="620" formatCode="0.00000">
                  <c:v>0.89122000000000001</c:v>
                </c:pt>
                <c:pt idx="621" formatCode="0.00000">
                  <c:v>0.89075000000000004</c:v>
                </c:pt>
                <c:pt idx="622" formatCode="0.00000">
                  <c:v>0.89029999999999998</c:v>
                </c:pt>
                <c:pt idx="623" formatCode="0.00000">
                  <c:v>0.88985000000000003</c:v>
                </c:pt>
                <c:pt idx="624" formatCode="0.00000">
                  <c:v>0.88939999999999997</c:v>
                </c:pt>
                <c:pt idx="625" formatCode="0.00000">
                  <c:v>0.88895000000000002</c:v>
                </c:pt>
                <c:pt idx="626" formatCode="0.00000">
                  <c:v>0.88849999999999996</c:v>
                </c:pt>
                <c:pt idx="627" formatCode="0.00000">
                  <c:v>0.88805000000000001</c:v>
                </c:pt>
                <c:pt idx="628" formatCode="0.00000">
                  <c:v>0.88759999999999994</c:v>
                </c:pt>
                <c:pt idx="629" formatCode="0.00000">
                  <c:v>0.88714999999999999</c:v>
                </c:pt>
                <c:pt idx="630" formatCode="0.00000">
                  <c:v>0.88670000000000004</c:v>
                </c:pt>
                <c:pt idx="631" formatCode="0.00000">
                  <c:v>0.88624999999999998</c:v>
                </c:pt>
                <c:pt idx="632" formatCode="0.00000">
                  <c:v>0.88576999999999995</c:v>
                </c:pt>
                <c:pt idx="633" formatCode="0.00000">
                  <c:v>0.88529999999999998</c:v>
                </c:pt>
                <c:pt idx="634" formatCode="0.00000">
                  <c:v>0.88485000000000003</c:v>
                </c:pt>
                <c:pt idx="635" formatCode="0.00000">
                  <c:v>0.88439999999999996</c:v>
                </c:pt>
                <c:pt idx="636" formatCode="0.00000">
                  <c:v>0.88395000000000001</c:v>
                </c:pt>
                <c:pt idx="637" formatCode="0.00000">
                  <c:v>0.88349999999999995</c:v>
                </c:pt>
                <c:pt idx="638" formatCode="0.00000">
                  <c:v>0.88307000000000002</c:v>
                </c:pt>
                <c:pt idx="639" formatCode="0.00000">
                  <c:v>0.88265000000000005</c:v>
                </c:pt>
                <c:pt idx="640" formatCode="0.00000">
                  <c:v>0.88219999999999998</c:v>
                </c:pt>
                <c:pt idx="641" formatCode="0.00000">
                  <c:v>0.88175000000000003</c:v>
                </c:pt>
                <c:pt idx="642" formatCode="0.00000">
                  <c:v>0.88129999999999997</c:v>
                </c:pt>
                <c:pt idx="643" formatCode="0.00000">
                  <c:v>0.88085000000000002</c:v>
                </c:pt>
                <c:pt idx="644" formatCode="0.00000">
                  <c:v>0.88039999999999996</c:v>
                </c:pt>
                <c:pt idx="645" formatCode="0.00000">
                  <c:v>0.87995000000000001</c:v>
                </c:pt>
                <c:pt idx="646" formatCode="0.00000">
                  <c:v>0.87951999999999997</c:v>
                </c:pt>
                <c:pt idx="647" formatCode="0.00000">
                  <c:v>0.87909999999999999</c:v>
                </c:pt>
                <c:pt idx="648" formatCode="0.00000">
                  <c:v>0.87865000000000004</c:v>
                </c:pt>
                <c:pt idx="649" formatCode="0.00000">
                  <c:v>0.87819999999999998</c:v>
                </c:pt>
                <c:pt idx="650" formatCode="0.00000">
                  <c:v>0.87775000000000003</c:v>
                </c:pt>
                <c:pt idx="651" formatCode="0.00000">
                  <c:v>0.87729999999999997</c:v>
                </c:pt>
                <c:pt idx="652" formatCode="0.00000">
                  <c:v>0.87687000000000004</c:v>
                </c:pt>
                <c:pt idx="653" formatCode="0.00000">
                  <c:v>0.87644999999999995</c:v>
                </c:pt>
                <c:pt idx="654" formatCode="0.00000">
                  <c:v>0.87602000000000002</c:v>
                </c:pt>
                <c:pt idx="655" formatCode="0.00000">
                  <c:v>0.87560000000000004</c:v>
                </c:pt>
                <c:pt idx="656" formatCode="0.00000">
                  <c:v>0.87514999999999998</c:v>
                </c:pt>
                <c:pt idx="657" formatCode="0.00000">
                  <c:v>0.87470000000000003</c:v>
                </c:pt>
                <c:pt idx="658" formatCode="0.00000">
                  <c:v>0.87426999999999999</c:v>
                </c:pt>
                <c:pt idx="659" formatCode="0.00000">
                  <c:v>0.87385000000000002</c:v>
                </c:pt>
                <c:pt idx="660" formatCode="0.00000">
                  <c:v>0.87341999999999997</c:v>
                </c:pt>
                <c:pt idx="661" formatCode="0.00000">
                  <c:v>0.873</c:v>
                </c:pt>
                <c:pt idx="662" formatCode="0.00000">
                  <c:v>0.87256999999999996</c:v>
                </c:pt>
                <c:pt idx="663" formatCode="0.00000">
                  <c:v>0.87214999999999998</c:v>
                </c:pt>
                <c:pt idx="664" formatCode="0.00000">
                  <c:v>0.87170000000000003</c:v>
                </c:pt>
                <c:pt idx="665" formatCode="0.00000">
                  <c:v>0.87124999999999997</c:v>
                </c:pt>
                <c:pt idx="666" formatCode="0.00000">
                  <c:v>0.87082000000000004</c:v>
                </c:pt>
                <c:pt idx="667" formatCode="0.00000">
                  <c:v>0.87039999999999995</c:v>
                </c:pt>
                <c:pt idx="668" formatCode="0.00000">
                  <c:v>0.86997000000000002</c:v>
                </c:pt>
                <c:pt idx="669" formatCode="0.00000">
                  <c:v>0.86955000000000005</c:v>
                </c:pt>
                <c:pt idx="670" formatCode="0.00000">
                  <c:v>0.86912</c:v>
                </c:pt>
                <c:pt idx="671" formatCode="0.00000">
                  <c:v>0.86870000000000003</c:v>
                </c:pt>
                <c:pt idx="672" formatCode="0.00000">
                  <c:v>0.86826999999999999</c:v>
                </c:pt>
                <c:pt idx="673" formatCode="0.00000">
                  <c:v>0.86785000000000001</c:v>
                </c:pt>
                <c:pt idx="674" formatCode="0.00000">
                  <c:v>0.86741999999999997</c:v>
                </c:pt>
                <c:pt idx="675" formatCode="0.00000">
                  <c:v>0.86699999999999999</c:v>
                </c:pt>
                <c:pt idx="676" formatCode="0.00000">
                  <c:v>0.86660000000000004</c:v>
                </c:pt>
                <c:pt idx="677" formatCode="0.00000">
                  <c:v>0.86619999999999997</c:v>
                </c:pt>
                <c:pt idx="678" formatCode="0.00000">
                  <c:v>0.86575000000000002</c:v>
                </c:pt>
                <c:pt idx="679" formatCode="0.00000">
                  <c:v>0.86529999999999996</c:v>
                </c:pt>
                <c:pt idx="680" formatCode="0.00000">
                  <c:v>0.8649</c:v>
                </c:pt>
                <c:pt idx="681" formatCode="0.00000">
                  <c:v>0.86450000000000005</c:v>
                </c:pt>
                <c:pt idx="682" formatCode="0.00000">
                  <c:v>0.86409999999999998</c:v>
                </c:pt>
                <c:pt idx="683" formatCode="0.00000">
                  <c:v>0.86370000000000002</c:v>
                </c:pt>
                <c:pt idx="684" formatCode="0.00000">
                  <c:v>0.86326999999999998</c:v>
                </c:pt>
                <c:pt idx="685" formatCode="0.00000">
                  <c:v>0.86285000000000001</c:v>
                </c:pt>
                <c:pt idx="686" formatCode="0.00000">
                  <c:v>0.86245000000000005</c:v>
                </c:pt>
                <c:pt idx="687" formatCode="0.00000">
                  <c:v>0.86204999999999998</c:v>
                </c:pt>
                <c:pt idx="688" formatCode="0.00000">
                  <c:v>0.86162000000000005</c:v>
                </c:pt>
                <c:pt idx="689" formatCode="0.00000">
                  <c:v>0.86119999999999997</c:v>
                </c:pt>
                <c:pt idx="690" formatCode="0.00000">
                  <c:v>0.86077000000000004</c:v>
                </c:pt>
                <c:pt idx="691" formatCode="0.00000">
                  <c:v>0.86034999999999995</c:v>
                </c:pt>
                <c:pt idx="692" formatCode="0.00000">
                  <c:v>0.85994999999999999</c:v>
                </c:pt>
                <c:pt idx="693" formatCode="0.00000">
                  <c:v>0.85955000000000004</c:v>
                </c:pt>
                <c:pt idx="694" formatCode="0.00000">
                  <c:v>0.85911999999999999</c:v>
                </c:pt>
                <c:pt idx="695" formatCode="0.00000">
                  <c:v>0.85870000000000002</c:v>
                </c:pt>
                <c:pt idx="696" formatCode="0.00000">
                  <c:v>0.85829999999999995</c:v>
                </c:pt>
                <c:pt idx="697" formatCode="0.00000">
                  <c:v>0.8579</c:v>
                </c:pt>
                <c:pt idx="698" formatCode="0.00000">
                  <c:v>0.85751999999999995</c:v>
                </c:pt>
                <c:pt idx="699" formatCode="0.00000">
                  <c:v>0.85714999999999997</c:v>
                </c:pt>
                <c:pt idx="700" formatCode="0.00000">
                  <c:v>0.85672000000000004</c:v>
                </c:pt>
                <c:pt idx="701" formatCode="0.00000">
                  <c:v>0.85629999999999995</c:v>
                </c:pt>
                <c:pt idx="702" formatCode="0.00000">
                  <c:v>0.85589999999999999</c:v>
                </c:pt>
                <c:pt idx="703" formatCode="0.00000">
                  <c:v>0.85550000000000004</c:v>
                </c:pt>
                <c:pt idx="704" formatCode="0.00000">
                  <c:v>0.85509999999999997</c:v>
                </c:pt>
                <c:pt idx="705" formatCode="0.00000">
                  <c:v>0.85470000000000002</c:v>
                </c:pt>
                <c:pt idx="706" formatCode="0.00000">
                  <c:v>0.85426999999999997</c:v>
                </c:pt>
                <c:pt idx="707" formatCode="0.00000">
                  <c:v>0.85385</c:v>
                </c:pt>
                <c:pt idx="708" formatCode="0.00000">
                  <c:v>0.85345000000000004</c:v>
                </c:pt>
                <c:pt idx="709" formatCode="0.00000">
                  <c:v>0.85304999999999997</c:v>
                </c:pt>
                <c:pt idx="710" formatCode="0.00000">
                  <c:v>0.85267000000000004</c:v>
                </c:pt>
                <c:pt idx="711" formatCode="0.00000">
                  <c:v>0.85229999999999995</c:v>
                </c:pt>
                <c:pt idx="712" formatCode="0.00000">
                  <c:v>0.85189999999999999</c:v>
                </c:pt>
                <c:pt idx="713" formatCode="0.00000">
                  <c:v>0.85150000000000003</c:v>
                </c:pt>
                <c:pt idx="714" formatCode="0.00000">
                  <c:v>0.85109999999999997</c:v>
                </c:pt>
                <c:pt idx="715" formatCode="0.00000">
                  <c:v>0.85070000000000001</c:v>
                </c:pt>
                <c:pt idx="716" formatCode="0.00000">
                  <c:v>0.85029999999999994</c:v>
                </c:pt>
                <c:pt idx="717" formatCode="0.00000">
                  <c:v>0.84989999999999999</c:v>
                </c:pt>
                <c:pt idx="718" formatCode="0.00000">
                  <c:v>0.84950000000000003</c:v>
                </c:pt>
                <c:pt idx="719" formatCode="0.00000">
                  <c:v>0.84909999999999997</c:v>
                </c:pt>
                <c:pt idx="720" formatCode="0.00000">
                  <c:v>0.84872000000000003</c:v>
                </c:pt>
                <c:pt idx="721" formatCode="0.00000">
                  <c:v>0.84835000000000005</c:v>
                </c:pt>
                <c:pt idx="722" formatCode="0.00000">
                  <c:v>0.84794999999999998</c:v>
                </c:pt>
                <c:pt idx="723" formatCode="0.00000">
                  <c:v>0.84755000000000003</c:v>
                </c:pt>
                <c:pt idx="724" formatCode="0.00000">
                  <c:v>0.84716999999999998</c:v>
                </c:pt>
                <c:pt idx="725" formatCode="0.00000">
                  <c:v>0.8468</c:v>
                </c:pt>
                <c:pt idx="726" formatCode="0.00000">
                  <c:v>0.84641999999999995</c:v>
                </c:pt>
                <c:pt idx="727" formatCode="0.00000">
                  <c:v>0.84604999999999997</c:v>
                </c:pt>
                <c:pt idx="728" formatCode="0.00000">
                  <c:v>0.84565000000000001</c:v>
                </c:pt>
                <c:pt idx="729" formatCode="0.00000">
                  <c:v>0.84524999999999995</c:v>
                </c:pt>
                <c:pt idx="730" formatCode="0.00000">
                  <c:v>0.84484999999999999</c:v>
                </c:pt>
                <c:pt idx="731" formatCode="0.00000">
                  <c:v>0.84445000000000003</c:v>
                </c:pt>
                <c:pt idx="732" formatCode="0.00000">
                  <c:v>0.84404999999999997</c:v>
                </c:pt>
                <c:pt idx="733" formatCode="0.00000">
                  <c:v>0.84365000000000001</c:v>
                </c:pt>
                <c:pt idx="734" formatCode="0.00000">
                  <c:v>0.84326999999999996</c:v>
                </c:pt>
                <c:pt idx="735" formatCode="0.00000">
                  <c:v>0.84289999999999998</c:v>
                </c:pt>
                <c:pt idx="736" formatCode="0.00000">
                  <c:v>0.84252000000000005</c:v>
                </c:pt>
                <c:pt idx="737" formatCode="0.00000">
                  <c:v>0.84214999999999995</c:v>
                </c:pt>
                <c:pt idx="738" formatCode="0.00000">
                  <c:v>0.84177000000000002</c:v>
                </c:pt>
                <c:pt idx="739" formatCode="0.00000">
                  <c:v>0.84140000000000004</c:v>
                </c:pt>
                <c:pt idx="740" formatCode="0.00000">
                  <c:v>0.84101999999999999</c:v>
                </c:pt>
                <c:pt idx="741" formatCode="0.00000">
                  <c:v>0.84065000000000001</c:v>
                </c:pt>
                <c:pt idx="742" formatCode="0.00000">
                  <c:v>0.84026999999999996</c:v>
                </c:pt>
                <c:pt idx="743" formatCode="0.00000">
                  <c:v>0.83989999999999998</c:v>
                </c:pt>
                <c:pt idx="744" formatCode="0.00000">
                  <c:v>0.83950000000000002</c:v>
                </c:pt>
                <c:pt idx="745" formatCode="0.00000">
                  <c:v>0.83909999999999996</c:v>
                </c:pt>
                <c:pt idx="746" formatCode="0.00000">
                  <c:v>0.83872000000000002</c:v>
                </c:pt>
                <c:pt idx="747" formatCode="0.00000">
                  <c:v>0.83835000000000004</c:v>
                </c:pt>
                <c:pt idx="748" formatCode="0.00000">
                  <c:v>0.83796999999999999</c:v>
                </c:pt>
                <c:pt idx="749" formatCode="0.00000">
                  <c:v>0.83760000000000001</c:v>
                </c:pt>
                <c:pt idx="750" formatCode="0.00000">
                  <c:v>0.83721999999999996</c:v>
                </c:pt>
                <c:pt idx="751" formatCode="0.00000">
                  <c:v>0.83684999999999998</c:v>
                </c:pt>
                <c:pt idx="752" formatCode="0.00000">
                  <c:v>0.83647000000000005</c:v>
                </c:pt>
                <c:pt idx="753" formatCode="0.00000">
                  <c:v>0.83609999999999995</c:v>
                </c:pt>
                <c:pt idx="754" formatCode="0.00000">
                  <c:v>0.83572000000000002</c:v>
                </c:pt>
                <c:pt idx="755" formatCode="0.00000">
                  <c:v>0.83535000000000004</c:v>
                </c:pt>
                <c:pt idx="756" formatCode="0.00000">
                  <c:v>0.83499999999999996</c:v>
                </c:pt>
                <c:pt idx="757" formatCode="0.00000">
                  <c:v>0.83465</c:v>
                </c:pt>
                <c:pt idx="758" formatCode="0.00000">
                  <c:v>0.83430000000000004</c:v>
                </c:pt>
                <c:pt idx="759" formatCode="0.00000">
                  <c:v>0.83394999999999997</c:v>
                </c:pt>
                <c:pt idx="760" formatCode="0.00000">
                  <c:v>0.83357000000000003</c:v>
                </c:pt>
                <c:pt idx="761" formatCode="0.00000">
                  <c:v>0.83320000000000005</c:v>
                </c:pt>
                <c:pt idx="762" formatCode="0.00000">
                  <c:v>0.83282</c:v>
                </c:pt>
                <c:pt idx="763" formatCode="0.00000">
                  <c:v>0.83245000000000002</c:v>
                </c:pt>
                <c:pt idx="764" formatCode="0.00000">
                  <c:v>0.83206999999999998</c:v>
                </c:pt>
                <c:pt idx="765" formatCode="0.00000">
                  <c:v>0.83169999999999999</c:v>
                </c:pt>
                <c:pt idx="766" formatCode="0.00000">
                  <c:v>0.83135000000000003</c:v>
                </c:pt>
                <c:pt idx="767" formatCode="0.00000">
                  <c:v>0.83099999999999996</c:v>
                </c:pt>
                <c:pt idx="768" formatCode="0.00000">
                  <c:v>0.83062000000000002</c:v>
                </c:pt>
                <c:pt idx="769" formatCode="0.00000">
                  <c:v>0.83025000000000004</c:v>
                </c:pt>
                <c:pt idx="770" formatCode="0.00000">
                  <c:v>0.82987</c:v>
                </c:pt>
                <c:pt idx="771" formatCode="0.00000">
                  <c:v>0.82950000000000002</c:v>
                </c:pt>
                <c:pt idx="772" formatCode="0.00000">
                  <c:v>0.82916999999999996</c:v>
                </c:pt>
                <c:pt idx="773" formatCode="0.00000">
                  <c:v>0.82884999999999998</c:v>
                </c:pt>
                <c:pt idx="774" formatCode="0.00000">
                  <c:v>0.82847000000000004</c:v>
                </c:pt>
                <c:pt idx="775" formatCode="0.00000">
                  <c:v>0.82809999999999995</c:v>
                </c:pt>
                <c:pt idx="776" formatCode="0.00000">
                  <c:v>0.82774999999999999</c:v>
                </c:pt>
                <c:pt idx="777" formatCode="0.00000">
                  <c:v>0.82740000000000002</c:v>
                </c:pt>
                <c:pt idx="778" formatCode="0.00000">
                  <c:v>0.82701999999999998</c:v>
                </c:pt>
                <c:pt idx="779" formatCode="0.00000">
                  <c:v>0.82665</c:v>
                </c:pt>
                <c:pt idx="780" formatCode="0.00000">
                  <c:v>0.82630000000000003</c:v>
                </c:pt>
                <c:pt idx="781" formatCode="0.00000">
                  <c:v>0.82594999999999996</c:v>
                </c:pt>
                <c:pt idx="782" formatCode="0.00000">
                  <c:v>0.8256</c:v>
                </c:pt>
                <c:pt idx="783" formatCode="0.00000">
                  <c:v>0.82525000000000004</c:v>
                </c:pt>
                <c:pt idx="784" formatCode="0.00000">
                  <c:v>0.82489999999999997</c:v>
                </c:pt>
                <c:pt idx="785" formatCode="0.00000">
                  <c:v>0.82455000000000001</c:v>
                </c:pt>
                <c:pt idx="786" formatCode="0.00000">
                  <c:v>0.82416999999999996</c:v>
                </c:pt>
                <c:pt idx="787" formatCode="0.00000">
                  <c:v>0.82379999999999998</c:v>
                </c:pt>
                <c:pt idx="788" formatCode="0.00000">
                  <c:v>0.82347000000000004</c:v>
                </c:pt>
                <c:pt idx="789" formatCode="0.00000">
                  <c:v>0.82315000000000005</c:v>
                </c:pt>
                <c:pt idx="790" formatCode="0.00000">
                  <c:v>0.82279999999999998</c:v>
                </c:pt>
                <c:pt idx="791" formatCode="0.00000">
                  <c:v>0.82245000000000001</c:v>
                </c:pt>
                <c:pt idx="792" formatCode="0.00000">
                  <c:v>0.82206999999999997</c:v>
                </c:pt>
                <c:pt idx="793" formatCode="0.00000">
                  <c:v>0.82169999999999999</c:v>
                </c:pt>
                <c:pt idx="794" formatCode="0.00000">
                  <c:v>0.82137000000000004</c:v>
                </c:pt>
                <c:pt idx="795" formatCode="0.00000">
                  <c:v>0.82104999999999995</c:v>
                </c:pt>
                <c:pt idx="796" formatCode="0.00000">
                  <c:v>0.82069999999999999</c:v>
                </c:pt>
                <c:pt idx="797" formatCode="0.00000">
                  <c:v>0.82035000000000002</c:v>
                </c:pt>
                <c:pt idx="798" formatCode="0.00000">
                  <c:v>0.82</c:v>
                </c:pt>
                <c:pt idx="799" formatCode="0.00000">
                  <c:v>0.81964999999999999</c:v>
                </c:pt>
                <c:pt idx="800" formatCode="0.00000">
                  <c:v>0.81932000000000005</c:v>
                </c:pt>
                <c:pt idx="801" formatCode="0.00000">
                  <c:v>0.81899999999999995</c:v>
                </c:pt>
                <c:pt idx="802" formatCode="0.00000">
                  <c:v>0.81862000000000001</c:v>
                </c:pt>
                <c:pt idx="803" formatCode="0.00000">
                  <c:v>0.81825000000000003</c:v>
                </c:pt>
                <c:pt idx="804" formatCode="0.00000">
                  <c:v>0.81789999999999996</c:v>
                </c:pt>
                <c:pt idx="805" formatCode="0.00000">
                  <c:v>0.81755</c:v>
                </c:pt>
                <c:pt idx="806" formatCode="0.00000">
                  <c:v>0.81721999999999995</c:v>
                </c:pt>
                <c:pt idx="807" formatCode="0.00000">
                  <c:v>0.81689999999999996</c:v>
                </c:pt>
                <c:pt idx="808" formatCode="0.00000">
                  <c:v>0.81655</c:v>
                </c:pt>
                <c:pt idx="809" formatCode="0.00000">
                  <c:v>0.81620000000000004</c:v>
                </c:pt>
                <c:pt idx="810" formatCode="0.00000">
                  <c:v>0.81586999999999998</c:v>
                </c:pt>
                <c:pt idx="811" formatCode="0.00000">
                  <c:v>0.81555</c:v>
                </c:pt>
                <c:pt idx="812" formatCode="0.00000">
                  <c:v>0.81520000000000004</c:v>
                </c:pt>
                <c:pt idx="813" formatCode="0.00000">
                  <c:v>0.81484999999999996</c:v>
                </c:pt>
                <c:pt idx="814" formatCode="0.00000">
                  <c:v>0.8145</c:v>
                </c:pt>
                <c:pt idx="815" formatCode="0.00000">
                  <c:v>0.81415000000000004</c:v>
                </c:pt>
                <c:pt idx="816" formatCode="0.00000">
                  <c:v>0.81381999999999999</c:v>
                </c:pt>
                <c:pt idx="817" formatCode="0.00000">
                  <c:v>0.8135</c:v>
                </c:pt>
                <c:pt idx="818" formatCode="0.00000">
                  <c:v>0.81316999999999995</c:v>
                </c:pt>
                <c:pt idx="819" formatCode="0.00000">
                  <c:v>0.81284999999999996</c:v>
                </c:pt>
                <c:pt idx="820" formatCode="0.00000">
                  <c:v>0.81252000000000002</c:v>
                </c:pt>
                <c:pt idx="821" formatCode="0.00000">
                  <c:v>0.81220000000000003</c:v>
                </c:pt>
                <c:pt idx="822" formatCode="0.00000">
                  <c:v>0.81154999999999999</c:v>
                </c:pt>
                <c:pt idx="823" formatCode="0.00000">
                  <c:v>0.8115</c:v>
                </c:pt>
                <c:pt idx="824" formatCode="0.00000">
                  <c:v>0.81116999999999995</c:v>
                </c:pt>
                <c:pt idx="825" formatCode="0.00000">
                  <c:v>0.81084999999999996</c:v>
                </c:pt>
                <c:pt idx="826" formatCode="0.00000">
                  <c:v>0.8105</c:v>
                </c:pt>
                <c:pt idx="827" formatCode="0.00000">
                  <c:v>0.81015000000000004</c:v>
                </c:pt>
                <c:pt idx="828" formatCode="0.00000">
                  <c:v>0.80984999999999996</c:v>
                </c:pt>
                <c:pt idx="829" formatCode="0.00000">
                  <c:v>0.80954999999999999</c:v>
                </c:pt>
                <c:pt idx="830" formatCode="0.00000">
                  <c:v>0.80922000000000005</c:v>
                </c:pt>
                <c:pt idx="831" formatCode="0.00000">
                  <c:v>0.80889999999999995</c:v>
                </c:pt>
                <c:pt idx="832" formatCode="0.00000">
                  <c:v>0.80854999999999999</c:v>
                </c:pt>
                <c:pt idx="833" formatCode="0.00000">
                  <c:v>0.80820000000000003</c:v>
                </c:pt>
                <c:pt idx="834" formatCode="0.00000">
                  <c:v>0.80789999999999995</c:v>
                </c:pt>
                <c:pt idx="835" formatCode="0.00000">
                  <c:v>0.80759999999999998</c:v>
                </c:pt>
                <c:pt idx="836" formatCode="0.00000">
                  <c:v>0.80725000000000002</c:v>
                </c:pt>
                <c:pt idx="837" formatCode="0.00000">
                  <c:v>0.80689999999999995</c:v>
                </c:pt>
                <c:pt idx="838" formatCode="0.00000">
                  <c:v>0.80657000000000001</c:v>
                </c:pt>
                <c:pt idx="839" formatCode="0.00000">
                  <c:v>0.80625000000000002</c:v>
                </c:pt>
                <c:pt idx="840" formatCode="0.00000">
                  <c:v>0.80591999999999997</c:v>
                </c:pt>
                <c:pt idx="841" formatCode="0.00000">
                  <c:v>0.80559999999999998</c:v>
                </c:pt>
                <c:pt idx="842" formatCode="0.00000">
                  <c:v>0.80527000000000004</c:v>
                </c:pt>
                <c:pt idx="843" formatCode="0.00000">
                  <c:v>0.80495000000000005</c:v>
                </c:pt>
                <c:pt idx="844" formatCode="0.00000">
                  <c:v>0.80464999999999998</c:v>
                </c:pt>
                <c:pt idx="845" formatCode="0.00000">
                  <c:v>0.80435000000000001</c:v>
                </c:pt>
                <c:pt idx="846" formatCode="0.00000">
                  <c:v>0.80400000000000005</c:v>
                </c:pt>
                <c:pt idx="847" formatCode="0.00000">
                  <c:v>0.80364999999999998</c:v>
                </c:pt>
                <c:pt idx="848" formatCode="0.00000">
                  <c:v>0.80335000000000001</c:v>
                </c:pt>
                <c:pt idx="849" formatCode="0.00000">
                  <c:v>0.80305000000000004</c:v>
                </c:pt>
                <c:pt idx="850" formatCode="0.00000">
                  <c:v>0.80271999999999999</c:v>
                </c:pt>
                <c:pt idx="851" formatCode="0.00000">
                  <c:v>0.8024</c:v>
                </c:pt>
                <c:pt idx="852" formatCode="0.00000">
                  <c:v>0.80206999999999995</c:v>
                </c:pt>
                <c:pt idx="853" formatCode="0.00000">
                  <c:v>0.80174999999999996</c:v>
                </c:pt>
                <c:pt idx="854" formatCode="0.00000">
                  <c:v>0.80145</c:v>
                </c:pt>
                <c:pt idx="855" formatCode="0.00000">
                  <c:v>0.80115000000000003</c:v>
                </c:pt>
                <c:pt idx="856" formatCode="0.00000">
                  <c:v>0.80081999999999998</c:v>
                </c:pt>
                <c:pt idx="857" formatCode="0.00000">
                  <c:v>0.80049999999999999</c:v>
                </c:pt>
                <c:pt idx="858" formatCode="0.00000">
                  <c:v>0.80017000000000005</c:v>
                </c:pt>
                <c:pt idx="859" formatCode="0.00000">
                  <c:v>0.79984999999999995</c:v>
                </c:pt>
                <c:pt idx="860" formatCode="0.00000">
                  <c:v>0.79954999999999998</c:v>
                </c:pt>
                <c:pt idx="861" formatCode="0.00000">
                  <c:v>0.79925000000000002</c:v>
                </c:pt>
                <c:pt idx="862" formatCode="0.00000">
                  <c:v>0.79895000000000005</c:v>
                </c:pt>
                <c:pt idx="863" formatCode="0.00000">
                  <c:v>0.79864999999999997</c:v>
                </c:pt>
                <c:pt idx="864" formatCode="0.00000">
                  <c:v>0.79832000000000003</c:v>
                </c:pt>
                <c:pt idx="865" formatCode="0.00000">
                  <c:v>0.79800000000000004</c:v>
                </c:pt>
                <c:pt idx="866" formatCode="0.00000">
                  <c:v>0.79766999999999999</c:v>
                </c:pt>
                <c:pt idx="867" formatCode="0.00000">
                  <c:v>0.79735</c:v>
                </c:pt>
                <c:pt idx="868" formatCode="0.00000">
                  <c:v>0.79705000000000004</c:v>
                </c:pt>
                <c:pt idx="869" formatCode="0.00000">
                  <c:v>0.79674999999999996</c:v>
                </c:pt>
                <c:pt idx="870" formatCode="0.00000">
                  <c:v>0.79644999999999999</c:v>
                </c:pt>
                <c:pt idx="871" formatCode="0.00000">
                  <c:v>0.79615000000000002</c:v>
                </c:pt>
                <c:pt idx="872" formatCode="0.00000">
                  <c:v>0.79584999999999995</c:v>
                </c:pt>
                <c:pt idx="873" formatCode="0.00000">
                  <c:v>0.79554999999999998</c:v>
                </c:pt>
                <c:pt idx="874" formatCode="0.00000">
                  <c:v>0.79525000000000001</c:v>
                </c:pt>
                <c:pt idx="875" formatCode="0.00000">
                  <c:v>0.79495000000000005</c:v>
                </c:pt>
                <c:pt idx="876" formatCode="0.00000">
                  <c:v>0.79461999999999999</c:v>
                </c:pt>
                <c:pt idx="877" formatCode="0.00000">
                  <c:v>0.79430000000000001</c:v>
                </c:pt>
                <c:pt idx="878" formatCode="0.00000">
                  <c:v>0.79400000000000004</c:v>
                </c:pt>
                <c:pt idx="879" formatCode="0.00000">
                  <c:v>0.79369999999999996</c:v>
                </c:pt>
                <c:pt idx="880" formatCode="0.00000">
                  <c:v>0.79339999999999999</c:v>
                </c:pt>
                <c:pt idx="881" formatCode="0.00000">
                  <c:v>0.79310000000000003</c:v>
                </c:pt>
                <c:pt idx="882" formatCode="0.00000">
                  <c:v>0.79279999999999995</c:v>
                </c:pt>
                <c:pt idx="883" formatCode="0.00000">
                  <c:v>0.79249999999999998</c:v>
                </c:pt>
                <c:pt idx="884" formatCode="0.00000">
                  <c:v>0.79220000000000002</c:v>
                </c:pt>
                <c:pt idx="885" formatCode="0.00000">
                  <c:v>0.79190000000000005</c:v>
                </c:pt>
                <c:pt idx="886" formatCode="0.00000">
                  <c:v>0.79159999999999997</c:v>
                </c:pt>
                <c:pt idx="887" formatCode="0.00000">
                  <c:v>0.7913</c:v>
                </c:pt>
                <c:pt idx="888" formatCode="0.00000">
                  <c:v>0.79100000000000004</c:v>
                </c:pt>
                <c:pt idx="889" formatCode="0.00000">
                  <c:v>0.79069999999999996</c:v>
                </c:pt>
                <c:pt idx="890" formatCode="0.00000">
                  <c:v>0.79037000000000002</c:v>
                </c:pt>
                <c:pt idx="891" formatCode="0.00000">
                  <c:v>0.79005000000000003</c:v>
                </c:pt>
                <c:pt idx="892" formatCode="0.00000">
                  <c:v>0.78974999999999995</c:v>
                </c:pt>
                <c:pt idx="893" formatCode="0.00000">
                  <c:v>0.78944999999999999</c:v>
                </c:pt>
                <c:pt idx="894" formatCode="0.00000">
                  <c:v>0.78917000000000004</c:v>
                </c:pt>
                <c:pt idx="895" formatCode="0.00000">
                  <c:v>0.78890000000000005</c:v>
                </c:pt>
                <c:pt idx="896" formatCode="0.00000">
                  <c:v>0.78859999999999997</c:v>
                </c:pt>
                <c:pt idx="897" formatCode="0.00000">
                  <c:v>0.7883</c:v>
                </c:pt>
                <c:pt idx="898" formatCode="0.00000">
                  <c:v>0.78800000000000003</c:v>
                </c:pt>
                <c:pt idx="899" formatCode="0.00000">
                  <c:v>0.78769999999999996</c:v>
                </c:pt>
                <c:pt idx="900" formatCode="0.00000">
                  <c:v>0.78739999999999999</c:v>
                </c:pt>
                <c:pt idx="901" formatCode="0.00000">
                  <c:v>0.78710000000000002</c:v>
                </c:pt>
                <c:pt idx="902" formatCode="0.00000">
                  <c:v>0.78681999999999996</c:v>
                </c:pt>
                <c:pt idx="903" formatCode="0.00000">
                  <c:v>0.78654999999999997</c:v>
                </c:pt>
                <c:pt idx="904" formatCode="0.00000">
                  <c:v>0.78625</c:v>
                </c:pt>
                <c:pt idx="905" formatCode="0.00000">
                  <c:v>0.78595000000000004</c:v>
                </c:pt>
                <c:pt idx="906" formatCode="0.00000">
                  <c:v>0.78564999999999996</c:v>
                </c:pt>
                <c:pt idx="907" formatCode="0.00000">
                  <c:v>0.78534999999999999</c:v>
                </c:pt>
                <c:pt idx="908" formatCode="0.00000">
                  <c:v>0.78507000000000005</c:v>
                </c:pt>
                <c:pt idx="909" formatCode="0.00000">
                  <c:v>0.78480000000000005</c:v>
                </c:pt>
                <c:pt idx="910" formatCode="0.00000">
                  <c:v>0.78449999999999998</c:v>
                </c:pt>
                <c:pt idx="911" formatCode="0.00000">
                  <c:v>0.78420000000000001</c:v>
                </c:pt>
                <c:pt idx="912" formatCode="0.00000">
                  <c:v>0.78391999999999995</c:v>
                </c:pt>
                <c:pt idx="913" formatCode="0.00000">
                  <c:v>0.78364999999999996</c:v>
                </c:pt>
                <c:pt idx="914" formatCode="0.00000">
                  <c:v>0.78334999999999999</c:v>
                </c:pt>
                <c:pt idx="915" formatCode="0.00000">
                  <c:v>0.78305000000000002</c:v>
                </c:pt>
                <c:pt idx="916" formatCode="0.00000">
                  <c:v>0.78276999999999997</c:v>
                </c:pt>
                <c:pt idx="917" formatCode="0.00000">
                  <c:v>0.78249999999999997</c:v>
                </c:pt>
                <c:pt idx="918" formatCode="0.00000">
                  <c:v>0.78220000000000001</c:v>
                </c:pt>
                <c:pt idx="919" formatCode="0.00000">
                  <c:v>0.78190000000000004</c:v>
                </c:pt>
                <c:pt idx="920" formatCode="0.00000">
                  <c:v>0.78161999999999998</c:v>
                </c:pt>
                <c:pt idx="921" formatCode="0.00000">
                  <c:v>0.78134999999999999</c:v>
                </c:pt>
                <c:pt idx="922" formatCode="0.00000">
                  <c:v>0.78105000000000002</c:v>
                </c:pt>
                <c:pt idx="923" formatCode="0.00000">
                  <c:v>0.78075000000000006</c:v>
                </c:pt>
                <c:pt idx="924" formatCode="0.00000">
                  <c:v>0.78047</c:v>
                </c:pt>
                <c:pt idx="925" formatCode="0.00000">
                  <c:v>0.7802</c:v>
                </c:pt>
                <c:pt idx="926" formatCode="0.00000">
                  <c:v>0.77990000000000004</c:v>
                </c:pt>
                <c:pt idx="927" formatCode="0.00000">
                  <c:v>0.77959999999999996</c:v>
                </c:pt>
                <c:pt idx="928" formatCode="0.00000">
                  <c:v>0.77932000000000001</c:v>
                </c:pt>
                <c:pt idx="929" formatCode="0.00000">
                  <c:v>0.77905000000000002</c:v>
                </c:pt>
                <c:pt idx="930" formatCode="0.00000">
                  <c:v>0.77880000000000005</c:v>
                </c:pt>
                <c:pt idx="931" formatCode="0.00000">
                  <c:v>0.77854999999999996</c:v>
                </c:pt>
                <c:pt idx="932" formatCode="0.00000">
                  <c:v>0.77825</c:v>
                </c:pt>
                <c:pt idx="933" formatCode="0.00000">
                  <c:v>0.77795000000000003</c:v>
                </c:pt>
                <c:pt idx="934" formatCode="0.00000">
                  <c:v>0.77766999999999997</c:v>
                </c:pt>
                <c:pt idx="935" formatCode="0.00000">
                  <c:v>0.77739999999999998</c:v>
                </c:pt>
                <c:pt idx="936" formatCode="0.00000">
                  <c:v>0.77712000000000003</c:v>
                </c:pt>
                <c:pt idx="937" formatCode="0.00000">
                  <c:v>0.77685000000000004</c:v>
                </c:pt>
                <c:pt idx="938" formatCode="0.00000">
                  <c:v>0.77656999999999998</c:v>
                </c:pt>
                <c:pt idx="939" formatCode="0.00000">
                  <c:v>0.77629999999999999</c:v>
                </c:pt>
                <c:pt idx="940" formatCode="0.00000">
                  <c:v>0.77600000000000002</c:v>
                </c:pt>
                <c:pt idx="941" formatCode="0.00000">
                  <c:v>0.77569999999999995</c:v>
                </c:pt>
                <c:pt idx="942" formatCode="0.00000">
                  <c:v>0.77542</c:v>
                </c:pt>
                <c:pt idx="943" formatCode="0.00000">
                  <c:v>0.77515000000000001</c:v>
                </c:pt>
                <c:pt idx="944" formatCode="0.00000">
                  <c:v>0.77490000000000003</c:v>
                </c:pt>
                <c:pt idx="945" formatCode="0.00000">
                  <c:v>0.77464999999999995</c:v>
                </c:pt>
                <c:pt idx="946" formatCode="0.00000">
                  <c:v>0.77437</c:v>
                </c:pt>
                <c:pt idx="947" formatCode="0.00000">
                  <c:v>0.77410000000000001</c:v>
                </c:pt>
                <c:pt idx="948" formatCode="0.00000">
                  <c:v>0.77381999999999995</c:v>
                </c:pt>
                <c:pt idx="949" formatCode="0.00000">
                  <c:v>0.77354999999999996</c:v>
                </c:pt>
                <c:pt idx="950" formatCode="0.00000">
                  <c:v>0.77327000000000001</c:v>
                </c:pt>
                <c:pt idx="951" formatCode="0.00000">
                  <c:v>0.77300000000000002</c:v>
                </c:pt>
                <c:pt idx="952" formatCode="0.00000">
                  <c:v>0.77271999999999996</c:v>
                </c:pt>
                <c:pt idx="953" formatCode="0.00000">
                  <c:v>0.77244999999999997</c:v>
                </c:pt>
                <c:pt idx="954" formatCode="0.00000">
                  <c:v>0.7722</c:v>
                </c:pt>
                <c:pt idx="955" formatCode="0.00000">
                  <c:v>0.77195000000000003</c:v>
                </c:pt>
                <c:pt idx="956" formatCode="0.00000">
                  <c:v>0.77166999999999997</c:v>
                </c:pt>
                <c:pt idx="957" formatCode="0.00000">
                  <c:v>0.77139999999999997</c:v>
                </c:pt>
                <c:pt idx="958" formatCode="0.00000">
                  <c:v>0.77112000000000003</c:v>
                </c:pt>
                <c:pt idx="959" formatCode="0.00000">
                  <c:v>0.77085000000000004</c:v>
                </c:pt>
                <c:pt idx="960" formatCode="0.00000">
                  <c:v>0.77056999999999998</c:v>
                </c:pt>
                <c:pt idx="961" formatCode="0.00000">
                  <c:v>0.77029999999999998</c:v>
                </c:pt>
                <c:pt idx="962" formatCode="0.00000">
                  <c:v>0.77005000000000001</c:v>
                </c:pt>
                <c:pt idx="963" formatCode="0.00000">
                  <c:v>0.76980000000000004</c:v>
                </c:pt>
                <c:pt idx="964" formatCode="0.00000">
                  <c:v>0.76951999999999998</c:v>
                </c:pt>
                <c:pt idx="965" formatCode="0.00000">
                  <c:v>0.76924999999999999</c:v>
                </c:pt>
                <c:pt idx="966" formatCode="0.00000">
                  <c:v>0.76897000000000004</c:v>
                </c:pt>
                <c:pt idx="967" formatCode="0.00000">
                  <c:v>0.76870000000000005</c:v>
                </c:pt>
                <c:pt idx="968" formatCode="0.00000">
                  <c:v>0.76844999999999997</c:v>
                </c:pt>
                <c:pt idx="969" formatCode="0.00000">
                  <c:v>0.76819999999999999</c:v>
                </c:pt>
                <c:pt idx="970" formatCode="0.00000">
                  <c:v>0.76792000000000005</c:v>
                </c:pt>
                <c:pt idx="971" formatCode="0.00000">
                  <c:v>0.76765000000000005</c:v>
                </c:pt>
                <c:pt idx="972" formatCode="0.00000">
                  <c:v>0.76737</c:v>
                </c:pt>
                <c:pt idx="973" formatCode="0.00000">
                  <c:v>0.7671</c:v>
                </c:pt>
                <c:pt idx="974" formatCode="0.00000">
                  <c:v>0.76685000000000003</c:v>
                </c:pt>
                <c:pt idx="975" formatCode="0.00000">
                  <c:v>0.76659999999999995</c:v>
                </c:pt>
                <c:pt idx="976" formatCode="0.00000">
                  <c:v>0.76634999999999998</c:v>
                </c:pt>
                <c:pt idx="977" formatCode="0.00000">
                  <c:v>0.7661</c:v>
                </c:pt>
                <c:pt idx="978" formatCode="0.00000">
                  <c:v>0.76581999999999995</c:v>
                </c:pt>
                <c:pt idx="979" formatCode="0.00000">
                  <c:v>0.76554999999999995</c:v>
                </c:pt>
                <c:pt idx="980" formatCode="0.00000">
                  <c:v>0.76529999999999998</c:v>
                </c:pt>
                <c:pt idx="981" formatCode="0.00000">
                  <c:v>0.76505000000000001</c:v>
                </c:pt>
                <c:pt idx="982" formatCode="0.00000">
                  <c:v>0.76476999999999995</c:v>
                </c:pt>
                <c:pt idx="983" formatCode="0.00000">
                  <c:v>0.76449999999999996</c:v>
                </c:pt>
                <c:pt idx="984" formatCode="0.00000">
                  <c:v>0.76424999999999998</c:v>
                </c:pt>
                <c:pt idx="985" formatCode="0.00000">
                  <c:v>0.76400000000000001</c:v>
                </c:pt>
                <c:pt idx="986" formatCode="0.00000">
                  <c:v>0.76375000000000004</c:v>
                </c:pt>
                <c:pt idx="987" formatCode="0.00000">
                  <c:v>0.76349999999999996</c:v>
                </c:pt>
                <c:pt idx="988" formatCode="0.00000">
                  <c:v>0.76322000000000001</c:v>
                </c:pt>
                <c:pt idx="989" formatCode="0.00000">
                  <c:v>0.76295000000000002</c:v>
                </c:pt>
                <c:pt idx="990" formatCode="0.00000">
                  <c:v>0.76271999999999995</c:v>
                </c:pt>
                <c:pt idx="991" formatCode="0.00000">
                  <c:v>0.76249999999999996</c:v>
                </c:pt>
                <c:pt idx="992" formatCode="0.00000">
                  <c:v>0.76222000000000001</c:v>
                </c:pt>
                <c:pt idx="993" formatCode="0.00000">
                  <c:v>0.76195000000000002</c:v>
                </c:pt>
                <c:pt idx="994" formatCode="0.00000">
                  <c:v>0.76170000000000004</c:v>
                </c:pt>
                <c:pt idx="995" formatCode="0.00000">
                  <c:v>0.76144999999999996</c:v>
                </c:pt>
                <c:pt idx="996" formatCode="0.00000">
                  <c:v>0.76119999999999999</c:v>
                </c:pt>
                <c:pt idx="997" formatCode="0.00000">
                  <c:v>0.76095000000000002</c:v>
                </c:pt>
                <c:pt idx="998" formatCode="0.00000">
                  <c:v>0.76066999999999996</c:v>
                </c:pt>
                <c:pt idx="999" formatCode="0.00000">
                  <c:v>0.76039999999999996</c:v>
                </c:pt>
                <c:pt idx="1000" formatCode="0.00000">
                  <c:v>0.76017000000000001</c:v>
                </c:pt>
                <c:pt idx="1001" formatCode="0.00000">
                  <c:v>0.75995000000000001</c:v>
                </c:pt>
                <c:pt idx="1002" formatCode="0.00000">
                  <c:v>0.75966999999999996</c:v>
                </c:pt>
                <c:pt idx="1003" formatCode="0.00000">
                  <c:v>0.75939999999999996</c:v>
                </c:pt>
                <c:pt idx="1004" formatCode="0.00000">
                  <c:v>0.75917000000000001</c:v>
                </c:pt>
                <c:pt idx="1005" formatCode="0.00000">
                  <c:v>0.75895000000000001</c:v>
                </c:pt>
                <c:pt idx="1006" formatCode="0.00000">
                  <c:v>0.75866999999999996</c:v>
                </c:pt>
                <c:pt idx="1007" formatCode="0.00000">
                  <c:v>0.75839999999999996</c:v>
                </c:pt>
                <c:pt idx="1008" formatCode="0.00000">
                  <c:v>0.75817000000000001</c:v>
                </c:pt>
                <c:pt idx="1009" formatCode="0.00000">
                  <c:v>0.75795000000000001</c:v>
                </c:pt>
                <c:pt idx="1010" formatCode="0.00000">
                  <c:v>0.75770000000000004</c:v>
                </c:pt>
                <c:pt idx="1011" formatCode="0.00000">
                  <c:v>0.75744999999999996</c:v>
                </c:pt>
                <c:pt idx="1012" formatCode="0.00000">
                  <c:v>0.75719999999999998</c:v>
                </c:pt>
                <c:pt idx="1013" formatCode="0.00000">
                  <c:v>0.75695000000000001</c:v>
                </c:pt>
                <c:pt idx="1014" formatCode="0.00000">
                  <c:v>0.75670000000000004</c:v>
                </c:pt>
                <c:pt idx="1015" formatCode="0.00000">
                  <c:v>0.75644999999999996</c:v>
                </c:pt>
                <c:pt idx="1016" formatCode="0.00000">
                  <c:v>0.75622</c:v>
                </c:pt>
                <c:pt idx="1017" formatCode="0.00000">
                  <c:v>0.75600000000000001</c:v>
                </c:pt>
                <c:pt idx="1018" formatCode="0.00000">
                  <c:v>0.75571999999999995</c:v>
                </c:pt>
                <c:pt idx="1019" formatCode="0.00000">
                  <c:v>0.75544999999999995</c:v>
                </c:pt>
                <c:pt idx="1020" formatCode="0.00000">
                  <c:v>0.75522</c:v>
                </c:pt>
                <c:pt idx="1021" formatCode="0.00000">
                  <c:v>0.755</c:v>
                </c:pt>
                <c:pt idx="1022" formatCode="0.00000">
                  <c:v>0.75475000000000003</c:v>
                </c:pt>
                <c:pt idx="1023" formatCode="0.00000">
                  <c:v>0.75449999999999995</c:v>
                </c:pt>
                <c:pt idx="1024" formatCode="0.00000">
                  <c:v>0.75424999999999998</c:v>
                </c:pt>
                <c:pt idx="1025" formatCode="0.00000">
                  <c:v>0.754</c:v>
                </c:pt>
                <c:pt idx="1026" formatCode="0.00000">
                  <c:v>0.75375000000000003</c:v>
                </c:pt>
                <c:pt idx="1027" formatCode="0.00000">
                  <c:v>0.75349999999999995</c:v>
                </c:pt>
                <c:pt idx="1028" formatCode="0.00000">
                  <c:v>0.75327</c:v>
                </c:pt>
                <c:pt idx="1029" formatCode="0.00000">
                  <c:v>0.75305</c:v>
                </c:pt>
                <c:pt idx="1030" formatCode="0.00000">
                  <c:v>0.75282000000000004</c:v>
                </c:pt>
                <c:pt idx="1031" formatCode="0.00000">
                  <c:v>0.75260000000000005</c:v>
                </c:pt>
                <c:pt idx="1032" formatCode="0.00000">
                  <c:v>0.75231999999999999</c:v>
                </c:pt>
                <c:pt idx="1033" formatCode="0.00000">
                  <c:v>0.75205</c:v>
                </c:pt>
                <c:pt idx="1034" formatCode="0.00000">
                  <c:v>0.75182000000000004</c:v>
                </c:pt>
                <c:pt idx="1035" formatCode="0.00000">
                  <c:v>0.75160000000000005</c:v>
                </c:pt>
                <c:pt idx="1036" formatCode="0.00000">
                  <c:v>0.75136999999999998</c:v>
                </c:pt>
                <c:pt idx="1037" formatCode="0.00000">
                  <c:v>0.75114999999999998</c:v>
                </c:pt>
                <c:pt idx="1038" formatCode="0.00000">
                  <c:v>0.75090000000000001</c:v>
                </c:pt>
                <c:pt idx="1039" formatCode="0.00000">
                  <c:v>0.75065000000000004</c:v>
                </c:pt>
                <c:pt idx="1040" formatCode="0.00000">
                  <c:v>0.75041999999999998</c:v>
                </c:pt>
                <c:pt idx="1041" formatCode="0.00000">
                  <c:v>0.75019999999999998</c:v>
                </c:pt>
                <c:pt idx="1042" formatCode="0.00000">
                  <c:v>0.74995000000000001</c:v>
                </c:pt>
                <c:pt idx="1043" formatCode="0.00000">
                  <c:v>0.74970000000000003</c:v>
                </c:pt>
                <c:pt idx="1044" formatCode="0.00000">
                  <c:v>0.74946999999999997</c:v>
                </c:pt>
                <c:pt idx="1045" formatCode="0.00000">
                  <c:v>0.74924999999999997</c:v>
                </c:pt>
                <c:pt idx="1046" formatCode="0.00000">
                  <c:v>0.74897000000000002</c:v>
                </c:pt>
                <c:pt idx="1047" formatCode="0.00000">
                  <c:v>0.74870000000000003</c:v>
                </c:pt>
                <c:pt idx="1048" formatCode="0.00000">
                  <c:v>0.74850000000000005</c:v>
                </c:pt>
                <c:pt idx="1049" formatCode="0.00000">
                  <c:v>0.74829999999999997</c:v>
                </c:pt>
                <c:pt idx="1050" formatCode="0.00000">
                  <c:v>0.74807000000000001</c:v>
                </c:pt>
                <c:pt idx="1051" formatCode="0.00000">
                  <c:v>0.74785000000000001</c:v>
                </c:pt>
                <c:pt idx="1052" formatCode="0.00000">
                  <c:v>0.74770000000000003</c:v>
                </c:pt>
                <c:pt idx="1053" formatCode="0.00000">
                  <c:v>0.74755000000000005</c:v>
                </c:pt>
                <c:pt idx="1054" formatCode="0.00000">
                  <c:v>0.74736999999999998</c:v>
                </c:pt>
                <c:pt idx="1055" formatCode="0.00000">
                  <c:v>0.74719999999999998</c:v>
                </c:pt>
                <c:pt idx="1056" formatCode="0.00000">
                  <c:v>0.747</c:v>
                </c:pt>
                <c:pt idx="1057" formatCode="0.00000">
                  <c:v>0.74680000000000002</c:v>
                </c:pt>
                <c:pt idx="1058" formatCode="0.00000">
                  <c:v>0.74661999999999995</c:v>
                </c:pt>
                <c:pt idx="1059" formatCode="0.00000">
                  <c:v>0.74644999999999995</c:v>
                </c:pt>
                <c:pt idx="1060" formatCode="0.00000">
                  <c:v>0.74624999999999997</c:v>
                </c:pt>
                <c:pt idx="1061" formatCode="0.00000">
                  <c:v>0.74604999999999999</c:v>
                </c:pt>
                <c:pt idx="1062" formatCode="0.00000">
                  <c:v>0.74587000000000003</c:v>
                </c:pt>
                <c:pt idx="1063" formatCode="0.00000">
                  <c:v>0.74570000000000003</c:v>
                </c:pt>
                <c:pt idx="1064" formatCode="0.00000">
                  <c:v>0.74551999999999996</c:v>
                </c:pt>
                <c:pt idx="1065" formatCode="0.00000">
                  <c:v>0.74534999999999996</c:v>
                </c:pt>
                <c:pt idx="1066" formatCode="0.00000">
                  <c:v>0.74514999999999998</c:v>
                </c:pt>
                <c:pt idx="1067" formatCode="0.00000">
                  <c:v>0.74495</c:v>
                </c:pt>
                <c:pt idx="1068" formatCode="0.00000">
                  <c:v>0.74477000000000004</c:v>
                </c:pt>
                <c:pt idx="1069" formatCode="0.00000">
                  <c:v>0.74460000000000004</c:v>
                </c:pt>
                <c:pt idx="1070" formatCode="0.00000">
                  <c:v>0.74444999999999995</c:v>
                </c:pt>
                <c:pt idx="1071" formatCode="0.00000">
                  <c:v>0.74429999999999996</c:v>
                </c:pt>
                <c:pt idx="1072" formatCode="0.00000">
                  <c:v>0.74409999999999998</c:v>
                </c:pt>
                <c:pt idx="1073" formatCode="0.00000">
                  <c:v>0.74390000000000001</c:v>
                </c:pt>
                <c:pt idx="1074" formatCode="0.00000">
                  <c:v>0.74372000000000005</c:v>
                </c:pt>
                <c:pt idx="1075" formatCode="0.00000">
                  <c:v>0.74355000000000004</c:v>
                </c:pt>
                <c:pt idx="1076" formatCode="0.00000">
                  <c:v>0.74334999999999996</c:v>
                </c:pt>
                <c:pt idx="1077" formatCode="0.00000">
                  <c:v>0.74314999999999998</c:v>
                </c:pt>
                <c:pt idx="1078" formatCode="0.00000">
                  <c:v>0.74297000000000002</c:v>
                </c:pt>
                <c:pt idx="1079" formatCode="0.00000">
                  <c:v>0.74280000000000002</c:v>
                </c:pt>
                <c:pt idx="1080" formatCode="0.00000">
                  <c:v>0.74265000000000003</c:v>
                </c:pt>
                <c:pt idx="1081" formatCode="0.00000">
                  <c:v>0.74250000000000005</c:v>
                </c:pt>
                <c:pt idx="1082" formatCode="0.00000">
                  <c:v>0.74229999999999996</c:v>
                </c:pt>
                <c:pt idx="1083" formatCode="0.00000">
                  <c:v>0.74209999999999998</c:v>
                </c:pt>
                <c:pt idx="1084" formatCode="0.00000">
                  <c:v>0.74192000000000002</c:v>
                </c:pt>
                <c:pt idx="1085" formatCode="0.00000">
                  <c:v>0.74175000000000002</c:v>
                </c:pt>
                <c:pt idx="1086" formatCode="0.00000">
                  <c:v>0.74160000000000004</c:v>
                </c:pt>
                <c:pt idx="1087" formatCode="0.00000">
                  <c:v>0.74145000000000005</c:v>
                </c:pt>
                <c:pt idx="1088" formatCode="0.00000">
                  <c:v>0.74124999999999996</c:v>
                </c:pt>
                <c:pt idx="1089" formatCode="0.00000">
                  <c:v>0.74104999999999999</c:v>
                </c:pt>
                <c:pt idx="1090" formatCode="0.00000">
                  <c:v>0.74087000000000003</c:v>
                </c:pt>
                <c:pt idx="1091" formatCode="0.00000">
                  <c:v>0.74070000000000003</c:v>
                </c:pt>
                <c:pt idx="1092" formatCode="0.00000">
                  <c:v>0.74055000000000004</c:v>
                </c:pt>
                <c:pt idx="1093" formatCode="0.00000">
                  <c:v>0.74039999999999995</c:v>
                </c:pt>
                <c:pt idx="1094" formatCode="0.00000">
                  <c:v>0.74019999999999997</c:v>
                </c:pt>
                <c:pt idx="1095" formatCode="0.00000">
                  <c:v>0.74</c:v>
                </c:pt>
                <c:pt idx="1096" formatCode="0.00000">
                  <c:v>0.73985000000000001</c:v>
                </c:pt>
                <c:pt idx="1097" formatCode="0.00000">
                  <c:v>0.73970000000000002</c:v>
                </c:pt>
                <c:pt idx="1098" formatCode="0.00000">
                  <c:v>0.73951999999999996</c:v>
                </c:pt>
                <c:pt idx="1099" formatCode="0.00000">
                  <c:v>0.73934999999999995</c:v>
                </c:pt>
                <c:pt idx="1100" formatCode="0.00000">
                  <c:v>0.73914999999999997</c:v>
                </c:pt>
                <c:pt idx="1101" formatCode="0.00000">
                  <c:v>0.73895</c:v>
                </c:pt>
                <c:pt idx="1102" formatCode="0.00000">
                  <c:v>0.73880000000000001</c:v>
                </c:pt>
                <c:pt idx="1103" formatCode="0.00000">
                  <c:v>0.73865000000000003</c:v>
                </c:pt>
                <c:pt idx="1104" formatCode="0.00000">
                  <c:v>0.73846999999999996</c:v>
                </c:pt>
                <c:pt idx="1105" formatCode="0.00000">
                  <c:v>0.73829999999999996</c:v>
                </c:pt>
                <c:pt idx="1106" formatCode="0.00000">
                  <c:v>0.73812</c:v>
                </c:pt>
                <c:pt idx="1107" formatCode="0.00000">
                  <c:v>0.73794999999999999</c:v>
                </c:pt>
                <c:pt idx="1108" formatCode="0.00000">
                  <c:v>0.73777000000000004</c:v>
                </c:pt>
                <c:pt idx="1109" formatCode="0.00000">
                  <c:v>0.73760000000000003</c:v>
                </c:pt>
                <c:pt idx="1110" formatCode="0.00000">
                  <c:v>0.73745000000000005</c:v>
                </c:pt>
                <c:pt idx="1111" formatCode="0.00000">
                  <c:v>0.73729999999999996</c:v>
                </c:pt>
                <c:pt idx="1112" formatCode="0.00000">
                  <c:v>0.73712</c:v>
                </c:pt>
                <c:pt idx="1113" formatCode="0.00000">
                  <c:v>0.73694999999999999</c:v>
                </c:pt>
                <c:pt idx="1114" formatCode="0.00000">
                  <c:v>0.73677000000000004</c:v>
                </c:pt>
                <c:pt idx="1115" formatCode="0.00000">
                  <c:v>0.73660000000000003</c:v>
                </c:pt>
                <c:pt idx="1116" formatCode="0.00000">
                  <c:v>0.73645000000000005</c:v>
                </c:pt>
                <c:pt idx="1117" formatCode="0.00000">
                  <c:v>0.73629999999999995</c:v>
                </c:pt>
                <c:pt idx="1118" formatCode="0.00000">
                  <c:v>0.73612</c:v>
                </c:pt>
                <c:pt idx="1119" formatCode="0.00000">
                  <c:v>0.73594999999999999</c:v>
                </c:pt>
                <c:pt idx="1120" formatCode="0.00000">
                  <c:v>0.73577000000000004</c:v>
                </c:pt>
                <c:pt idx="1121" formatCode="0.00000">
                  <c:v>0.73560000000000003</c:v>
                </c:pt>
                <c:pt idx="1122" formatCode="0.00000">
                  <c:v>0.73545000000000005</c:v>
                </c:pt>
                <c:pt idx="1123" formatCode="0.00000">
                  <c:v>0.73529999999999995</c:v>
                </c:pt>
                <c:pt idx="1124" formatCode="0.00000">
                  <c:v>0.73512</c:v>
                </c:pt>
                <c:pt idx="1125" formatCode="0.00000">
                  <c:v>0.73494999999999999</c:v>
                </c:pt>
                <c:pt idx="1126" formatCode="0.00000">
                  <c:v>0.73477000000000003</c:v>
                </c:pt>
                <c:pt idx="1127" formatCode="0.00000">
                  <c:v>0.73460000000000003</c:v>
                </c:pt>
                <c:pt idx="1128" formatCode="0.00000">
                  <c:v>0.73445000000000005</c:v>
                </c:pt>
                <c:pt idx="1129" formatCode="0.00000">
                  <c:v>0.73429999999999995</c:v>
                </c:pt>
                <c:pt idx="1130" formatCode="0.00000">
                  <c:v>0.73411999999999999</c:v>
                </c:pt>
                <c:pt idx="1131" formatCode="0.00000">
                  <c:v>0.73394999999999999</c:v>
                </c:pt>
                <c:pt idx="1132" formatCode="0.00000">
                  <c:v>0.73380000000000001</c:v>
                </c:pt>
                <c:pt idx="1133" formatCode="0.00000">
                  <c:v>0.73365000000000002</c:v>
                </c:pt>
                <c:pt idx="1134" formatCode="0.00000">
                  <c:v>0.73346999999999996</c:v>
                </c:pt>
                <c:pt idx="1135" formatCode="0.00000">
                  <c:v>0.73329999999999995</c:v>
                </c:pt>
                <c:pt idx="1136" formatCode="0.00000">
                  <c:v>0.73311999999999999</c:v>
                </c:pt>
                <c:pt idx="1137" formatCode="0.00000">
                  <c:v>0.73294999999999999</c:v>
                </c:pt>
                <c:pt idx="1138" formatCode="0.00000">
                  <c:v>0.73280000000000001</c:v>
                </c:pt>
                <c:pt idx="1139" formatCode="0.00000">
                  <c:v>0.73265000000000002</c:v>
                </c:pt>
                <c:pt idx="1140" formatCode="0.00000">
                  <c:v>0.73250000000000004</c:v>
                </c:pt>
                <c:pt idx="1141" formatCode="0.00000">
                  <c:v>0.73234999999999995</c:v>
                </c:pt>
                <c:pt idx="1142" formatCode="0.00000">
                  <c:v>0.73216999999999999</c:v>
                </c:pt>
                <c:pt idx="1143" formatCode="0.00000">
                  <c:v>0.73199999999999998</c:v>
                </c:pt>
                <c:pt idx="1144" formatCode="0.00000">
                  <c:v>0.73185</c:v>
                </c:pt>
                <c:pt idx="1145" formatCode="0.00000">
                  <c:v>0.73170000000000002</c:v>
                </c:pt>
                <c:pt idx="1146" formatCode="0.00000">
                  <c:v>0.73151999999999995</c:v>
                </c:pt>
                <c:pt idx="1147" formatCode="0.00000">
                  <c:v>0.73134999999999994</c:v>
                </c:pt>
                <c:pt idx="1148" formatCode="0.00000">
                  <c:v>0.73119999999999996</c:v>
                </c:pt>
                <c:pt idx="1149" formatCode="0.00000">
                  <c:v>0.73104999999999998</c:v>
                </c:pt>
                <c:pt idx="1150" formatCode="0.00000">
                  <c:v>0.73087000000000002</c:v>
                </c:pt>
                <c:pt idx="1151" formatCode="0.00000">
                  <c:v>0.73070000000000002</c:v>
                </c:pt>
                <c:pt idx="1152" formatCode="0.00000">
                  <c:v>0.73055000000000003</c:v>
                </c:pt>
                <c:pt idx="1153" formatCode="0.00000">
                  <c:v>0.73040000000000005</c:v>
                </c:pt>
                <c:pt idx="1154" formatCode="0.00000">
                  <c:v>0.73024999999999995</c:v>
                </c:pt>
                <c:pt idx="1155" formatCode="0.00000">
                  <c:v>0.73009999999999997</c:v>
                </c:pt>
                <c:pt idx="1156" formatCode="0.00000">
                  <c:v>0.72994999999999999</c:v>
                </c:pt>
                <c:pt idx="1157" formatCode="0.00000">
                  <c:v>0.7298</c:v>
                </c:pt>
                <c:pt idx="1158" formatCode="0.00000">
                  <c:v>0.72962000000000005</c:v>
                </c:pt>
                <c:pt idx="1159" formatCode="0.00000">
                  <c:v>0.72945000000000004</c:v>
                </c:pt>
                <c:pt idx="1160" formatCode="0.00000">
                  <c:v>0.72929999999999995</c:v>
                </c:pt>
                <c:pt idx="1161" formatCode="0.00000">
                  <c:v>0.72914999999999996</c:v>
                </c:pt>
                <c:pt idx="1162" formatCode="0.00000">
                  <c:v>0.72899999999999998</c:v>
                </c:pt>
                <c:pt idx="1163" formatCode="0.00000">
                  <c:v>0.72885</c:v>
                </c:pt>
                <c:pt idx="1164" formatCode="0.00000">
                  <c:v>0.72870000000000001</c:v>
                </c:pt>
                <c:pt idx="1165" formatCode="0.00000">
                  <c:v>0.72855000000000003</c:v>
                </c:pt>
                <c:pt idx="1166" formatCode="0.00000">
                  <c:v>0.72840000000000005</c:v>
                </c:pt>
                <c:pt idx="1167" formatCode="0.00000">
                  <c:v>0.72824999999999995</c:v>
                </c:pt>
                <c:pt idx="1168" formatCode="0.00000">
                  <c:v>0.72806999999999999</c:v>
                </c:pt>
                <c:pt idx="1169" formatCode="0.00000">
                  <c:v>0.72789999999999999</c:v>
                </c:pt>
                <c:pt idx="1170" formatCode="0.00000">
                  <c:v>0.72775000000000001</c:v>
                </c:pt>
                <c:pt idx="1171" formatCode="0.00000">
                  <c:v>0.72760000000000002</c:v>
                </c:pt>
                <c:pt idx="1172" formatCode="0.00000">
                  <c:v>0.72745000000000004</c:v>
                </c:pt>
                <c:pt idx="1173" formatCode="0.00000">
                  <c:v>0.72729999999999995</c:v>
                </c:pt>
                <c:pt idx="1174" formatCode="0.00000">
                  <c:v>0.72714999999999996</c:v>
                </c:pt>
                <c:pt idx="1175" formatCode="0.00000">
                  <c:v>0.72699999999999998</c:v>
                </c:pt>
                <c:pt idx="1176" formatCode="0.00000">
                  <c:v>0.72685</c:v>
                </c:pt>
                <c:pt idx="1177" formatCode="0.00000">
                  <c:v>0.72670000000000001</c:v>
                </c:pt>
                <c:pt idx="1178" formatCode="0.00000">
                  <c:v>0.72652000000000005</c:v>
                </c:pt>
                <c:pt idx="1179" formatCode="0.00000">
                  <c:v>0.72635000000000005</c:v>
                </c:pt>
                <c:pt idx="1180" formatCode="0.00000">
                  <c:v>0.72619999999999996</c:v>
                </c:pt>
                <c:pt idx="1181" formatCode="0.00000">
                  <c:v>0.72604999999999997</c:v>
                </c:pt>
                <c:pt idx="1182" formatCode="0.00000">
                  <c:v>0.72589999999999999</c:v>
                </c:pt>
                <c:pt idx="1183" formatCode="0.00000">
                  <c:v>0.72575000000000001</c:v>
                </c:pt>
                <c:pt idx="1184" formatCode="0.00000">
                  <c:v>0.72560000000000002</c:v>
                </c:pt>
                <c:pt idx="1185" formatCode="0.00000">
                  <c:v>0.72545000000000004</c:v>
                </c:pt>
                <c:pt idx="1186" formatCode="0.00000">
                  <c:v>0.72529999999999994</c:v>
                </c:pt>
                <c:pt idx="1187" formatCode="0.00000">
                  <c:v>0.72514999999999996</c:v>
                </c:pt>
                <c:pt idx="1188" formatCode="0.00000">
                  <c:v>0.72499999999999998</c:v>
                </c:pt>
                <c:pt idx="1189" formatCode="0.00000">
                  <c:v>0.72484999999999999</c:v>
                </c:pt>
                <c:pt idx="1190" formatCode="0.00000">
                  <c:v>0.72467000000000004</c:v>
                </c:pt>
                <c:pt idx="1191" formatCode="0.00000">
                  <c:v>0.72450000000000003</c:v>
                </c:pt>
                <c:pt idx="1192" formatCode="0.00000">
                  <c:v>0.72436999999999996</c:v>
                </c:pt>
                <c:pt idx="1193" formatCode="0.00000">
                  <c:v>0.72424999999999995</c:v>
                </c:pt>
                <c:pt idx="1194" formatCode="0.00000">
                  <c:v>0.72409999999999997</c:v>
                </c:pt>
                <c:pt idx="1195" formatCode="0.00000">
                  <c:v>0.72394999999999998</c:v>
                </c:pt>
                <c:pt idx="1196" formatCode="0.00000">
                  <c:v>0.7238</c:v>
                </c:pt>
                <c:pt idx="1197" formatCode="0.00000">
                  <c:v>0.72365000000000002</c:v>
                </c:pt>
                <c:pt idx="1198" formatCode="0.00000">
                  <c:v>0.72350000000000003</c:v>
                </c:pt>
                <c:pt idx="1199" formatCode="0.00000">
                  <c:v>0.72335000000000005</c:v>
                </c:pt>
                <c:pt idx="1200" formatCode="0.00000">
                  <c:v>0.72319999999999995</c:v>
                </c:pt>
                <c:pt idx="1201" formatCode="0.00000">
                  <c:v>0.72304999999999997</c:v>
                </c:pt>
                <c:pt idx="1202" formatCode="0.00000">
                  <c:v>0.72289999999999999</c:v>
                </c:pt>
                <c:pt idx="1203" formatCode="0.00000">
                  <c:v>0.72275</c:v>
                </c:pt>
                <c:pt idx="1204" formatCode="0.00000">
                  <c:v>0.72260000000000002</c:v>
                </c:pt>
                <c:pt idx="1205" formatCode="0.00000">
                  <c:v>0.72245000000000004</c:v>
                </c:pt>
                <c:pt idx="1206" formatCode="0.00000">
                  <c:v>0.72230000000000005</c:v>
                </c:pt>
                <c:pt idx="1207" formatCode="0.00000">
                  <c:v>0.72214999999999996</c:v>
                </c:pt>
                <c:pt idx="1208" formatCode="0.00000">
                  <c:v>0.72199999999999998</c:v>
                </c:pt>
                <c:pt idx="1209" formatCode="0.00000">
                  <c:v>0.72184999999999999</c:v>
                </c:pt>
                <c:pt idx="1210" formatCode="0.00000">
                  <c:v>0.72172000000000003</c:v>
                </c:pt>
                <c:pt idx="1211" formatCode="0.00000">
                  <c:v>0.72160000000000002</c:v>
                </c:pt>
                <c:pt idx="1212" formatCode="0.00000">
                  <c:v>0.72145000000000004</c:v>
                </c:pt>
                <c:pt idx="1213" formatCode="0.00000">
                  <c:v>0.72130000000000005</c:v>
                </c:pt>
                <c:pt idx="1214" formatCode="0.00000">
                  <c:v>0.72114999999999996</c:v>
                </c:pt>
                <c:pt idx="1215" formatCode="0.00000">
                  <c:v>0.72099999999999997</c:v>
                </c:pt>
                <c:pt idx="1216" formatCode="0.00000">
                  <c:v>0.72084999999999999</c:v>
                </c:pt>
                <c:pt idx="1217" formatCode="0.00000">
                  <c:v>0.72070000000000001</c:v>
                </c:pt>
                <c:pt idx="1218" formatCode="0.00000">
                  <c:v>0.72055000000000002</c:v>
                </c:pt>
                <c:pt idx="1219" formatCode="0.00000">
                  <c:v>0.72040000000000004</c:v>
                </c:pt>
                <c:pt idx="1220" formatCode="0.00000">
                  <c:v>0.72024999999999995</c:v>
                </c:pt>
                <c:pt idx="1221" formatCode="0.00000">
                  <c:v>0.72009999999999996</c:v>
                </c:pt>
                <c:pt idx="1222" formatCode="0.00000">
                  <c:v>0.71997</c:v>
                </c:pt>
                <c:pt idx="1223" formatCode="0.00000">
                  <c:v>0.71984999999999999</c:v>
                </c:pt>
                <c:pt idx="1224" formatCode="0.00000">
                  <c:v>0.71970000000000001</c:v>
                </c:pt>
                <c:pt idx="1225" formatCode="0.00000">
                  <c:v>0.71955000000000002</c:v>
                </c:pt>
                <c:pt idx="1226" formatCode="0.00000">
                  <c:v>0.71941999999999995</c:v>
                </c:pt>
                <c:pt idx="1227" formatCode="0.00000">
                  <c:v>0.71930000000000005</c:v>
                </c:pt>
                <c:pt idx="1228" formatCode="0.00000">
                  <c:v>0.71914999999999996</c:v>
                </c:pt>
                <c:pt idx="1229" formatCode="0.00000">
                  <c:v>0.71899999999999997</c:v>
                </c:pt>
                <c:pt idx="1230" formatCode="0.00000">
                  <c:v>0.71884999999999999</c:v>
                </c:pt>
                <c:pt idx="1231" formatCode="0.00000">
                  <c:v>0.71870000000000001</c:v>
                </c:pt>
                <c:pt idx="1232" formatCode="0.00000">
                  <c:v>0.71857000000000004</c:v>
                </c:pt>
                <c:pt idx="1233" formatCode="0.00000">
                  <c:v>0.71845000000000003</c:v>
                </c:pt>
                <c:pt idx="1234" formatCode="0.00000">
                  <c:v>0.71826999999999996</c:v>
                </c:pt>
                <c:pt idx="1235" formatCode="0.00000">
                  <c:v>0.71809999999999996</c:v>
                </c:pt>
                <c:pt idx="1236" formatCode="0.00000">
                  <c:v>0.71797</c:v>
                </c:pt>
                <c:pt idx="1237" formatCode="0.00000">
                  <c:v>0.71784999999999999</c:v>
                </c:pt>
                <c:pt idx="1238" formatCode="0.00000">
                  <c:v>0.7177</c:v>
                </c:pt>
                <c:pt idx="1239" formatCode="0.00000">
                  <c:v>0.71755000000000002</c:v>
                </c:pt>
                <c:pt idx="1240" formatCode="0.00000">
                  <c:v>0.71741999999999995</c:v>
                </c:pt>
                <c:pt idx="1241" formatCode="0.00000">
                  <c:v>0.71730000000000005</c:v>
                </c:pt>
                <c:pt idx="1242" formatCode="0.00000">
                  <c:v>0.71714999999999995</c:v>
                </c:pt>
                <c:pt idx="1243" formatCode="0.00000">
                  <c:v>0.71699999999999997</c:v>
                </c:pt>
                <c:pt idx="1244" formatCode="0.00000">
                  <c:v>0.71687000000000001</c:v>
                </c:pt>
                <c:pt idx="1245" formatCode="0.00000">
                  <c:v>0.71675</c:v>
                </c:pt>
                <c:pt idx="1246" formatCode="0.00000">
                  <c:v>0.71660000000000001</c:v>
                </c:pt>
                <c:pt idx="1247" formatCode="0.00000">
                  <c:v>0.71645000000000003</c:v>
                </c:pt>
                <c:pt idx="1248" formatCode="0.00000">
                  <c:v>0.71631999999999996</c:v>
                </c:pt>
                <c:pt idx="1249" formatCode="0.00000">
                  <c:v>0.71619999999999995</c:v>
                </c:pt>
                <c:pt idx="1250" formatCode="0.00000">
                  <c:v>0.71604999999999996</c:v>
                </c:pt>
                <c:pt idx="1251" formatCode="0.00000">
                  <c:v>0.71589999999999998</c:v>
                </c:pt>
                <c:pt idx="1252" formatCode="0.00000">
                  <c:v>0.71577000000000002</c:v>
                </c:pt>
                <c:pt idx="1253" formatCode="0.00000">
                  <c:v>0.71565000000000001</c:v>
                </c:pt>
                <c:pt idx="1254" formatCode="0.00000">
                  <c:v>0.71550000000000002</c:v>
                </c:pt>
                <c:pt idx="1255" formatCode="0.00000">
                  <c:v>0.71535000000000004</c:v>
                </c:pt>
                <c:pt idx="1256" formatCode="0.00000">
                  <c:v>0.71521999999999997</c:v>
                </c:pt>
                <c:pt idx="1257" formatCode="0.00000">
                  <c:v>0.71509999999999996</c:v>
                </c:pt>
                <c:pt idx="1258" formatCode="0.00000">
                  <c:v>0.71494999999999997</c:v>
                </c:pt>
                <c:pt idx="1259" formatCode="0.00000">
                  <c:v>0.71479999999999999</c:v>
                </c:pt>
                <c:pt idx="1260" formatCode="0.00000">
                  <c:v>0.71465000000000001</c:v>
                </c:pt>
                <c:pt idx="1261" formatCode="0.00000">
                  <c:v>0.71450000000000002</c:v>
                </c:pt>
                <c:pt idx="1262" formatCode="0.00000">
                  <c:v>0.71436999999999995</c:v>
                </c:pt>
                <c:pt idx="1263" formatCode="0.00000">
                  <c:v>0.71425000000000005</c:v>
                </c:pt>
                <c:pt idx="1264" formatCode="0.00000">
                  <c:v>0.71409999999999996</c:v>
                </c:pt>
                <c:pt idx="1265" formatCode="0.00000">
                  <c:v>0.71394999999999997</c:v>
                </c:pt>
                <c:pt idx="1266" formatCode="0.00000">
                  <c:v>0.71382000000000001</c:v>
                </c:pt>
                <c:pt idx="1267" formatCode="0.00000">
                  <c:v>0.7137</c:v>
                </c:pt>
                <c:pt idx="1268" formatCode="0.00000">
                  <c:v>0.71357000000000004</c:v>
                </c:pt>
                <c:pt idx="1269" formatCode="0.00000">
                  <c:v>0.71345000000000003</c:v>
                </c:pt>
                <c:pt idx="1270" formatCode="0.00000">
                  <c:v>0.71330000000000005</c:v>
                </c:pt>
                <c:pt idx="1271" formatCode="0.00000">
                  <c:v>0.71314999999999995</c:v>
                </c:pt>
                <c:pt idx="1272" formatCode="0.00000">
                  <c:v>0.71301999999999999</c:v>
                </c:pt>
                <c:pt idx="1273" formatCode="0.00000">
                  <c:v>0.71289999999999998</c:v>
                </c:pt>
                <c:pt idx="1274" formatCode="0.00000">
                  <c:v>0.71277000000000001</c:v>
                </c:pt>
                <c:pt idx="1275" formatCode="0.00000">
                  <c:v>0.71265000000000001</c:v>
                </c:pt>
                <c:pt idx="1276" formatCode="0.00000">
                  <c:v>0.71250000000000002</c:v>
                </c:pt>
                <c:pt idx="1277" formatCode="0.00000">
                  <c:v>0.71235000000000004</c:v>
                </c:pt>
                <c:pt idx="1278" formatCode="0.00000">
                  <c:v>0.71221999999999996</c:v>
                </c:pt>
                <c:pt idx="1279" formatCode="0.00000">
                  <c:v>0.71209999999999996</c:v>
                </c:pt>
                <c:pt idx="1280" formatCode="0.00000">
                  <c:v>0.71196999999999999</c:v>
                </c:pt>
                <c:pt idx="1281" formatCode="0.00000">
                  <c:v>0.71184999999999998</c:v>
                </c:pt>
                <c:pt idx="1282" formatCode="0.00000">
                  <c:v>0.71172000000000002</c:v>
                </c:pt>
                <c:pt idx="1283" formatCode="0.00000">
                  <c:v>0.71160000000000001</c:v>
                </c:pt>
                <c:pt idx="1284" formatCode="0.00000">
                  <c:v>0.71145000000000003</c:v>
                </c:pt>
                <c:pt idx="1285" formatCode="0.00000">
                  <c:v>0.71130000000000004</c:v>
                </c:pt>
                <c:pt idx="1286" formatCode="0.00000">
                  <c:v>0.71116999999999997</c:v>
                </c:pt>
                <c:pt idx="1287" formatCode="0.00000">
                  <c:v>0.71104999999999996</c:v>
                </c:pt>
                <c:pt idx="1288" formatCode="0.00000">
                  <c:v>0.71092</c:v>
                </c:pt>
                <c:pt idx="1289" formatCode="0.00000">
                  <c:v>0.71079999999999999</c:v>
                </c:pt>
                <c:pt idx="1290" formatCode="0.00000">
                  <c:v>0.71067000000000002</c:v>
                </c:pt>
                <c:pt idx="1291" formatCode="0.00000">
                  <c:v>0.71055000000000001</c:v>
                </c:pt>
                <c:pt idx="1292" formatCode="0.00000">
                  <c:v>0.71040000000000003</c:v>
                </c:pt>
                <c:pt idx="1293" formatCode="0.00000">
                  <c:v>0.71025000000000005</c:v>
                </c:pt>
                <c:pt idx="1294" formatCode="0.00000">
                  <c:v>0.71011999999999997</c:v>
                </c:pt>
                <c:pt idx="1295" formatCode="0.00000">
                  <c:v>0.71</c:v>
                </c:pt>
                <c:pt idx="1296" formatCode="0.00000">
                  <c:v>0.70987</c:v>
                </c:pt>
                <c:pt idx="1297" formatCode="0.00000">
                  <c:v>0.70974999999999999</c:v>
                </c:pt>
                <c:pt idx="1298" formatCode="0.00000">
                  <c:v>0.70962000000000003</c:v>
                </c:pt>
                <c:pt idx="1299" formatCode="0.00000">
                  <c:v>0.70950000000000002</c:v>
                </c:pt>
                <c:pt idx="1300" formatCode="0.00000">
                  <c:v>0.70936999999999995</c:v>
                </c:pt>
                <c:pt idx="1301" formatCode="0.00000">
                  <c:v>0.70925000000000005</c:v>
                </c:pt>
                <c:pt idx="1302" formatCode="0.00000">
                  <c:v>0.70909999999999995</c:v>
                </c:pt>
                <c:pt idx="1303" formatCode="0.00000">
                  <c:v>0.70894999999999997</c:v>
                </c:pt>
                <c:pt idx="1304" formatCode="0.00000">
                  <c:v>0.70882000000000001</c:v>
                </c:pt>
                <c:pt idx="1305" formatCode="0.00000">
                  <c:v>0.7087</c:v>
                </c:pt>
                <c:pt idx="1306" formatCode="0.00000">
                  <c:v>0.70857000000000003</c:v>
                </c:pt>
                <c:pt idx="1307" formatCode="0.00000">
                  <c:v>0.70845000000000002</c:v>
                </c:pt>
                <c:pt idx="1308" formatCode="0.00000">
                  <c:v>0.70831999999999995</c:v>
                </c:pt>
                <c:pt idx="1309" formatCode="0.00000">
                  <c:v>0.70820000000000005</c:v>
                </c:pt>
                <c:pt idx="1310" formatCode="0.00000">
                  <c:v>0.70806999999999998</c:v>
                </c:pt>
                <c:pt idx="1311" formatCode="0.00000">
                  <c:v>0.70794999999999997</c:v>
                </c:pt>
                <c:pt idx="1312" formatCode="0.00000">
                  <c:v>0.70782</c:v>
                </c:pt>
                <c:pt idx="1313" formatCode="0.00000">
                  <c:v>0.7077</c:v>
                </c:pt>
                <c:pt idx="1314" formatCode="0.00000">
                  <c:v>0.70757000000000003</c:v>
                </c:pt>
                <c:pt idx="1315" formatCode="0.00000">
                  <c:v>0.70745000000000002</c:v>
                </c:pt>
                <c:pt idx="1316" formatCode="0.00000">
                  <c:v>0.70730000000000004</c:v>
                </c:pt>
                <c:pt idx="1317" formatCode="0.00000">
                  <c:v>0.70714999999999995</c:v>
                </c:pt>
                <c:pt idx="1318" formatCode="0.00000">
                  <c:v>0.70701999999999998</c:v>
                </c:pt>
                <c:pt idx="1319" formatCode="0.00000">
                  <c:v>0.70689999999999997</c:v>
                </c:pt>
                <c:pt idx="1320" formatCode="0.00000">
                  <c:v>0.70677000000000001</c:v>
                </c:pt>
                <c:pt idx="1321" formatCode="0.00000">
                  <c:v>0.70665</c:v>
                </c:pt>
                <c:pt idx="1322" formatCode="0.00000">
                  <c:v>0.70652000000000004</c:v>
                </c:pt>
                <c:pt idx="1323" formatCode="0.00000">
                  <c:v>0.70640000000000003</c:v>
                </c:pt>
                <c:pt idx="1324" formatCode="0.00000">
                  <c:v>0.70626999999999995</c:v>
                </c:pt>
                <c:pt idx="1325" formatCode="0.00000">
                  <c:v>0.70615000000000006</c:v>
                </c:pt>
                <c:pt idx="1326" formatCode="0.00000">
                  <c:v>0.70601999999999998</c:v>
                </c:pt>
                <c:pt idx="1327" formatCode="0.00000">
                  <c:v>0.70589999999999997</c:v>
                </c:pt>
                <c:pt idx="1328" formatCode="0.00000">
                  <c:v>0.70577000000000001</c:v>
                </c:pt>
                <c:pt idx="1329" formatCode="0.00000">
                  <c:v>0.70565</c:v>
                </c:pt>
                <c:pt idx="1330" formatCode="0.00000">
                  <c:v>0.70552000000000004</c:v>
                </c:pt>
                <c:pt idx="1331" formatCode="0.00000">
                  <c:v>0.70540000000000003</c:v>
                </c:pt>
                <c:pt idx="1332" formatCode="0.00000">
                  <c:v>0.70526999999999995</c:v>
                </c:pt>
                <c:pt idx="1333" formatCode="0.00000">
                  <c:v>0.70515000000000005</c:v>
                </c:pt>
                <c:pt idx="1334" formatCode="0.00000">
                  <c:v>0.70501999999999998</c:v>
                </c:pt>
                <c:pt idx="1335" formatCode="0.00000">
                  <c:v>0.70489999999999997</c:v>
                </c:pt>
                <c:pt idx="1336" formatCode="0.00000">
                  <c:v>0.70479999999999998</c:v>
                </c:pt>
                <c:pt idx="1337" formatCode="0.00000">
                  <c:v>0.70469999999999999</c:v>
                </c:pt>
                <c:pt idx="1338" formatCode="0.00000">
                  <c:v>0.70457000000000003</c:v>
                </c:pt>
                <c:pt idx="1339" formatCode="0.00000">
                  <c:v>0.70445000000000002</c:v>
                </c:pt>
                <c:pt idx="1340" formatCode="0.00000">
                  <c:v>0.70431999999999995</c:v>
                </c:pt>
                <c:pt idx="1341" formatCode="0.00000">
                  <c:v>0.70420000000000005</c:v>
                </c:pt>
                <c:pt idx="1342" formatCode="0.00000">
                  <c:v>0.70406999999999997</c:v>
                </c:pt>
                <c:pt idx="1343" formatCode="0.00000">
                  <c:v>0.70394999999999996</c:v>
                </c:pt>
                <c:pt idx="1344" formatCode="0.00000">
                  <c:v>0.70382</c:v>
                </c:pt>
                <c:pt idx="1345" formatCode="0.00000">
                  <c:v>0.70369999999999999</c:v>
                </c:pt>
                <c:pt idx="1346" formatCode="0.00000">
                  <c:v>0.70357000000000003</c:v>
                </c:pt>
                <c:pt idx="1347" formatCode="0.00000">
                  <c:v>0.70345000000000002</c:v>
                </c:pt>
                <c:pt idx="1348" formatCode="0.00000">
                  <c:v>0.70331999999999995</c:v>
                </c:pt>
                <c:pt idx="1349" formatCode="0.00000">
                  <c:v>0.70320000000000005</c:v>
                </c:pt>
                <c:pt idx="1350" formatCode="0.00000">
                  <c:v>0.70306999999999997</c:v>
                </c:pt>
                <c:pt idx="1351" formatCode="0.00000">
                  <c:v>0.70294999999999996</c:v>
                </c:pt>
                <c:pt idx="1352" formatCode="0.00000">
                  <c:v>0.70282</c:v>
                </c:pt>
                <c:pt idx="1353" formatCode="0.00000">
                  <c:v>0.70269999999999999</c:v>
                </c:pt>
                <c:pt idx="1354" formatCode="0.00000">
                  <c:v>0.70257000000000003</c:v>
                </c:pt>
                <c:pt idx="1355" formatCode="0.00000">
                  <c:v>0.70245000000000002</c:v>
                </c:pt>
                <c:pt idx="1356" formatCode="0.00000">
                  <c:v>0.70235000000000003</c:v>
                </c:pt>
                <c:pt idx="1357" formatCode="0.00000">
                  <c:v>0.70225000000000004</c:v>
                </c:pt>
                <c:pt idx="1358" formatCode="0.00000">
                  <c:v>0.70211999999999997</c:v>
                </c:pt>
                <c:pt idx="1359" formatCode="0.00000">
                  <c:v>0.70199999999999996</c:v>
                </c:pt>
                <c:pt idx="1360" formatCode="0.00000">
                  <c:v>0.70186999999999999</c:v>
                </c:pt>
                <c:pt idx="1361" formatCode="0.00000">
                  <c:v>0.70174999999999998</c:v>
                </c:pt>
                <c:pt idx="1362" formatCode="0.00000">
                  <c:v>0.70165</c:v>
                </c:pt>
                <c:pt idx="1363" formatCode="0.00000">
                  <c:v>0.70155000000000001</c:v>
                </c:pt>
                <c:pt idx="1364" formatCode="0.00000">
                  <c:v>0.70142000000000004</c:v>
                </c:pt>
                <c:pt idx="1365" formatCode="0.00000">
                  <c:v>0.70130000000000003</c:v>
                </c:pt>
                <c:pt idx="1366" formatCode="0.00000">
                  <c:v>0.70116999999999996</c:v>
                </c:pt>
                <c:pt idx="1367" formatCode="0.00000">
                  <c:v>0.70104999999999995</c:v>
                </c:pt>
                <c:pt idx="1368" formatCode="0.00000">
                  <c:v>0.70091999999999999</c:v>
                </c:pt>
                <c:pt idx="1369" formatCode="0.00000">
                  <c:v>0.70079999999999998</c:v>
                </c:pt>
                <c:pt idx="1370" formatCode="0.00000">
                  <c:v>0.70067000000000002</c:v>
                </c:pt>
                <c:pt idx="1371" formatCode="0.00000">
                  <c:v>0.70055000000000001</c:v>
                </c:pt>
                <c:pt idx="1372" formatCode="0.00000">
                  <c:v>0.70042000000000004</c:v>
                </c:pt>
                <c:pt idx="1373" formatCode="0.00000">
                  <c:v>0.70030000000000003</c:v>
                </c:pt>
                <c:pt idx="1374" formatCode="0.00000">
                  <c:v>0.70020000000000004</c:v>
                </c:pt>
                <c:pt idx="1375" formatCode="0.00000">
                  <c:v>0.70009999999999994</c:v>
                </c:pt>
                <c:pt idx="1376" formatCode="0.00000">
                  <c:v>0.69996999999999998</c:v>
                </c:pt>
                <c:pt idx="1377" formatCode="0.00000">
                  <c:v>0.69984999999999997</c:v>
                </c:pt>
                <c:pt idx="1378" formatCode="0.00000">
                  <c:v>0.69972000000000001</c:v>
                </c:pt>
                <c:pt idx="1379" formatCode="0.00000">
                  <c:v>0.6996</c:v>
                </c:pt>
                <c:pt idx="1380" formatCode="0.00000">
                  <c:v>0.69950000000000001</c:v>
                </c:pt>
                <c:pt idx="1381" formatCode="0.00000">
                  <c:v>0.69940000000000002</c:v>
                </c:pt>
                <c:pt idx="1382" formatCode="0.00000">
                  <c:v>0.69926999999999995</c:v>
                </c:pt>
                <c:pt idx="1383" formatCode="0.00000">
                  <c:v>0.69915000000000005</c:v>
                </c:pt>
                <c:pt idx="1384" formatCode="0.00000">
                  <c:v>0.69904999999999995</c:v>
                </c:pt>
                <c:pt idx="1385" formatCode="0.00000">
                  <c:v>0.69894999999999996</c:v>
                </c:pt>
                <c:pt idx="1386" formatCode="0.00000">
                  <c:v>0.69882</c:v>
                </c:pt>
                <c:pt idx="1387" formatCode="0.00000">
                  <c:v>0.69869999999999999</c:v>
                </c:pt>
                <c:pt idx="1388" formatCode="0.00000">
                  <c:v>0.69857000000000002</c:v>
                </c:pt>
                <c:pt idx="1389" formatCode="0.00000">
                  <c:v>0.69845000000000002</c:v>
                </c:pt>
                <c:pt idx="1390" formatCode="0.00000">
                  <c:v>0.69832000000000005</c:v>
                </c:pt>
                <c:pt idx="1391" formatCode="0.00000">
                  <c:v>0.69820000000000004</c:v>
                </c:pt>
                <c:pt idx="1392" formatCode="0.00000">
                  <c:v>0.69806999999999997</c:v>
                </c:pt>
                <c:pt idx="1393" formatCode="0.00000">
                  <c:v>0.69794999999999996</c:v>
                </c:pt>
                <c:pt idx="1394" formatCode="0.00000">
                  <c:v>0.69784999999999997</c:v>
                </c:pt>
                <c:pt idx="1395" formatCode="0.00000">
                  <c:v>0.69774999999999998</c:v>
                </c:pt>
                <c:pt idx="1396" formatCode="0.00000">
                  <c:v>0.69764999999999999</c:v>
                </c:pt>
                <c:pt idx="1397" formatCode="0.00000">
                  <c:v>0.69755</c:v>
                </c:pt>
                <c:pt idx="1398" formatCode="0.00000">
                  <c:v>0.69742000000000004</c:v>
                </c:pt>
                <c:pt idx="1399" formatCode="0.00000">
                  <c:v>0.69730000000000003</c:v>
                </c:pt>
                <c:pt idx="1400" formatCode="0.00000">
                  <c:v>0.69716999999999996</c:v>
                </c:pt>
                <c:pt idx="1401" formatCode="0.00000">
                  <c:v>0.69704999999999995</c:v>
                </c:pt>
                <c:pt idx="1402" formatCode="0.00000">
                  <c:v>0.69694999999999996</c:v>
                </c:pt>
                <c:pt idx="1403" formatCode="0.00000">
                  <c:v>0.69684999999999997</c:v>
                </c:pt>
                <c:pt idx="1404" formatCode="0.00000">
                  <c:v>0.69672000000000001</c:v>
                </c:pt>
                <c:pt idx="1405" formatCode="0.00000">
                  <c:v>0.6966</c:v>
                </c:pt>
                <c:pt idx="1406" formatCode="0.00000">
                  <c:v>0.69647000000000003</c:v>
                </c:pt>
                <c:pt idx="1407" formatCode="0.00000">
                  <c:v>0.69635000000000002</c:v>
                </c:pt>
                <c:pt idx="1408" formatCode="0.00000">
                  <c:v>0.69626999999999994</c:v>
                </c:pt>
                <c:pt idx="1409" formatCode="0.00000">
                  <c:v>0.69620000000000004</c:v>
                </c:pt>
                <c:pt idx="1410" formatCode="0.00000">
                  <c:v>0.69606999999999997</c:v>
                </c:pt>
                <c:pt idx="1411" formatCode="0.00000">
                  <c:v>0.69594999999999996</c:v>
                </c:pt>
                <c:pt idx="1412" formatCode="0.00000">
                  <c:v>0.69581999999999999</c:v>
                </c:pt>
                <c:pt idx="1413" formatCode="0.00000">
                  <c:v>0.69569999999999999</c:v>
                </c:pt>
                <c:pt idx="1414" formatCode="0.00000">
                  <c:v>0.69557000000000002</c:v>
                </c:pt>
                <c:pt idx="1415" formatCode="0.00000">
                  <c:v>0.69545000000000001</c:v>
                </c:pt>
                <c:pt idx="1416" formatCode="0.00000">
                  <c:v>0.69535000000000002</c:v>
                </c:pt>
                <c:pt idx="1417" formatCode="0.00000">
                  <c:v>0.69525000000000003</c:v>
                </c:pt>
                <c:pt idx="1418" formatCode="0.00000">
                  <c:v>0.69511999999999996</c:v>
                </c:pt>
                <c:pt idx="1419" formatCode="0.00000">
                  <c:v>0.69499999999999995</c:v>
                </c:pt>
                <c:pt idx="1420" formatCode="0.00000">
                  <c:v>0.69489999999999996</c:v>
                </c:pt>
                <c:pt idx="1421" formatCode="0.00000">
                  <c:v>0.69479999999999997</c:v>
                </c:pt>
                <c:pt idx="1422" formatCode="0.00000">
                  <c:v>0.69469999999999998</c:v>
                </c:pt>
                <c:pt idx="1423" formatCode="0.00000">
                  <c:v>0.6946</c:v>
                </c:pt>
                <c:pt idx="1424" formatCode="0.00000">
                  <c:v>0.69447000000000003</c:v>
                </c:pt>
                <c:pt idx="1425" formatCode="0.00000">
                  <c:v>0.69435000000000002</c:v>
                </c:pt>
                <c:pt idx="1426" formatCode="0.00000">
                  <c:v>0.69425000000000003</c:v>
                </c:pt>
                <c:pt idx="1427" formatCode="0.00000">
                  <c:v>0.69415000000000004</c:v>
                </c:pt>
                <c:pt idx="1428" formatCode="0.00000">
                  <c:v>0.69401999999999997</c:v>
                </c:pt>
                <c:pt idx="1429" formatCode="0.00000">
                  <c:v>0.69389999999999996</c:v>
                </c:pt>
                <c:pt idx="1430" formatCode="0.00000">
                  <c:v>0.69377</c:v>
                </c:pt>
                <c:pt idx="1431" formatCode="0.00000">
                  <c:v>0.69364999999999999</c:v>
                </c:pt>
                <c:pt idx="1432" formatCode="0.00000">
                  <c:v>0.69357000000000002</c:v>
                </c:pt>
                <c:pt idx="1433" formatCode="0.00000">
                  <c:v>0.69350000000000001</c:v>
                </c:pt>
                <c:pt idx="1434" formatCode="0.00000">
                  <c:v>0.69337000000000004</c:v>
                </c:pt>
                <c:pt idx="1435" formatCode="0.00000">
                  <c:v>0.69325000000000003</c:v>
                </c:pt>
                <c:pt idx="1436" formatCode="0.00000">
                  <c:v>0.69311999999999996</c:v>
                </c:pt>
                <c:pt idx="1437" formatCode="0.00000">
                  <c:v>0.69299999999999995</c:v>
                </c:pt>
                <c:pt idx="1438" formatCode="0.00000">
                  <c:v>0.69289999999999996</c:v>
                </c:pt>
                <c:pt idx="1439" formatCode="0.00000">
                  <c:v>0.69279999999999997</c:v>
                </c:pt>
                <c:pt idx="1440" formatCode="0.00000">
                  <c:v>0.69267000000000001</c:v>
                </c:pt>
                <c:pt idx="1441" formatCode="0.00000">
                  <c:v>0.69255</c:v>
                </c:pt>
                <c:pt idx="1442" formatCode="0.00000">
                  <c:v>0.69247000000000003</c:v>
                </c:pt>
                <c:pt idx="1443" formatCode="0.00000">
                  <c:v>0.69240000000000002</c:v>
                </c:pt>
                <c:pt idx="1444" formatCode="0.00000">
                  <c:v>0.69227000000000005</c:v>
                </c:pt>
                <c:pt idx="1445" formatCode="0.00000">
                  <c:v>0.69215000000000004</c:v>
                </c:pt>
                <c:pt idx="1446" formatCode="0.00000">
                  <c:v>0.69201999999999997</c:v>
                </c:pt>
                <c:pt idx="1447" formatCode="0.00000">
                  <c:v>0.69189999999999996</c:v>
                </c:pt>
                <c:pt idx="1448" formatCode="0.00000">
                  <c:v>0.69179999999999997</c:v>
                </c:pt>
                <c:pt idx="1449" formatCode="0.00000">
                  <c:v>0.69169999999999998</c:v>
                </c:pt>
                <c:pt idx="1450" formatCode="0.00000">
                  <c:v>0.69159999999999999</c:v>
                </c:pt>
                <c:pt idx="1451" formatCode="0.00000">
                  <c:v>0.6915</c:v>
                </c:pt>
                <c:pt idx="1452" formatCode="0.00000">
                  <c:v>0.69142000000000003</c:v>
                </c:pt>
                <c:pt idx="1453" formatCode="0.00000">
                  <c:v>0.69135000000000002</c:v>
                </c:pt>
                <c:pt idx="1454" formatCode="0.00000">
                  <c:v>0.69127000000000005</c:v>
                </c:pt>
                <c:pt idx="1455" formatCode="0.00000">
                  <c:v>0.69120000000000004</c:v>
                </c:pt>
                <c:pt idx="1456" formatCode="0.00000">
                  <c:v>0.69111999999999996</c:v>
                </c:pt>
                <c:pt idx="1457" formatCode="0.00000">
                  <c:v>0.69105000000000005</c:v>
                </c:pt>
                <c:pt idx="1458" formatCode="0.00000">
                  <c:v>0.69096999999999997</c:v>
                </c:pt>
                <c:pt idx="1459" formatCode="0.00000">
                  <c:v>0.69089999999999996</c:v>
                </c:pt>
                <c:pt idx="1460" formatCode="0.00000">
                  <c:v>0.69081999999999999</c:v>
                </c:pt>
                <c:pt idx="1461" formatCode="0.00000">
                  <c:v>0.69074999999999998</c:v>
                </c:pt>
                <c:pt idx="1462" formatCode="0.00000">
                  <c:v>0.69067000000000001</c:v>
                </c:pt>
                <c:pt idx="1463" formatCode="0.00000">
                  <c:v>0.69059999999999999</c:v>
                </c:pt>
                <c:pt idx="1464" formatCode="0.00000">
                  <c:v>0.69052000000000002</c:v>
                </c:pt>
                <c:pt idx="1465" formatCode="0.00000">
                  <c:v>0.69045000000000001</c:v>
                </c:pt>
                <c:pt idx="1466" formatCode="0.00000">
                  <c:v>0.69037000000000004</c:v>
                </c:pt>
                <c:pt idx="1467" formatCode="0.00000">
                  <c:v>0.69030000000000002</c:v>
                </c:pt>
                <c:pt idx="1468" formatCode="0.00000">
                  <c:v>0.69021999999999994</c:v>
                </c:pt>
                <c:pt idx="1469" formatCode="0.00000">
                  <c:v>0.69015000000000004</c:v>
                </c:pt>
                <c:pt idx="1470" formatCode="0.00000">
                  <c:v>0.69010000000000005</c:v>
                </c:pt>
                <c:pt idx="1471" formatCode="0.00000">
                  <c:v>0.69005000000000005</c:v>
                </c:pt>
                <c:pt idx="1472" formatCode="0.00000">
                  <c:v>0.68994999999999995</c:v>
                </c:pt>
                <c:pt idx="1473" formatCode="0.00000">
                  <c:v>0.68984999999999996</c:v>
                </c:pt>
                <c:pt idx="1474" formatCode="0.00000">
                  <c:v>0.68979999999999997</c:v>
                </c:pt>
                <c:pt idx="1475" formatCode="0.00000">
                  <c:v>0.68974999999999997</c:v>
                </c:pt>
                <c:pt idx="1476" formatCode="0.00000">
                  <c:v>0.68967000000000001</c:v>
                </c:pt>
                <c:pt idx="1477" formatCode="0.00000">
                  <c:v>0.68959999999999999</c:v>
                </c:pt>
                <c:pt idx="1478" formatCode="0.00000">
                  <c:v>0.68952000000000002</c:v>
                </c:pt>
                <c:pt idx="1479" formatCode="0.00000">
                  <c:v>0.68945000000000001</c:v>
                </c:pt>
                <c:pt idx="1480" formatCode="0.00000">
                  <c:v>0.68937000000000004</c:v>
                </c:pt>
                <c:pt idx="1481" formatCode="0.00000">
                  <c:v>0.68930000000000002</c:v>
                </c:pt>
                <c:pt idx="1482" formatCode="0.00000">
                  <c:v>0.68922000000000005</c:v>
                </c:pt>
                <c:pt idx="1483" formatCode="0.00000">
                  <c:v>0.68915000000000004</c:v>
                </c:pt>
                <c:pt idx="1484" formatCode="0.00000">
                  <c:v>0.68906999999999996</c:v>
                </c:pt>
                <c:pt idx="1485" formatCode="0.00000">
                  <c:v>0.68899999999999995</c:v>
                </c:pt>
                <c:pt idx="1486" formatCode="0.00000">
                  <c:v>0.68894999999999995</c:v>
                </c:pt>
                <c:pt idx="1487" formatCode="0.00000">
                  <c:v>0.68889999999999996</c:v>
                </c:pt>
                <c:pt idx="1488" formatCode="0.00000">
                  <c:v>0.68879999999999997</c:v>
                </c:pt>
                <c:pt idx="1489" formatCode="0.00000">
                  <c:v>0.68869999999999998</c:v>
                </c:pt>
                <c:pt idx="1490" formatCode="0.00000">
                  <c:v>0.68864999999999998</c:v>
                </c:pt>
                <c:pt idx="1491" formatCode="0.00000">
                  <c:v>0.68859999999999999</c:v>
                </c:pt>
                <c:pt idx="1492" formatCode="0.00000">
                  <c:v>0.68855</c:v>
                </c:pt>
                <c:pt idx="1493" formatCode="0.00000">
                  <c:v>0.6885</c:v>
                </c:pt>
                <c:pt idx="1494" formatCode="0.00000">
                  <c:v>0.68840000000000001</c:v>
                </c:pt>
                <c:pt idx="1495" formatCode="0.00000">
                  <c:v>0.68830000000000002</c:v>
                </c:pt>
                <c:pt idx="1496" formatCode="0.00000">
                  <c:v>0.68825000000000003</c:v>
                </c:pt>
                <c:pt idx="1497" formatCode="0.00000">
                  <c:v>0.68820000000000003</c:v>
                </c:pt>
                <c:pt idx="1498" formatCode="0.00000">
                  <c:v>0.68810000000000004</c:v>
                </c:pt>
                <c:pt idx="1499" formatCode="0.00000">
                  <c:v>0.68799999999999994</c:v>
                </c:pt>
                <c:pt idx="1500" formatCode="0.00000">
                  <c:v>0.68794999999999995</c:v>
                </c:pt>
                <c:pt idx="1501" formatCode="0.00000">
                  <c:v>0.68789999999999996</c:v>
                </c:pt>
                <c:pt idx="1502" formatCode="0.00000">
                  <c:v>0.68781999999999999</c:v>
                </c:pt>
                <c:pt idx="1503" formatCode="0.00000">
                  <c:v>0.68774999999999997</c:v>
                </c:pt>
                <c:pt idx="1504" formatCode="0.00000">
                  <c:v>0.68767</c:v>
                </c:pt>
                <c:pt idx="1505" formatCode="0.00000">
                  <c:v>0.68759999999999999</c:v>
                </c:pt>
                <c:pt idx="1506" formatCode="0.00000">
                  <c:v>0.68752000000000002</c:v>
                </c:pt>
                <c:pt idx="1507" formatCode="0.00000">
                  <c:v>0.68745000000000001</c:v>
                </c:pt>
                <c:pt idx="1508" formatCode="0.00000">
                  <c:v>0.68740000000000001</c:v>
                </c:pt>
                <c:pt idx="1509" formatCode="0.00000">
                  <c:v>0.68735000000000002</c:v>
                </c:pt>
                <c:pt idx="1510" formatCode="0.00000">
                  <c:v>0.68727000000000005</c:v>
                </c:pt>
                <c:pt idx="1511" formatCode="0.00000">
                  <c:v>0.68720000000000003</c:v>
                </c:pt>
                <c:pt idx="1512" formatCode="0.00000">
                  <c:v>0.68711999999999995</c:v>
                </c:pt>
                <c:pt idx="1513" formatCode="0.00000">
                  <c:v>0.68705000000000005</c:v>
                </c:pt>
                <c:pt idx="1514" formatCode="0.00000">
                  <c:v>0.68696999999999997</c:v>
                </c:pt>
                <c:pt idx="1515" formatCode="0.00000">
                  <c:v>0.68689999999999996</c:v>
                </c:pt>
                <c:pt idx="1516" formatCode="0.00000">
                  <c:v>0.68681999999999999</c:v>
                </c:pt>
                <c:pt idx="1517" formatCode="0.00000">
                  <c:v>0.68674999999999997</c:v>
                </c:pt>
                <c:pt idx="1518" formatCode="0.00000">
                  <c:v>0.68669999999999998</c:v>
                </c:pt>
                <c:pt idx="1519" formatCode="0.00000">
                  <c:v>0.68664999999999998</c:v>
                </c:pt>
                <c:pt idx="1520" formatCode="0.00000">
                  <c:v>0.68657000000000001</c:v>
                </c:pt>
                <c:pt idx="1521" formatCode="0.00000">
                  <c:v>0.6865</c:v>
                </c:pt>
                <c:pt idx="1522" formatCode="0.00000">
                  <c:v>0.68642000000000003</c:v>
                </c:pt>
                <c:pt idx="1523" formatCode="0.00000">
                  <c:v>0.68635000000000002</c:v>
                </c:pt>
                <c:pt idx="1524" formatCode="0.00000">
                  <c:v>0.68630000000000002</c:v>
                </c:pt>
                <c:pt idx="1525" formatCode="0.00000">
                  <c:v>0.68625000000000003</c:v>
                </c:pt>
                <c:pt idx="1526" formatCode="0.00000">
                  <c:v>0.68616999999999995</c:v>
                </c:pt>
                <c:pt idx="1527" formatCode="0.00000">
                  <c:v>0.68610000000000004</c:v>
                </c:pt>
                <c:pt idx="1528" formatCode="0.00000">
                  <c:v>0.68601999999999996</c:v>
                </c:pt>
                <c:pt idx="1529" formatCode="0.00000">
                  <c:v>0.68594999999999995</c:v>
                </c:pt>
                <c:pt idx="1530" formatCode="0.00000">
                  <c:v>0.68589999999999995</c:v>
                </c:pt>
                <c:pt idx="1531" formatCode="0.00000">
                  <c:v>0.68584999999999996</c:v>
                </c:pt>
                <c:pt idx="1532" formatCode="0.00000">
                  <c:v>0.68574999999999997</c:v>
                </c:pt>
                <c:pt idx="1533" formatCode="0.00000">
                  <c:v>0.68564999999999998</c:v>
                </c:pt>
                <c:pt idx="1534" formatCode="0.00000">
                  <c:v>0.68559999999999999</c:v>
                </c:pt>
                <c:pt idx="1535" formatCode="0.00000">
                  <c:v>0.68554999999999999</c:v>
                </c:pt>
                <c:pt idx="1536" formatCode="0.00000">
                  <c:v>0.68547000000000002</c:v>
                </c:pt>
                <c:pt idx="1537" formatCode="0.00000">
                  <c:v>0.68540000000000001</c:v>
                </c:pt>
                <c:pt idx="1538" formatCode="0.00000">
                  <c:v>0.68532000000000004</c:v>
                </c:pt>
                <c:pt idx="1539" formatCode="0.00000">
                  <c:v>0.68525000000000003</c:v>
                </c:pt>
                <c:pt idx="1540" formatCode="0.00000">
                  <c:v>0.68520000000000003</c:v>
                </c:pt>
                <c:pt idx="1541" formatCode="0.00000">
                  <c:v>0.68515000000000004</c:v>
                </c:pt>
                <c:pt idx="1542" formatCode="0.00000">
                  <c:v>0.68506999999999996</c:v>
                </c:pt>
                <c:pt idx="1543" formatCode="0.00000">
                  <c:v>0.68500000000000005</c:v>
                </c:pt>
                <c:pt idx="1544" formatCode="0.00000">
                  <c:v>0.68491999999999997</c:v>
                </c:pt>
                <c:pt idx="1545" formatCode="0.00000">
                  <c:v>0.68484999999999996</c:v>
                </c:pt>
                <c:pt idx="1546" formatCode="0.00000">
                  <c:v>0.68479999999999996</c:v>
                </c:pt>
                <c:pt idx="1547" formatCode="0.00000">
                  <c:v>0.68474999999999997</c:v>
                </c:pt>
                <c:pt idx="1548" formatCode="0.00000">
                  <c:v>0.68467</c:v>
                </c:pt>
                <c:pt idx="1549" formatCode="0.00000">
                  <c:v>0.68459999999999999</c:v>
                </c:pt>
                <c:pt idx="1550" formatCode="0.00000">
                  <c:v>0.68452000000000002</c:v>
                </c:pt>
                <c:pt idx="1551" formatCode="0.00000">
                  <c:v>0.68445</c:v>
                </c:pt>
                <c:pt idx="1552" formatCode="0.00000">
                  <c:v>0.68440000000000001</c:v>
                </c:pt>
                <c:pt idx="1553" formatCode="0.00000">
                  <c:v>0.68435000000000001</c:v>
                </c:pt>
                <c:pt idx="1554" formatCode="0.00000">
                  <c:v>0.68427000000000004</c:v>
                </c:pt>
                <c:pt idx="1555" formatCode="0.00000">
                  <c:v>0.68420000000000003</c:v>
                </c:pt>
                <c:pt idx="1556" formatCode="0.00000">
                  <c:v>0.68411999999999995</c:v>
                </c:pt>
                <c:pt idx="1557" formatCode="0.00000">
                  <c:v>0.68405000000000005</c:v>
                </c:pt>
                <c:pt idx="1558" formatCode="0.00000">
                  <c:v>0.68396999999999997</c:v>
                </c:pt>
                <c:pt idx="1559" formatCode="0.00000">
                  <c:v>0.68389999999999995</c:v>
                </c:pt>
                <c:pt idx="1560" formatCode="0.00000">
                  <c:v>0.68384999999999996</c:v>
                </c:pt>
                <c:pt idx="1561" formatCode="0.00000">
                  <c:v>0.68379999999999996</c:v>
                </c:pt>
                <c:pt idx="1562" formatCode="0.00000">
                  <c:v>0.68371999999999999</c:v>
                </c:pt>
                <c:pt idx="1563" formatCode="0.00000">
                  <c:v>0.68364999999999998</c:v>
                </c:pt>
                <c:pt idx="1564" formatCode="0.00000">
                  <c:v>0.68357000000000001</c:v>
                </c:pt>
                <c:pt idx="1565" formatCode="0.00000">
                  <c:v>0.6835</c:v>
                </c:pt>
                <c:pt idx="1566" formatCode="0.00000">
                  <c:v>0.68345</c:v>
                </c:pt>
                <c:pt idx="1567" formatCode="0.00000">
                  <c:v>0.68340000000000001</c:v>
                </c:pt>
                <c:pt idx="1568" formatCode="0.00000">
                  <c:v>0.68335000000000001</c:v>
                </c:pt>
                <c:pt idx="1569" formatCode="0.00000">
                  <c:v>0.68330000000000002</c:v>
                </c:pt>
                <c:pt idx="1570" formatCode="0.00000">
                  <c:v>0.68320000000000003</c:v>
                </c:pt>
                <c:pt idx="1571" formatCode="0.00000">
                  <c:v>0.68310000000000004</c:v>
                </c:pt>
                <c:pt idx="1572" formatCode="0.00000">
                  <c:v>0.68305000000000005</c:v>
                </c:pt>
                <c:pt idx="1573" formatCode="0.00000">
                  <c:v>0.68300000000000005</c:v>
                </c:pt>
                <c:pt idx="1574" formatCode="0.00000">
                  <c:v>0.68294999999999995</c:v>
                </c:pt>
                <c:pt idx="1575" formatCode="0.00000">
                  <c:v>0.68289999999999995</c:v>
                </c:pt>
                <c:pt idx="1576" formatCode="0.00000">
                  <c:v>0.68279999999999996</c:v>
                </c:pt>
                <c:pt idx="1577" formatCode="0.00000">
                  <c:v>0.68269999999999997</c:v>
                </c:pt>
                <c:pt idx="1578" formatCode="0.00000">
                  <c:v>0.68264999999999998</c:v>
                </c:pt>
                <c:pt idx="1579" formatCode="0.00000">
                  <c:v>0.68259999999999998</c:v>
                </c:pt>
                <c:pt idx="1580" formatCode="0.00000">
                  <c:v>0.68254999999999999</c:v>
                </c:pt>
                <c:pt idx="1581" formatCode="0.00000">
                  <c:v>0.6825</c:v>
                </c:pt>
                <c:pt idx="1582" formatCode="0.00000">
                  <c:v>0.68242000000000003</c:v>
                </c:pt>
                <c:pt idx="1583" formatCode="0.00000">
                  <c:v>0.68235000000000001</c:v>
                </c:pt>
                <c:pt idx="1584" formatCode="0.00000">
                  <c:v>0.68227000000000004</c:v>
                </c:pt>
                <c:pt idx="1585" formatCode="0.00000">
                  <c:v>0.68220000000000003</c:v>
                </c:pt>
                <c:pt idx="1586" formatCode="0.00000">
                  <c:v>0.68215000000000003</c:v>
                </c:pt>
                <c:pt idx="1587" formatCode="0.00000">
                  <c:v>0.68210000000000004</c:v>
                </c:pt>
                <c:pt idx="1588" formatCode="0.00000">
                  <c:v>0.68201999999999996</c:v>
                </c:pt>
                <c:pt idx="1589" formatCode="0.00000">
                  <c:v>0.68194999999999995</c:v>
                </c:pt>
                <c:pt idx="1590" formatCode="0.00000">
                  <c:v>0.68186999999999998</c:v>
                </c:pt>
                <c:pt idx="1591" formatCode="0.00000">
                  <c:v>0.68179999999999996</c:v>
                </c:pt>
                <c:pt idx="1592" formatCode="0.00000">
                  <c:v>0.68174999999999997</c:v>
                </c:pt>
                <c:pt idx="1593" formatCode="0.00000">
                  <c:v>0.68169999999999997</c:v>
                </c:pt>
                <c:pt idx="1594" formatCode="0.00000">
                  <c:v>0.68162</c:v>
                </c:pt>
                <c:pt idx="1595" formatCode="0.00000">
                  <c:v>0.68154999999999999</c:v>
                </c:pt>
                <c:pt idx="1596" formatCode="0.00000">
                  <c:v>0.68149999999999999</c:v>
                </c:pt>
                <c:pt idx="1597" formatCode="0.00000">
                  <c:v>0.68145</c:v>
                </c:pt>
                <c:pt idx="1598" formatCode="0.00000">
                  <c:v>0.68137000000000003</c:v>
                </c:pt>
                <c:pt idx="1599" formatCode="0.00000">
                  <c:v>0.68130000000000002</c:v>
                </c:pt>
                <c:pt idx="1600" formatCode="0.00000">
                  <c:v>0.68122000000000005</c:v>
                </c:pt>
                <c:pt idx="1601" formatCode="0.00000">
                  <c:v>0.68115000000000003</c:v>
                </c:pt>
                <c:pt idx="1602" formatCode="0.00000">
                  <c:v>0.68110000000000004</c:v>
                </c:pt>
                <c:pt idx="1603" formatCode="0.00000">
                  <c:v>0.68105000000000004</c:v>
                </c:pt>
                <c:pt idx="1604" formatCode="0.00000">
                  <c:v>0.68100000000000005</c:v>
                </c:pt>
                <c:pt idx="1605" formatCode="0.00000">
                  <c:v>0.68095000000000006</c:v>
                </c:pt>
                <c:pt idx="1606" formatCode="0.00000">
                  <c:v>0.68084999999999996</c:v>
                </c:pt>
                <c:pt idx="1607" formatCode="0.00000">
                  <c:v>0.68074999999999997</c:v>
                </c:pt>
                <c:pt idx="1608" formatCode="0.00000">
                  <c:v>0.68069999999999997</c:v>
                </c:pt>
                <c:pt idx="1609" formatCode="0.00000">
                  <c:v>0.68064999999999998</c:v>
                </c:pt>
                <c:pt idx="1610" formatCode="0.00000">
                  <c:v>0.68059999999999998</c:v>
                </c:pt>
                <c:pt idx="1611" formatCode="0.00000">
                  <c:v>0.68054999999999999</c:v>
                </c:pt>
                <c:pt idx="1612" formatCode="0.00000">
                  <c:v>0.68047000000000002</c:v>
                </c:pt>
                <c:pt idx="1613" formatCode="0.00000">
                  <c:v>0.6804</c:v>
                </c:pt>
                <c:pt idx="1614" formatCode="0.00000">
                  <c:v>0.68035000000000001</c:v>
                </c:pt>
                <c:pt idx="1615" formatCode="0.00000">
                  <c:v>0.68030000000000002</c:v>
                </c:pt>
                <c:pt idx="1616" formatCode="0.00000">
                  <c:v>0.68022000000000005</c:v>
                </c:pt>
                <c:pt idx="1617" formatCode="0.00000">
                  <c:v>0.68015000000000003</c:v>
                </c:pt>
                <c:pt idx="1618" formatCode="0.00000">
                  <c:v>0.68006999999999995</c:v>
                </c:pt>
                <c:pt idx="1619" formatCode="0.00000">
                  <c:v>0.68</c:v>
                </c:pt>
                <c:pt idx="1620" formatCode="0.00000">
                  <c:v>0.67995000000000005</c:v>
                </c:pt>
                <c:pt idx="1621" formatCode="0.00000">
                  <c:v>0.67989999999999995</c:v>
                </c:pt>
                <c:pt idx="1622" formatCode="0.00000">
                  <c:v>0.67984999999999995</c:v>
                </c:pt>
                <c:pt idx="1623" formatCode="0.00000">
                  <c:v>0.67979999999999996</c:v>
                </c:pt>
                <c:pt idx="1624" formatCode="0.00000">
                  <c:v>0.67969999999999997</c:v>
                </c:pt>
                <c:pt idx="1625" formatCode="0.00000">
                  <c:v>0.67959999999999998</c:v>
                </c:pt>
                <c:pt idx="1626" formatCode="0.00000">
                  <c:v>0.67954999999999999</c:v>
                </c:pt>
                <c:pt idx="1627" formatCode="0.00000">
                  <c:v>0.67949999999999999</c:v>
                </c:pt>
                <c:pt idx="1628" formatCode="0.00000">
                  <c:v>0.67945</c:v>
                </c:pt>
                <c:pt idx="1629" formatCode="0.00000">
                  <c:v>0.6794</c:v>
                </c:pt>
                <c:pt idx="1630" formatCode="0.00000">
                  <c:v>0.67932000000000003</c:v>
                </c:pt>
                <c:pt idx="1631" formatCode="0.00000">
                  <c:v>0.67925000000000002</c:v>
                </c:pt>
                <c:pt idx="1632" formatCode="0.00000">
                  <c:v>0.67920000000000003</c:v>
                </c:pt>
                <c:pt idx="1633" formatCode="0.00000">
                  <c:v>0.67915000000000003</c:v>
                </c:pt>
                <c:pt idx="1634" formatCode="0.00000">
                  <c:v>0.67906999999999995</c:v>
                </c:pt>
                <c:pt idx="1635" formatCode="0.00000">
                  <c:v>0.67900000000000005</c:v>
                </c:pt>
                <c:pt idx="1636" formatCode="0.00000">
                  <c:v>0.67891999999999997</c:v>
                </c:pt>
                <c:pt idx="1637" formatCode="0.00000">
                  <c:v>0.67884999999999995</c:v>
                </c:pt>
                <c:pt idx="1638" formatCode="0.00000">
                  <c:v>0.67879999999999996</c:v>
                </c:pt>
                <c:pt idx="1639" formatCode="0.00000">
                  <c:v>0.67874999999999996</c:v>
                </c:pt>
                <c:pt idx="1640" formatCode="0.00000">
                  <c:v>0.67869999999999997</c:v>
                </c:pt>
                <c:pt idx="1641" formatCode="0.00000">
                  <c:v>0.67864999999999998</c:v>
                </c:pt>
                <c:pt idx="1642" formatCode="0.00000">
                  <c:v>0.67857000000000001</c:v>
                </c:pt>
                <c:pt idx="1643" formatCode="0.00000">
                  <c:v>0.67849999999999999</c:v>
                </c:pt>
                <c:pt idx="1644" formatCode="0.00000">
                  <c:v>0.67842000000000002</c:v>
                </c:pt>
                <c:pt idx="1645" formatCode="0.00000">
                  <c:v>0.67835000000000001</c:v>
                </c:pt>
                <c:pt idx="1646" formatCode="0.00000">
                  <c:v>0.67830000000000001</c:v>
                </c:pt>
                <c:pt idx="1647" formatCode="0.00000">
                  <c:v>0.67825000000000002</c:v>
                </c:pt>
                <c:pt idx="1648" formatCode="0.00000">
                  <c:v>0.67817000000000005</c:v>
                </c:pt>
                <c:pt idx="1649" formatCode="0.00000">
                  <c:v>0.67810000000000004</c:v>
                </c:pt>
                <c:pt idx="1650" formatCode="0.00000">
                  <c:v>0.67805000000000004</c:v>
                </c:pt>
                <c:pt idx="1651" formatCode="0.00000">
                  <c:v>0.67800000000000005</c:v>
                </c:pt>
                <c:pt idx="1652" formatCode="0.00000">
                  <c:v>0.67795000000000005</c:v>
                </c:pt>
                <c:pt idx="1653" formatCode="0.00000">
                  <c:v>0.67789999999999995</c:v>
                </c:pt>
                <c:pt idx="1654" formatCode="0.00000">
                  <c:v>0.67779999999999996</c:v>
                </c:pt>
                <c:pt idx="1655" formatCode="0.00000">
                  <c:v>0.67769999999999997</c:v>
                </c:pt>
                <c:pt idx="1656" formatCode="0.00000">
                  <c:v>0.67764999999999997</c:v>
                </c:pt>
                <c:pt idx="1657" formatCode="0.00000">
                  <c:v>0.67759999999999998</c:v>
                </c:pt>
                <c:pt idx="1658" formatCode="0.00000">
                  <c:v>0.67754999999999999</c:v>
                </c:pt>
                <c:pt idx="1659" formatCode="0.00000">
                  <c:v>0.67749999999999999</c:v>
                </c:pt>
                <c:pt idx="1660" formatCode="0.00000">
                  <c:v>0.67742000000000002</c:v>
                </c:pt>
                <c:pt idx="1661" formatCode="0.00000">
                  <c:v>0.67735000000000001</c:v>
                </c:pt>
                <c:pt idx="1662" formatCode="0.00000">
                  <c:v>0.67730000000000001</c:v>
                </c:pt>
                <c:pt idx="1663" formatCode="0.00000">
                  <c:v>0.67725000000000002</c:v>
                </c:pt>
                <c:pt idx="1664" formatCode="0.00000">
                  <c:v>0.67717000000000005</c:v>
                </c:pt>
                <c:pt idx="1665" formatCode="0.00000">
                  <c:v>0.67710000000000004</c:v>
                </c:pt>
                <c:pt idx="1666" formatCode="0.00000">
                  <c:v>0.67701999999999996</c:v>
                </c:pt>
                <c:pt idx="1667" formatCode="0.00000">
                  <c:v>0.67695000000000005</c:v>
                </c:pt>
                <c:pt idx="1668" formatCode="0.00000">
                  <c:v>0.67689999999999995</c:v>
                </c:pt>
                <c:pt idx="1669" formatCode="0.00000">
                  <c:v>0.67684999999999995</c:v>
                </c:pt>
                <c:pt idx="1670" formatCode="0.00000">
                  <c:v>0.67679999999999996</c:v>
                </c:pt>
                <c:pt idx="1671" formatCode="0.00000">
                  <c:v>0.67674999999999996</c:v>
                </c:pt>
                <c:pt idx="1672" formatCode="0.00000">
                  <c:v>0.67666999999999999</c:v>
                </c:pt>
                <c:pt idx="1673" formatCode="0.00000">
                  <c:v>0.67659999999999998</c:v>
                </c:pt>
                <c:pt idx="1674" formatCode="0.00000">
                  <c:v>0.67654999999999998</c:v>
                </c:pt>
                <c:pt idx="1675" formatCode="0.00000">
                  <c:v>0.67649999999999999</c:v>
                </c:pt>
                <c:pt idx="1676" formatCode="0.00000">
                  <c:v>0.67642000000000002</c:v>
                </c:pt>
                <c:pt idx="1677" formatCode="0.00000">
                  <c:v>0.67635000000000001</c:v>
                </c:pt>
                <c:pt idx="1678" formatCode="0.00000">
                  <c:v>0.67627000000000004</c:v>
                </c:pt>
                <c:pt idx="1679" formatCode="0.00000">
                  <c:v>0.67620000000000002</c:v>
                </c:pt>
                <c:pt idx="1680" formatCode="0.00000">
                  <c:v>0.67615000000000003</c:v>
                </c:pt>
                <c:pt idx="1681" formatCode="0.00000">
                  <c:v>0.67610000000000003</c:v>
                </c:pt>
                <c:pt idx="1682" formatCode="0.00000">
                  <c:v>0.67605000000000004</c:v>
                </c:pt>
                <c:pt idx="1683" formatCode="0.00000">
                  <c:v>0.67600000000000005</c:v>
                </c:pt>
                <c:pt idx="1684" formatCode="0.00000">
                  <c:v>0.67591999999999997</c:v>
                </c:pt>
                <c:pt idx="1685" formatCode="0.00000">
                  <c:v>0.67584999999999995</c:v>
                </c:pt>
                <c:pt idx="1686" formatCode="0.00000">
                  <c:v>0.67579999999999996</c:v>
                </c:pt>
                <c:pt idx="1687" formatCode="0.00000">
                  <c:v>0.67574999999999996</c:v>
                </c:pt>
                <c:pt idx="1688" formatCode="0.00000">
                  <c:v>0.67566999999999999</c:v>
                </c:pt>
                <c:pt idx="1689" formatCode="0.00000">
                  <c:v>0.67559999999999998</c:v>
                </c:pt>
                <c:pt idx="1690" formatCode="0.00000">
                  <c:v>0.67554999999999998</c:v>
                </c:pt>
                <c:pt idx="1691" formatCode="0.00000">
                  <c:v>0.67549999999999999</c:v>
                </c:pt>
                <c:pt idx="1692" formatCode="0.00000">
                  <c:v>0.67542000000000002</c:v>
                </c:pt>
                <c:pt idx="1693" formatCode="0.00000">
                  <c:v>0.67535000000000001</c:v>
                </c:pt>
                <c:pt idx="1694" formatCode="0.00000">
                  <c:v>0.67530000000000001</c:v>
                </c:pt>
                <c:pt idx="1695" formatCode="0.00000">
                  <c:v>0.67525000000000002</c:v>
                </c:pt>
                <c:pt idx="1696" formatCode="0.00000">
                  <c:v>0.67520000000000002</c:v>
                </c:pt>
                <c:pt idx="1697" formatCode="0.00000">
                  <c:v>0.67515000000000003</c:v>
                </c:pt>
                <c:pt idx="1698" formatCode="0.00000">
                  <c:v>0.67506999999999995</c:v>
                </c:pt>
                <c:pt idx="1699" formatCode="0.00000">
                  <c:v>0.67500000000000004</c:v>
                </c:pt>
                <c:pt idx="1700" formatCode="0.00000">
                  <c:v>0.67495000000000005</c:v>
                </c:pt>
                <c:pt idx="1701" formatCode="0.00000">
                  <c:v>0.67490000000000006</c:v>
                </c:pt>
                <c:pt idx="1702" formatCode="0.00000">
                  <c:v>0.67481999999999998</c:v>
                </c:pt>
                <c:pt idx="1703" formatCode="0.00000">
                  <c:v>0.67474999999999996</c:v>
                </c:pt>
                <c:pt idx="1704" formatCode="0.00000">
                  <c:v>0.67466999999999999</c:v>
                </c:pt>
                <c:pt idx="1705" formatCode="0.00000">
                  <c:v>0.67459999999999998</c:v>
                </c:pt>
                <c:pt idx="1706" formatCode="0.00000">
                  <c:v>0.67454999999999998</c:v>
                </c:pt>
                <c:pt idx="1707" formatCode="0.00000">
                  <c:v>0.67449999999999999</c:v>
                </c:pt>
                <c:pt idx="1708" formatCode="0.00000">
                  <c:v>0.67444999999999999</c:v>
                </c:pt>
                <c:pt idx="1709" formatCode="0.00000">
                  <c:v>0.6744</c:v>
                </c:pt>
                <c:pt idx="1710" formatCode="0.00000">
                  <c:v>0.67432000000000003</c:v>
                </c:pt>
                <c:pt idx="1711" formatCode="0.00000">
                  <c:v>0.67425000000000002</c:v>
                </c:pt>
                <c:pt idx="1712" formatCode="0.00000">
                  <c:v>0.67420000000000002</c:v>
                </c:pt>
                <c:pt idx="1713" formatCode="0.00000">
                  <c:v>0.67415000000000003</c:v>
                </c:pt>
                <c:pt idx="1714" formatCode="0.00000">
                  <c:v>0.67406999999999995</c:v>
                </c:pt>
                <c:pt idx="1715" formatCode="0.00000">
                  <c:v>0.67400000000000004</c:v>
                </c:pt>
                <c:pt idx="1716" formatCode="0.00000">
                  <c:v>0.67395000000000005</c:v>
                </c:pt>
                <c:pt idx="1717" formatCode="0.00000">
                  <c:v>0.67390000000000005</c:v>
                </c:pt>
                <c:pt idx="1718" formatCode="0.00000">
                  <c:v>0.67381999999999997</c:v>
                </c:pt>
                <c:pt idx="1719" formatCode="0.00000">
                  <c:v>0.67374999999999996</c:v>
                </c:pt>
                <c:pt idx="1720" formatCode="0.00000">
                  <c:v>0.67369999999999997</c:v>
                </c:pt>
                <c:pt idx="1721" formatCode="0.00000">
                  <c:v>0.67364999999999997</c:v>
                </c:pt>
                <c:pt idx="1722" formatCode="0.00000">
                  <c:v>0.67359999999999998</c:v>
                </c:pt>
                <c:pt idx="1723" formatCode="0.00000">
                  <c:v>0.67354999999999998</c:v>
                </c:pt>
                <c:pt idx="1724" formatCode="0.00000">
                  <c:v>0.67347000000000001</c:v>
                </c:pt>
                <c:pt idx="1725" formatCode="0.00000">
                  <c:v>0.6734</c:v>
                </c:pt>
                <c:pt idx="1726" formatCode="0.00000">
                  <c:v>0.67335</c:v>
                </c:pt>
                <c:pt idx="1727" formatCode="0.00000">
                  <c:v>0.67330000000000001</c:v>
                </c:pt>
                <c:pt idx="1728" formatCode="0.00000">
                  <c:v>0.67325000000000002</c:v>
                </c:pt>
                <c:pt idx="1729" formatCode="0.00000">
                  <c:v>0.67320000000000002</c:v>
                </c:pt>
                <c:pt idx="1730" formatCode="0.00000">
                  <c:v>0.67310000000000003</c:v>
                </c:pt>
                <c:pt idx="1731" formatCode="0.00000">
                  <c:v>0.67300000000000004</c:v>
                </c:pt>
                <c:pt idx="1732" formatCode="0.00000">
                  <c:v>0.67295000000000005</c:v>
                </c:pt>
                <c:pt idx="1733" formatCode="0.00000">
                  <c:v>0.67290000000000005</c:v>
                </c:pt>
                <c:pt idx="1734" formatCode="0.00000">
                  <c:v>0.67284999999999995</c:v>
                </c:pt>
                <c:pt idx="1735" formatCode="0.00000">
                  <c:v>0.67279999999999995</c:v>
                </c:pt>
                <c:pt idx="1736" formatCode="0.00000">
                  <c:v>0.67274999999999996</c:v>
                </c:pt>
                <c:pt idx="1737" formatCode="0.00000">
                  <c:v>0.67269999999999996</c:v>
                </c:pt>
                <c:pt idx="1738" formatCode="0.00000">
                  <c:v>0.67262</c:v>
                </c:pt>
                <c:pt idx="1739" formatCode="0.00000">
                  <c:v>0.67254999999999998</c:v>
                </c:pt>
                <c:pt idx="1740" formatCode="0.00000">
                  <c:v>0.67249999999999999</c:v>
                </c:pt>
                <c:pt idx="1741" formatCode="0.00000">
                  <c:v>0.67244999999999999</c:v>
                </c:pt>
                <c:pt idx="1742" formatCode="0.00000">
                  <c:v>0.6724</c:v>
                </c:pt>
                <c:pt idx="1743" formatCode="0.00000">
                  <c:v>0.67235</c:v>
                </c:pt>
                <c:pt idx="1744" formatCode="0.00000">
                  <c:v>0.67225000000000001</c:v>
                </c:pt>
                <c:pt idx="1745" formatCode="0.00000">
                  <c:v>0.67215000000000003</c:v>
                </c:pt>
                <c:pt idx="1746" formatCode="0.00000">
                  <c:v>0.67210000000000003</c:v>
                </c:pt>
                <c:pt idx="1747" formatCode="0.00000">
                  <c:v>0.67205000000000004</c:v>
                </c:pt>
                <c:pt idx="1748" formatCode="0.00000">
                  <c:v>0.67200000000000004</c:v>
                </c:pt>
                <c:pt idx="1749" formatCode="0.00000">
                  <c:v>0.67195000000000005</c:v>
                </c:pt>
                <c:pt idx="1750" formatCode="0.00000">
                  <c:v>0.67186999999999997</c:v>
                </c:pt>
                <c:pt idx="1751" formatCode="0.00000">
                  <c:v>0.67179999999999995</c:v>
                </c:pt>
                <c:pt idx="1752" formatCode="0.00000">
                  <c:v>0.67174999999999996</c:v>
                </c:pt>
                <c:pt idx="1753" formatCode="0.00000">
                  <c:v>0.67169999999999996</c:v>
                </c:pt>
                <c:pt idx="1754" formatCode="0.00000">
                  <c:v>0.67164999999999997</c:v>
                </c:pt>
                <c:pt idx="1755" formatCode="0.00000">
                  <c:v>0.67159999999999997</c:v>
                </c:pt>
                <c:pt idx="1756" formatCode="0.00000">
                  <c:v>0.67154999999999998</c:v>
                </c:pt>
                <c:pt idx="1757" formatCode="0.00000">
                  <c:v>0.67149999999999999</c:v>
                </c:pt>
                <c:pt idx="1758" formatCode="0.00000">
                  <c:v>0.67142000000000002</c:v>
                </c:pt>
                <c:pt idx="1759" formatCode="0.00000">
                  <c:v>0.67135</c:v>
                </c:pt>
                <c:pt idx="1760" formatCode="0.00000">
                  <c:v>0.67127000000000003</c:v>
                </c:pt>
                <c:pt idx="1761" formatCode="0.00000">
                  <c:v>0.67120000000000002</c:v>
                </c:pt>
                <c:pt idx="1762" formatCode="0.00000">
                  <c:v>0.67115000000000002</c:v>
                </c:pt>
                <c:pt idx="1763" formatCode="0.00000">
                  <c:v>0.67110000000000003</c:v>
                </c:pt>
                <c:pt idx="1764" formatCode="0.00000">
                  <c:v>0.67101999999999995</c:v>
                </c:pt>
                <c:pt idx="1765" formatCode="0.00000">
                  <c:v>0.67095000000000005</c:v>
                </c:pt>
                <c:pt idx="1766" formatCode="0.00000">
                  <c:v>0.67090000000000005</c:v>
                </c:pt>
                <c:pt idx="1767" formatCode="0.00000">
                  <c:v>0.67084999999999995</c:v>
                </c:pt>
                <c:pt idx="1768" formatCode="0.00000">
                  <c:v>0.67079999999999995</c:v>
                </c:pt>
                <c:pt idx="1769" formatCode="0.00000">
                  <c:v>0.67074999999999996</c:v>
                </c:pt>
                <c:pt idx="1770" formatCode="0.00000">
                  <c:v>0.67069999999999996</c:v>
                </c:pt>
                <c:pt idx="1771" formatCode="0.00000">
                  <c:v>0.67064999999999997</c:v>
                </c:pt>
                <c:pt idx="1772" formatCode="0.00000">
                  <c:v>0.67057</c:v>
                </c:pt>
                <c:pt idx="1773" formatCode="0.00000">
                  <c:v>0.67049999999999998</c:v>
                </c:pt>
                <c:pt idx="1774" formatCode="0.00000">
                  <c:v>0.67044999999999999</c:v>
                </c:pt>
                <c:pt idx="1775" formatCode="0.00000">
                  <c:v>0.6704</c:v>
                </c:pt>
                <c:pt idx="1776" formatCode="0.00000">
                  <c:v>0.67035</c:v>
                </c:pt>
                <c:pt idx="1777" formatCode="0.00000">
                  <c:v>0.67030000000000001</c:v>
                </c:pt>
                <c:pt idx="1778" formatCode="0.00000">
                  <c:v>0.67020000000000002</c:v>
                </c:pt>
                <c:pt idx="1779" formatCode="0.00000">
                  <c:v>0.67010000000000003</c:v>
                </c:pt>
                <c:pt idx="1780" formatCode="0.00000">
                  <c:v>0.67005000000000003</c:v>
                </c:pt>
                <c:pt idx="1781" formatCode="0.00000">
                  <c:v>0.67</c:v>
                </c:pt>
                <c:pt idx="1782" formatCode="0.00000">
                  <c:v>0.66995000000000005</c:v>
                </c:pt>
                <c:pt idx="1783" formatCode="0.00000">
                  <c:v>0.66990000000000005</c:v>
                </c:pt>
                <c:pt idx="1784" formatCode="0.00000">
                  <c:v>0.66984999999999995</c:v>
                </c:pt>
                <c:pt idx="1785" formatCode="0.00000">
                  <c:v>0.66979999999999995</c:v>
                </c:pt>
                <c:pt idx="1786" formatCode="0.00000">
                  <c:v>0.66971999999999998</c:v>
                </c:pt>
                <c:pt idx="1787" formatCode="0.00000">
                  <c:v>0.66964999999999997</c:v>
                </c:pt>
                <c:pt idx="1788" formatCode="0.00000">
                  <c:v>0.66959999999999997</c:v>
                </c:pt>
                <c:pt idx="1789" formatCode="0.00000">
                  <c:v>0.66954999999999998</c:v>
                </c:pt>
                <c:pt idx="1790" formatCode="0.00000">
                  <c:v>0.66949999999999998</c:v>
                </c:pt>
                <c:pt idx="1791" formatCode="0.00000">
                  <c:v>0.66944999999999999</c:v>
                </c:pt>
                <c:pt idx="1792" formatCode="0.00000">
                  <c:v>0.66937000000000002</c:v>
                </c:pt>
                <c:pt idx="1793" formatCode="0.00000">
                  <c:v>0.66930000000000001</c:v>
                </c:pt>
                <c:pt idx="1794" formatCode="0.00000">
                  <c:v>0.66922000000000004</c:v>
                </c:pt>
                <c:pt idx="1795" formatCode="0.00000">
                  <c:v>0.66915000000000002</c:v>
                </c:pt>
                <c:pt idx="1796" formatCode="0.00000">
                  <c:v>0.66910000000000003</c:v>
                </c:pt>
                <c:pt idx="1797" formatCode="0.00000">
                  <c:v>0.66905000000000003</c:v>
                </c:pt>
                <c:pt idx="1798" formatCode="0.00000">
                  <c:v>0.66900000000000004</c:v>
                </c:pt>
                <c:pt idx="1799" formatCode="0.00000">
                  <c:v>0.66895000000000004</c:v>
                </c:pt>
                <c:pt idx="1800" formatCode="0.00000">
                  <c:v>0.66886999999999996</c:v>
                </c:pt>
                <c:pt idx="1801" formatCode="0.00000">
                  <c:v>0.66879999999999995</c:v>
                </c:pt>
                <c:pt idx="1802" formatCode="0.00000">
                  <c:v>0.66874999999999996</c:v>
                </c:pt>
                <c:pt idx="1803" formatCode="0.00000">
                  <c:v>0.66869999999999996</c:v>
                </c:pt>
                <c:pt idx="1804" formatCode="0.00000">
                  <c:v>0.66864999999999997</c:v>
                </c:pt>
                <c:pt idx="1805" formatCode="0.00000">
                  <c:v>0.66859999999999997</c:v>
                </c:pt>
                <c:pt idx="1806" formatCode="0.00000">
                  <c:v>0.66852</c:v>
                </c:pt>
                <c:pt idx="1807" formatCode="0.00000">
                  <c:v>0.66844999999999999</c:v>
                </c:pt>
                <c:pt idx="1808" formatCode="0.00000">
                  <c:v>0.66839999999999999</c:v>
                </c:pt>
                <c:pt idx="1809" formatCode="0.00000">
                  <c:v>0.66835</c:v>
                </c:pt>
                <c:pt idx="1810" formatCode="0.00000">
                  <c:v>0.66830000000000001</c:v>
                </c:pt>
                <c:pt idx="1811" formatCode="0.00000">
                  <c:v>0.66825000000000001</c:v>
                </c:pt>
                <c:pt idx="1812" formatCode="0.00000">
                  <c:v>0.66817000000000004</c:v>
                </c:pt>
                <c:pt idx="1813" formatCode="0.00000">
                  <c:v>0.66810000000000003</c:v>
                </c:pt>
                <c:pt idx="1814" formatCode="0.00000">
                  <c:v>0.66801999999999995</c:v>
                </c:pt>
                <c:pt idx="1815" formatCode="0.00000">
                  <c:v>0.66795000000000004</c:v>
                </c:pt>
                <c:pt idx="1816" formatCode="0.00000">
                  <c:v>0.66790000000000005</c:v>
                </c:pt>
                <c:pt idx="1817" formatCode="0.00000">
                  <c:v>0.66785000000000005</c:v>
                </c:pt>
                <c:pt idx="1818" formatCode="0.00000">
                  <c:v>0.66779999999999995</c:v>
                </c:pt>
                <c:pt idx="1819" formatCode="0.00000">
                  <c:v>0.66774999999999995</c:v>
                </c:pt>
                <c:pt idx="1820" formatCode="0.00000">
                  <c:v>0.66769999999999996</c:v>
                </c:pt>
                <c:pt idx="1821" formatCode="0.00000">
                  <c:v>0.66764999999999997</c:v>
                </c:pt>
                <c:pt idx="1822" formatCode="0.00000">
                  <c:v>0.66757</c:v>
                </c:pt>
                <c:pt idx="1823" formatCode="0.00000">
                  <c:v>0.66749999999999998</c:v>
                </c:pt>
                <c:pt idx="1824" formatCode="0.00000">
                  <c:v>0.66744999999999999</c:v>
                </c:pt>
                <c:pt idx="1825" formatCode="0.00000">
                  <c:v>0.66739999999999999</c:v>
                </c:pt>
                <c:pt idx="1826" formatCode="0.00000">
                  <c:v>0.66735</c:v>
                </c:pt>
                <c:pt idx="1827" formatCode="0.00000">
                  <c:v>0.6673</c:v>
                </c:pt>
                <c:pt idx="1828" formatCode="0.00000">
                  <c:v>0.66722000000000004</c:v>
                </c:pt>
                <c:pt idx="1829" formatCode="0.00000">
                  <c:v>0.66715000000000002</c:v>
                </c:pt>
                <c:pt idx="1830" formatCode="0.00000">
                  <c:v>0.66707000000000005</c:v>
                </c:pt>
                <c:pt idx="1831" formatCode="0.00000">
                  <c:v>0.66700000000000004</c:v>
                </c:pt>
                <c:pt idx="1832" formatCode="0.00000">
                  <c:v>0.66695000000000004</c:v>
                </c:pt>
                <c:pt idx="1833" formatCode="0.00000">
                  <c:v>0.66690000000000005</c:v>
                </c:pt>
                <c:pt idx="1834" formatCode="0.00000">
                  <c:v>0.66685000000000005</c:v>
                </c:pt>
                <c:pt idx="1835" formatCode="0.00000">
                  <c:v>0.66679999999999995</c:v>
                </c:pt>
                <c:pt idx="1836" formatCode="0.00000">
                  <c:v>0.66671999999999998</c:v>
                </c:pt>
                <c:pt idx="1837" formatCode="0.00000">
                  <c:v>0.66664999999999996</c:v>
                </c:pt>
                <c:pt idx="1838" formatCode="0.00000">
                  <c:v>0.66659999999999997</c:v>
                </c:pt>
                <c:pt idx="1839" formatCode="0.00000">
                  <c:v>0.66654999999999998</c:v>
                </c:pt>
                <c:pt idx="1840" formatCode="0.00000">
                  <c:v>0.66649999999999998</c:v>
                </c:pt>
                <c:pt idx="1841" formatCode="0.00000">
                  <c:v>0.66644999999999999</c:v>
                </c:pt>
                <c:pt idx="1842" formatCode="0.00000">
                  <c:v>0.66639999999999999</c:v>
                </c:pt>
                <c:pt idx="1843" formatCode="0.00000">
                  <c:v>0.66635</c:v>
                </c:pt>
                <c:pt idx="1844" formatCode="0.00000">
                  <c:v>0.66627000000000003</c:v>
                </c:pt>
                <c:pt idx="1845" formatCode="0.00000">
                  <c:v>0.66620000000000001</c:v>
                </c:pt>
                <c:pt idx="1846" formatCode="0.00000">
                  <c:v>0.66615000000000002</c:v>
                </c:pt>
                <c:pt idx="1847" formatCode="0.00000">
                  <c:v>0.66610000000000003</c:v>
                </c:pt>
                <c:pt idx="1848" formatCode="0.00000">
                  <c:v>0.66605000000000003</c:v>
                </c:pt>
                <c:pt idx="1849" formatCode="0.00000">
                  <c:v>0.66600000000000004</c:v>
                </c:pt>
                <c:pt idx="1850" formatCode="0.00000">
                  <c:v>0.66591999999999996</c:v>
                </c:pt>
                <c:pt idx="1851" formatCode="0.00000">
                  <c:v>0.66585000000000005</c:v>
                </c:pt>
                <c:pt idx="1852" formatCode="0.00000">
                  <c:v>0.66576999999999997</c:v>
                </c:pt>
                <c:pt idx="1853" formatCode="0.00000">
                  <c:v>0.66569999999999996</c:v>
                </c:pt>
                <c:pt idx="1854" formatCode="0.00000">
                  <c:v>0.66564999999999996</c:v>
                </c:pt>
                <c:pt idx="1855" formatCode="0.00000">
                  <c:v>0.66559999999999997</c:v>
                </c:pt>
                <c:pt idx="1856" formatCode="0.00000">
                  <c:v>0.66554999999999997</c:v>
                </c:pt>
                <c:pt idx="1857" formatCode="0.00000">
                  <c:v>0.66549999999999998</c:v>
                </c:pt>
                <c:pt idx="1858" formatCode="0.00000">
                  <c:v>0.66544999999999999</c:v>
                </c:pt>
                <c:pt idx="1859" formatCode="0.00000">
                  <c:v>0.66539999999999999</c:v>
                </c:pt>
                <c:pt idx="1860" formatCode="0.00000">
                  <c:v>0.66532000000000002</c:v>
                </c:pt>
                <c:pt idx="1861" formatCode="0.00000">
                  <c:v>0.66525000000000001</c:v>
                </c:pt>
                <c:pt idx="1862" formatCode="0.00000">
                  <c:v>0.66520000000000001</c:v>
                </c:pt>
                <c:pt idx="1863" formatCode="0.00000">
                  <c:v>0.66515000000000002</c:v>
                </c:pt>
                <c:pt idx="1864" formatCode="0.00000">
                  <c:v>0.66510000000000002</c:v>
                </c:pt>
                <c:pt idx="1865" formatCode="0.00000">
                  <c:v>0.66505000000000003</c:v>
                </c:pt>
                <c:pt idx="1866" formatCode="0.00000">
                  <c:v>0.66496999999999995</c:v>
                </c:pt>
                <c:pt idx="1867" formatCode="0.00000">
                  <c:v>0.66490000000000005</c:v>
                </c:pt>
                <c:pt idx="1868" formatCode="0.00000">
                  <c:v>0.66485000000000005</c:v>
                </c:pt>
                <c:pt idx="1869" formatCode="0.00000">
                  <c:v>0.66479999999999995</c:v>
                </c:pt>
                <c:pt idx="1870" formatCode="0.00000">
                  <c:v>0.66471999999999998</c:v>
                </c:pt>
                <c:pt idx="1871" formatCode="0.00000">
                  <c:v>0.66464999999999996</c:v>
                </c:pt>
                <c:pt idx="1872" formatCode="0.00000">
                  <c:v>0.66459999999999997</c:v>
                </c:pt>
                <c:pt idx="1873" formatCode="0.00000">
                  <c:v>0.66454999999999997</c:v>
                </c:pt>
                <c:pt idx="1874" formatCode="0.00000">
                  <c:v>0.66447000000000001</c:v>
                </c:pt>
                <c:pt idx="1875" formatCode="0.00000">
                  <c:v>0.66439999999999999</c:v>
                </c:pt>
                <c:pt idx="1876" formatCode="0.00000">
                  <c:v>0.66435</c:v>
                </c:pt>
                <c:pt idx="1877" formatCode="0.00000">
                  <c:v>0.6643</c:v>
                </c:pt>
                <c:pt idx="1878" formatCode="0.00000">
                  <c:v>0.66425000000000001</c:v>
                </c:pt>
                <c:pt idx="1879" formatCode="0.00000">
                  <c:v>0.66420000000000001</c:v>
                </c:pt>
                <c:pt idx="1880" formatCode="0.00000">
                  <c:v>0.66415000000000002</c:v>
                </c:pt>
                <c:pt idx="1881" formatCode="0.00000">
                  <c:v>0.66410000000000002</c:v>
                </c:pt>
                <c:pt idx="1882" formatCode="0.00000">
                  <c:v>0.66402000000000005</c:v>
                </c:pt>
                <c:pt idx="1883" formatCode="0.00000">
                  <c:v>0.66395000000000004</c:v>
                </c:pt>
                <c:pt idx="1884" formatCode="0.00000">
                  <c:v>0.66390000000000005</c:v>
                </c:pt>
                <c:pt idx="1885" formatCode="0.00000">
                  <c:v>0.66385000000000005</c:v>
                </c:pt>
                <c:pt idx="1886" formatCode="0.00000">
                  <c:v>0.66379999999999995</c:v>
                </c:pt>
                <c:pt idx="1887" formatCode="0.00000">
                  <c:v>0.66374999999999995</c:v>
                </c:pt>
                <c:pt idx="1888" formatCode="0.00000">
                  <c:v>0.66369999999999996</c:v>
                </c:pt>
                <c:pt idx="1889" formatCode="0.00000">
                  <c:v>0.66364999999999996</c:v>
                </c:pt>
                <c:pt idx="1890" formatCode="0.00000">
                  <c:v>0.66354999999999997</c:v>
                </c:pt>
                <c:pt idx="1891" formatCode="0.00000">
                  <c:v>0.66344999999999998</c:v>
                </c:pt>
                <c:pt idx="1892" formatCode="0.00000">
                  <c:v>0.66339999999999999</c:v>
                </c:pt>
                <c:pt idx="1893" formatCode="0.00000">
                  <c:v>0.66335</c:v>
                </c:pt>
                <c:pt idx="1894" formatCode="0.00000">
                  <c:v>0.6633</c:v>
                </c:pt>
                <c:pt idx="1895" formatCode="0.00000">
                  <c:v>0.66325000000000001</c:v>
                </c:pt>
                <c:pt idx="1896" formatCode="0.00000">
                  <c:v>0.66320000000000001</c:v>
                </c:pt>
                <c:pt idx="1897" formatCode="0.00000">
                  <c:v>0.66315000000000002</c:v>
                </c:pt>
                <c:pt idx="1898" formatCode="0.00000">
                  <c:v>0.66307000000000005</c:v>
                </c:pt>
                <c:pt idx="1899" formatCode="0.00000">
                  <c:v>0.66300000000000003</c:v>
                </c:pt>
                <c:pt idx="1900" formatCode="0.00000">
                  <c:v>0.66295000000000004</c:v>
                </c:pt>
                <c:pt idx="1901" formatCode="0.00000">
                  <c:v>0.66290000000000004</c:v>
                </c:pt>
                <c:pt idx="1902" formatCode="0.00000">
                  <c:v>0.66285000000000005</c:v>
                </c:pt>
                <c:pt idx="1903" formatCode="0.00000">
                  <c:v>0.66279999999999994</c:v>
                </c:pt>
                <c:pt idx="1904" formatCode="0.00000">
                  <c:v>0.66274999999999995</c:v>
                </c:pt>
                <c:pt idx="1905" formatCode="0.00000">
                  <c:v>0.66269999999999996</c:v>
                </c:pt>
                <c:pt idx="1906" formatCode="0.00000">
                  <c:v>0.66261999999999999</c:v>
                </c:pt>
                <c:pt idx="1907" formatCode="0.00000">
                  <c:v>0.66254999999999997</c:v>
                </c:pt>
                <c:pt idx="1908" formatCode="0.00000">
                  <c:v>0.66249999999999998</c:v>
                </c:pt>
                <c:pt idx="1909" formatCode="0.00000">
                  <c:v>0.66244999999999998</c:v>
                </c:pt>
                <c:pt idx="1910" formatCode="0.00000">
                  <c:v>0.66239999999999999</c:v>
                </c:pt>
                <c:pt idx="1911" formatCode="0.00000">
                  <c:v>0.66234999999999999</c:v>
                </c:pt>
                <c:pt idx="1912" formatCode="0.00000">
                  <c:v>0.66227000000000003</c:v>
                </c:pt>
                <c:pt idx="1913" formatCode="0.00000">
                  <c:v>0.66220000000000001</c:v>
                </c:pt>
                <c:pt idx="1914" formatCode="0.00000">
                  <c:v>0.66212000000000004</c:v>
                </c:pt>
                <c:pt idx="1915" formatCode="0.00000">
                  <c:v>0.66205000000000003</c:v>
                </c:pt>
                <c:pt idx="1916" formatCode="0.00000">
                  <c:v>0.66200000000000003</c:v>
                </c:pt>
                <c:pt idx="1917" formatCode="0.00000">
                  <c:v>0.66195000000000004</c:v>
                </c:pt>
                <c:pt idx="1918" formatCode="0.00000">
                  <c:v>0.66190000000000004</c:v>
                </c:pt>
                <c:pt idx="1919" formatCode="0.00000">
                  <c:v>0.66185000000000005</c:v>
                </c:pt>
                <c:pt idx="1920" formatCode="0.00000">
                  <c:v>0.66180000000000005</c:v>
                </c:pt>
                <c:pt idx="1921" formatCode="0.00000">
                  <c:v>0.66174999999999995</c:v>
                </c:pt>
                <c:pt idx="1922" formatCode="0.00000">
                  <c:v>0.66166999999999998</c:v>
                </c:pt>
                <c:pt idx="1923" formatCode="0.00000">
                  <c:v>0.66159999999999997</c:v>
                </c:pt>
                <c:pt idx="1924" formatCode="0.00000">
                  <c:v>0.66154999999999997</c:v>
                </c:pt>
                <c:pt idx="1925" formatCode="0.00000">
                  <c:v>0.66149999999999998</c:v>
                </c:pt>
                <c:pt idx="1926" formatCode="0.00000">
                  <c:v>0.66144999999999998</c:v>
                </c:pt>
                <c:pt idx="1927" formatCode="0.00000">
                  <c:v>0.66139999999999999</c:v>
                </c:pt>
                <c:pt idx="1928" formatCode="0.00000">
                  <c:v>0.66134999999999999</c:v>
                </c:pt>
                <c:pt idx="1929" formatCode="0.00000">
                  <c:v>0.6613</c:v>
                </c:pt>
                <c:pt idx="1930" formatCode="0.00000">
                  <c:v>0.66122000000000003</c:v>
                </c:pt>
                <c:pt idx="1931" formatCode="0.00000">
                  <c:v>0.66115000000000002</c:v>
                </c:pt>
                <c:pt idx="1932" formatCode="0.00000">
                  <c:v>0.66110000000000002</c:v>
                </c:pt>
                <c:pt idx="1933" formatCode="0.00000">
                  <c:v>0.66105000000000003</c:v>
                </c:pt>
                <c:pt idx="1934" formatCode="0.00000">
                  <c:v>0.66096999999999995</c:v>
                </c:pt>
                <c:pt idx="1935" formatCode="0.00000">
                  <c:v>0.66090000000000004</c:v>
                </c:pt>
                <c:pt idx="1936" formatCode="0.00000">
                  <c:v>0.66085000000000005</c:v>
                </c:pt>
                <c:pt idx="1937" formatCode="0.00000">
                  <c:v>0.66080000000000005</c:v>
                </c:pt>
                <c:pt idx="1938" formatCode="0.00000">
                  <c:v>0.66074999999999995</c:v>
                </c:pt>
                <c:pt idx="1939" formatCode="0.00000">
                  <c:v>0.66069999999999995</c:v>
                </c:pt>
                <c:pt idx="1940" formatCode="0.00000">
                  <c:v>0.66061999999999999</c:v>
                </c:pt>
                <c:pt idx="1941" formatCode="0.00000">
                  <c:v>0.66054999999999997</c:v>
                </c:pt>
                <c:pt idx="1942" formatCode="0.00000">
                  <c:v>0.66049999999999998</c:v>
                </c:pt>
                <c:pt idx="1943" formatCode="0.00000">
                  <c:v>0.66044999999999998</c:v>
                </c:pt>
                <c:pt idx="1944" formatCode="0.00000">
                  <c:v>0.66039999999999999</c:v>
                </c:pt>
                <c:pt idx="1945" formatCode="0.00000">
                  <c:v>0.66034999999999999</c:v>
                </c:pt>
                <c:pt idx="1946" formatCode="0.00000">
                  <c:v>0.6603</c:v>
                </c:pt>
                <c:pt idx="1947" formatCode="0.00000">
                  <c:v>0.66025</c:v>
                </c:pt>
                <c:pt idx="1948" formatCode="0.00000">
                  <c:v>0.66017000000000003</c:v>
                </c:pt>
                <c:pt idx="1949" formatCode="0.00000">
                  <c:v>0.66010000000000002</c:v>
                </c:pt>
                <c:pt idx="1950" formatCode="0.00000">
                  <c:v>0.66005000000000003</c:v>
                </c:pt>
                <c:pt idx="1951" formatCode="0.00000">
                  <c:v>0.66</c:v>
                </c:pt>
                <c:pt idx="1952" formatCode="0.00000">
                  <c:v>0.65995000000000004</c:v>
                </c:pt>
                <c:pt idx="1953" formatCode="0.00000">
                  <c:v>0.65990000000000004</c:v>
                </c:pt>
                <c:pt idx="1954" formatCode="0.00000">
                  <c:v>0.65985000000000005</c:v>
                </c:pt>
                <c:pt idx="1955" formatCode="0.00000">
                  <c:v>0.65980000000000005</c:v>
                </c:pt>
                <c:pt idx="1956" formatCode="0.00000">
                  <c:v>0.65971999999999997</c:v>
                </c:pt>
                <c:pt idx="1957" formatCode="0.00000">
                  <c:v>0.65964999999999996</c:v>
                </c:pt>
                <c:pt idx="1958" formatCode="0.00000">
                  <c:v>0.65956999999999999</c:v>
                </c:pt>
                <c:pt idx="1959" formatCode="0.00000">
                  <c:v>0.65949999999999998</c:v>
                </c:pt>
                <c:pt idx="1960" formatCode="0.00000">
                  <c:v>0.65944999999999998</c:v>
                </c:pt>
                <c:pt idx="1961" formatCode="0.00000">
                  <c:v>0.65939999999999999</c:v>
                </c:pt>
                <c:pt idx="1962" formatCode="0.00000">
                  <c:v>0.65934999999999999</c:v>
                </c:pt>
                <c:pt idx="1963" formatCode="0.00000">
                  <c:v>0.6593</c:v>
                </c:pt>
                <c:pt idx="1964" formatCode="0.00000">
                  <c:v>0.65922000000000003</c:v>
                </c:pt>
                <c:pt idx="1965" formatCode="0.00000">
                  <c:v>0.65915000000000001</c:v>
                </c:pt>
                <c:pt idx="1966" formatCode="0.00000">
                  <c:v>0.65910000000000002</c:v>
                </c:pt>
                <c:pt idx="1967" formatCode="0.00000">
                  <c:v>0.65905000000000002</c:v>
                </c:pt>
                <c:pt idx="1968" formatCode="0.00000">
                  <c:v>0.65900000000000003</c:v>
                </c:pt>
                <c:pt idx="1969" formatCode="0.00000">
                  <c:v>0.65895000000000004</c:v>
                </c:pt>
                <c:pt idx="1970" formatCode="0.00000">
                  <c:v>0.65890000000000004</c:v>
                </c:pt>
                <c:pt idx="1971" formatCode="0.00000">
                  <c:v>0.65885000000000005</c:v>
                </c:pt>
                <c:pt idx="1972" formatCode="0.00000">
                  <c:v>0.65880000000000005</c:v>
                </c:pt>
                <c:pt idx="1973" formatCode="0.00000">
                  <c:v>0.65874999999999995</c:v>
                </c:pt>
                <c:pt idx="1974" formatCode="0.00000">
                  <c:v>0.65866999999999998</c:v>
                </c:pt>
                <c:pt idx="1975" formatCode="0.00000">
                  <c:v>0.65859999999999996</c:v>
                </c:pt>
                <c:pt idx="1976" formatCode="0.00000">
                  <c:v>0.65854999999999997</c:v>
                </c:pt>
                <c:pt idx="1977" formatCode="0.00000">
                  <c:v>0.65849999999999997</c:v>
                </c:pt>
                <c:pt idx="1978" formatCode="0.00000">
                  <c:v>0.65844999999999998</c:v>
                </c:pt>
                <c:pt idx="1979" formatCode="0.00000">
                  <c:v>0.65839999999999999</c:v>
                </c:pt>
                <c:pt idx="1980" formatCode="0.00000">
                  <c:v>0.65834999999999999</c:v>
                </c:pt>
                <c:pt idx="1981" formatCode="0.00000">
                  <c:v>0.6583</c:v>
                </c:pt>
                <c:pt idx="1982" formatCode="0.00000">
                  <c:v>0.65822000000000003</c:v>
                </c:pt>
                <c:pt idx="1983" formatCode="0.00000">
                  <c:v>0.65815000000000001</c:v>
                </c:pt>
                <c:pt idx="1984" formatCode="0.00000">
                  <c:v>0.65810000000000002</c:v>
                </c:pt>
                <c:pt idx="1985" formatCode="0.00000">
                  <c:v>0.65805000000000002</c:v>
                </c:pt>
                <c:pt idx="1986" formatCode="0.00000">
                  <c:v>0.65800000000000003</c:v>
                </c:pt>
                <c:pt idx="1987" formatCode="0.00000">
                  <c:v>0.65795000000000003</c:v>
                </c:pt>
                <c:pt idx="1988" formatCode="0.00000">
                  <c:v>0.65786999999999995</c:v>
                </c:pt>
                <c:pt idx="1989" formatCode="0.00000">
                  <c:v>0.65780000000000005</c:v>
                </c:pt>
                <c:pt idx="1990" formatCode="0.00000">
                  <c:v>0.65774999999999995</c:v>
                </c:pt>
                <c:pt idx="1991" formatCode="0.00000">
                  <c:v>0.65769999999999995</c:v>
                </c:pt>
                <c:pt idx="1992" formatCode="0.00000">
                  <c:v>0.65761999999999998</c:v>
                </c:pt>
                <c:pt idx="1993" formatCode="0.00000">
                  <c:v>0.65754999999999997</c:v>
                </c:pt>
                <c:pt idx="1994" formatCode="0.00000">
                  <c:v>0.65749999999999997</c:v>
                </c:pt>
                <c:pt idx="1995" formatCode="0.00000">
                  <c:v>0.65744999999999998</c:v>
                </c:pt>
                <c:pt idx="1996" formatCode="0.00000">
                  <c:v>0.65739999999999998</c:v>
                </c:pt>
                <c:pt idx="1997" formatCode="0.00000">
                  <c:v>0.65734999999999999</c:v>
                </c:pt>
                <c:pt idx="1998" formatCode="0.00000">
                  <c:v>0.6573</c:v>
                </c:pt>
                <c:pt idx="1999" formatCode="0.00000">
                  <c:v>0.65725</c:v>
                </c:pt>
                <c:pt idx="2000" formatCode="0.00000">
                  <c:v>0.65717000000000003</c:v>
                </c:pt>
                <c:pt idx="2001" formatCode="0.00000">
                  <c:v>0.65710000000000002</c:v>
                </c:pt>
                <c:pt idx="2002" formatCode="0.00000">
                  <c:v>0.65705000000000002</c:v>
                </c:pt>
                <c:pt idx="2003" formatCode="0.00000">
                  <c:v>0.65700000000000003</c:v>
                </c:pt>
                <c:pt idx="2004" formatCode="0.00000">
                  <c:v>0.65695000000000003</c:v>
                </c:pt>
                <c:pt idx="2005" formatCode="0.00000">
                  <c:v>0.65690000000000004</c:v>
                </c:pt>
                <c:pt idx="2006" formatCode="0.00000">
                  <c:v>0.65685000000000004</c:v>
                </c:pt>
                <c:pt idx="2007" formatCode="0.00000">
                  <c:v>0.65680000000000005</c:v>
                </c:pt>
                <c:pt idx="2008" formatCode="0.00000">
                  <c:v>0.65674999999999994</c:v>
                </c:pt>
                <c:pt idx="2009" formatCode="0.00000">
                  <c:v>0.65669999999999995</c:v>
                </c:pt>
                <c:pt idx="2010" formatCode="0.00000">
                  <c:v>0.65661999999999998</c:v>
                </c:pt>
                <c:pt idx="2011" formatCode="0.00000">
                  <c:v>0.65654999999999997</c:v>
                </c:pt>
                <c:pt idx="2012" formatCode="0.00000">
                  <c:v>0.65649999999999997</c:v>
                </c:pt>
                <c:pt idx="2013" formatCode="0.00000">
                  <c:v>0.65644999999999998</c:v>
                </c:pt>
                <c:pt idx="2014" formatCode="0.00000">
                  <c:v>0.65639999999999998</c:v>
                </c:pt>
                <c:pt idx="2015" formatCode="0.00000">
                  <c:v>0.65634999999999999</c:v>
                </c:pt>
                <c:pt idx="2016" formatCode="0.00000">
                  <c:v>0.65629999999999999</c:v>
                </c:pt>
                <c:pt idx="2017" formatCode="0.00000">
                  <c:v>0.65625</c:v>
                </c:pt>
                <c:pt idx="2018" formatCode="0.00000">
                  <c:v>0.65617000000000003</c:v>
                </c:pt>
                <c:pt idx="2019" formatCode="0.00000">
                  <c:v>0.65610000000000002</c:v>
                </c:pt>
                <c:pt idx="2020" formatCode="0.00000">
                  <c:v>0.65605000000000002</c:v>
                </c:pt>
                <c:pt idx="2021" formatCode="0.00000">
                  <c:v>0.65600000000000003</c:v>
                </c:pt>
                <c:pt idx="2022" formatCode="0.00000">
                  <c:v>0.65595000000000003</c:v>
                </c:pt>
                <c:pt idx="2023" formatCode="0.00000">
                  <c:v>0.65590000000000004</c:v>
                </c:pt>
                <c:pt idx="2024" formatCode="0.00000">
                  <c:v>0.65585000000000004</c:v>
                </c:pt>
                <c:pt idx="2025" formatCode="0.00000">
                  <c:v>0.65580000000000005</c:v>
                </c:pt>
                <c:pt idx="2026" formatCode="0.00000">
                  <c:v>0.65575000000000006</c:v>
                </c:pt>
                <c:pt idx="2027" formatCode="0.00000">
                  <c:v>0.65569999999999995</c:v>
                </c:pt>
                <c:pt idx="2028" formatCode="0.00000">
                  <c:v>0.65561999999999998</c:v>
                </c:pt>
                <c:pt idx="2029" formatCode="0.00000">
                  <c:v>0.65554999999999997</c:v>
                </c:pt>
                <c:pt idx="2030" formatCode="0.00000">
                  <c:v>0.65547</c:v>
                </c:pt>
                <c:pt idx="2031" formatCode="0.00000">
                  <c:v>0.65539999999999998</c:v>
                </c:pt>
                <c:pt idx="2032" formatCode="0.00000">
                  <c:v>0.65534999999999999</c:v>
                </c:pt>
                <c:pt idx="2033" formatCode="0.00000">
                  <c:v>0.65529999999999999</c:v>
                </c:pt>
                <c:pt idx="2034" formatCode="0.00000">
                  <c:v>0.65525</c:v>
                </c:pt>
                <c:pt idx="2035" formatCode="0.00000">
                  <c:v>0.6552</c:v>
                </c:pt>
                <c:pt idx="2036" formatCode="0.00000">
                  <c:v>0.65515000000000001</c:v>
                </c:pt>
                <c:pt idx="2037" formatCode="0.00000">
                  <c:v>0.65510000000000002</c:v>
                </c:pt>
                <c:pt idx="2038" formatCode="0.00000">
                  <c:v>0.65502000000000005</c:v>
                </c:pt>
                <c:pt idx="2039" formatCode="0.00000">
                  <c:v>0.65495000000000003</c:v>
                </c:pt>
                <c:pt idx="2040" formatCode="0.00000">
                  <c:v>0.65490000000000004</c:v>
                </c:pt>
                <c:pt idx="2041" formatCode="0.00000">
                  <c:v>0.65485000000000004</c:v>
                </c:pt>
                <c:pt idx="2042" formatCode="0.00000">
                  <c:v>0.65480000000000005</c:v>
                </c:pt>
                <c:pt idx="2043" formatCode="0.00000">
                  <c:v>0.65475000000000005</c:v>
                </c:pt>
                <c:pt idx="2044" formatCode="0.00000">
                  <c:v>0.65469999999999995</c:v>
                </c:pt>
                <c:pt idx="2045" formatCode="0.00000">
                  <c:v>0.65464999999999995</c:v>
                </c:pt>
                <c:pt idx="2046" formatCode="0.00000">
                  <c:v>0.65459999999999996</c:v>
                </c:pt>
                <c:pt idx="2047" formatCode="0.00000">
                  <c:v>0.65454999999999997</c:v>
                </c:pt>
                <c:pt idx="2048" formatCode="0.00000">
                  <c:v>0.65447</c:v>
                </c:pt>
                <c:pt idx="2049" formatCode="0.00000">
                  <c:v>0.65439999999999998</c:v>
                </c:pt>
                <c:pt idx="2050" formatCode="0.00000">
                  <c:v>0.65434999999999999</c:v>
                </c:pt>
                <c:pt idx="2051" formatCode="0.00000">
                  <c:v>0.65429999999999999</c:v>
                </c:pt>
                <c:pt idx="2052" formatCode="0.00000">
                  <c:v>0.65425</c:v>
                </c:pt>
                <c:pt idx="2053" formatCode="0.00000">
                  <c:v>0.6542</c:v>
                </c:pt>
                <c:pt idx="2054" formatCode="0.00000">
                  <c:v>0.65417000000000003</c:v>
                </c:pt>
                <c:pt idx="2055" formatCode="0.00000">
                  <c:v>0.65414000000000005</c:v>
                </c:pt>
                <c:pt idx="2056" formatCode="0.00000">
                  <c:v>0.65408999999999995</c:v>
                </c:pt>
                <c:pt idx="2057" formatCode="0.00000">
                  <c:v>0.65403999999999995</c:v>
                </c:pt>
                <c:pt idx="2058" formatCode="0.00000">
                  <c:v>0.65398000000000001</c:v>
                </c:pt>
                <c:pt idx="2059" formatCode="0.00000">
                  <c:v>0.65393000000000001</c:v>
                </c:pt>
                <c:pt idx="2060" formatCode="0.00000">
                  <c:v>0.65388000000000002</c:v>
                </c:pt>
                <c:pt idx="2061" formatCode="0.00000">
                  <c:v>0.65383000000000002</c:v>
                </c:pt>
                <c:pt idx="2062" formatCode="0.00000">
                  <c:v>0.65376999999999996</c:v>
                </c:pt>
                <c:pt idx="2063" formatCode="0.00000">
                  <c:v>0.65371999999999997</c:v>
                </c:pt>
                <c:pt idx="2064" formatCode="0.00000">
                  <c:v>0.65366999999999997</c:v>
                </c:pt>
                <c:pt idx="2065" formatCode="0.00000">
                  <c:v>0.65361999999999998</c:v>
                </c:pt>
                <c:pt idx="2066" formatCode="0.00000">
                  <c:v>0.65356000000000003</c:v>
                </c:pt>
                <c:pt idx="2067" formatCode="0.00000">
                  <c:v>0.65351000000000004</c:v>
                </c:pt>
                <c:pt idx="2068" formatCode="0.00000">
                  <c:v>0.65346000000000004</c:v>
                </c:pt>
                <c:pt idx="2069" formatCode="0.00000">
                  <c:v>0.65341000000000005</c:v>
                </c:pt>
                <c:pt idx="2070" formatCode="0.00000">
                  <c:v>0.65334999999999999</c:v>
                </c:pt>
                <c:pt idx="2071" formatCode="0.00000">
                  <c:v>0.65329999999999999</c:v>
                </c:pt>
                <c:pt idx="2072" formatCode="0.00000">
                  <c:v>0.65325</c:v>
                </c:pt>
                <c:pt idx="2073" formatCode="0.00000">
                  <c:v>0.6532</c:v>
                </c:pt>
                <c:pt idx="2074" formatCode="0.00000">
                  <c:v>0.65314000000000005</c:v>
                </c:pt>
                <c:pt idx="2075" formatCode="0.00000">
                  <c:v>0.65308999999999995</c:v>
                </c:pt>
                <c:pt idx="2076" formatCode="0.00000">
                  <c:v>0.65303999999999995</c:v>
                </c:pt>
                <c:pt idx="2077" formatCode="0.00000">
                  <c:v>0.65298999999999996</c:v>
                </c:pt>
                <c:pt idx="2078" formatCode="0.00000">
                  <c:v>0.65293000000000001</c:v>
                </c:pt>
                <c:pt idx="2079" formatCode="0.00000">
                  <c:v>0.65288000000000002</c:v>
                </c:pt>
                <c:pt idx="2080" formatCode="0.00000">
                  <c:v>0.65283000000000002</c:v>
                </c:pt>
                <c:pt idx="2081" formatCode="0.00000">
                  <c:v>0.65278000000000003</c:v>
                </c:pt>
                <c:pt idx="2082" formatCode="0.00000">
                  <c:v>0.65271999999999997</c:v>
                </c:pt>
                <c:pt idx="2083" formatCode="0.00000">
                  <c:v>0.65266999999999997</c:v>
                </c:pt>
                <c:pt idx="2084" formatCode="0.00000">
                  <c:v>0.65261999999999998</c:v>
                </c:pt>
                <c:pt idx="2085" formatCode="0.00000">
                  <c:v>0.65256999999999998</c:v>
                </c:pt>
                <c:pt idx="2086" formatCode="0.00000">
                  <c:v>0.65251000000000003</c:v>
                </c:pt>
                <c:pt idx="2087" formatCode="0.00000">
                  <c:v>0.65246000000000004</c:v>
                </c:pt>
                <c:pt idx="2088" formatCode="0.00000">
                  <c:v>0.65242999999999995</c:v>
                </c:pt>
                <c:pt idx="2089" formatCode="0.00000">
                  <c:v>0.65241000000000005</c:v>
                </c:pt>
                <c:pt idx="2090" formatCode="0.00000">
                  <c:v>0.65234999999999999</c:v>
                </c:pt>
                <c:pt idx="2091" formatCode="0.00000">
                  <c:v>0.65229999999999999</c:v>
                </c:pt>
                <c:pt idx="2092" formatCode="0.00000">
                  <c:v>0.65225</c:v>
                </c:pt>
                <c:pt idx="2093" formatCode="0.00000">
                  <c:v>0.6522</c:v>
                </c:pt>
                <c:pt idx="2094" formatCode="0.00000">
                  <c:v>0.65214000000000005</c:v>
                </c:pt>
                <c:pt idx="2095" formatCode="0.00000">
                  <c:v>0.65208999999999995</c:v>
                </c:pt>
                <c:pt idx="2096" formatCode="0.00000">
                  <c:v>0.65203999999999995</c:v>
                </c:pt>
                <c:pt idx="2097" formatCode="0.00000">
                  <c:v>0.65198999999999996</c:v>
                </c:pt>
                <c:pt idx="2098" formatCode="0.00000">
                  <c:v>0.65193000000000001</c:v>
                </c:pt>
                <c:pt idx="2099" formatCode="0.00000">
                  <c:v>0.65188000000000001</c:v>
                </c:pt>
                <c:pt idx="2100" formatCode="0.00000">
                  <c:v>0.65183000000000002</c:v>
                </c:pt>
                <c:pt idx="2101" formatCode="0.00000">
                  <c:v>0.65178999999999998</c:v>
                </c:pt>
                <c:pt idx="2102" formatCode="0.00000">
                  <c:v>0.65173000000000003</c:v>
                </c:pt>
                <c:pt idx="2103" formatCode="0.00000">
                  <c:v>0.65168000000000004</c:v>
                </c:pt>
                <c:pt idx="2104" formatCode="0.00000">
                  <c:v>0.65163000000000004</c:v>
                </c:pt>
                <c:pt idx="2105" formatCode="0.00000">
                  <c:v>0.65158000000000005</c:v>
                </c:pt>
                <c:pt idx="2106" formatCode="0.00000">
                  <c:v>0.65151999999999999</c:v>
                </c:pt>
                <c:pt idx="2107" formatCode="0.00000">
                  <c:v>0.65146999999999999</c:v>
                </c:pt>
                <c:pt idx="2108" formatCode="0.00000">
                  <c:v>0.65142</c:v>
                </c:pt>
                <c:pt idx="2109" formatCode="0.00000">
                  <c:v>0.65137</c:v>
                </c:pt>
                <c:pt idx="2110" formatCode="0.00000">
                  <c:v>0.65130999999999994</c:v>
                </c:pt>
                <c:pt idx="2111" formatCode="0.00000">
                  <c:v>0.65125999999999995</c:v>
                </c:pt>
                <c:pt idx="2112" formatCode="0.00000">
                  <c:v>0.65120999999999996</c:v>
                </c:pt>
                <c:pt idx="2113" formatCode="0.00000">
                  <c:v>0.65115999999999996</c:v>
                </c:pt>
                <c:pt idx="2114" formatCode="0.00000">
                  <c:v>0.65110000000000001</c:v>
                </c:pt>
                <c:pt idx="2115" formatCode="0.00000">
                  <c:v>0.65105000000000002</c:v>
                </c:pt>
                <c:pt idx="2116" formatCode="0.00000">
                  <c:v>0.65100000000000002</c:v>
                </c:pt>
                <c:pt idx="2117" formatCode="0.00000">
                  <c:v>0.65095000000000003</c:v>
                </c:pt>
                <c:pt idx="2118" formatCode="0.00000">
                  <c:v>0.65088999999999997</c:v>
                </c:pt>
                <c:pt idx="2119" formatCode="0.00000">
                  <c:v>0.65083999999999997</c:v>
                </c:pt>
                <c:pt idx="2120" formatCode="0.00000">
                  <c:v>0.65081</c:v>
                </c:pt>
                <c:pt idx="2121" formatCode="0.00000">
                  <c:v>0.65076000000000001</c:v>
                </c:pt>
                <c:pt idx="2122" formatCode="0.00000">
                  <c:v>0.65071000000000001</c:v>
                </c:pt>
                <c:pt idx="2123" formatCode="0.00000">
                  <c:v>0.65068000000000004</c:v>
                </c:pt>
                <c:pt idx="2124" formatCode="0.00000">
                  <c:v>0.65063000000000004</c:v>
                </c:pt>
                <c:pt idx="2125" formatCode="0.00000">
                  <c:v>0.65058000000000005</c:v>
                </c:pt>
                <c:pt idx="2126" formatCode="0.00000">
                  <c:v>0.65053000000000005</c:v>
                </c:pt>
                <c:pt idx="2127" formatCode="0.00000">
                  <c:v>0.65046999999999999</c:v>
                </c:pt>
                <c:pt idx="2128" formatCode="0.00000">
                  <c:v>0.65042</c:v>
                </c:pt>
                <c:pt idx="2129" formatCode="0.00000">
                  <c:v>0.65037</c:v>
                </c:pt>
                <c:pt idx="2130" formatCode="0.00000">
                  <c:v>0.65031000000000005</c:v>
                </c:pt>
                <c:pt idx="2131" formatCode="0.00000">
                  <c:v>0.65025999999999995</c:v>
                </c:pt>
                <c:pt idx="2132" formatCode="0.00000">
                  <c:v>0.65020999999999995</c:v>
                </c:pt>
                <c:pt idx="2133" formatCode="0.00000">
                  <c:v>0.65015999999999996</c:v>
                </c:pt>
                <c:pt idx="2134" formatCode="0.00000">
                  <c:v>0.65010000000000001</c:v>
                </c:pt>
                <c:pt idx="2135" formatCode="0.00000">
                  <c:v>0.65005000000000002</c:v>
                </c:pt>
                <c:pt idx="2136" formatCode="0.00000">
                  <c:v>0.65</c:v>
                </c:pt>
                <c:pt idx="2137" formatCode="0.00000">
                  <c:v>0.64995000000000003</c:v>
                </c:pt>
                <c:pt idx="2138" formatCode="0.00000">
                  <c:v>0.64992000000000005</c:v>
                </c:pt>
                <c:pt idx="2139" formatCode="0.00000">
                  <c:v>0.64988999999999997</c:v>
                </c:pt>
                <c:pt idx="2140" formatCode="0.00000">
                  <c:v>0.64983999999999997</c:v>
                </c:pt>
                <c:pt idx="2141" formatCode="0.00000">
                  <c:v>0.64978999999999998</c:v>
                </c:pt>
                <c:pt idx="2142" formatCode="0.00000">
                  <c:v>0.64973000000000003</c:v>
                </c:pt>
                <c:pt idx="2143" formatCode="0.00000">
                  <c:v>0.64968000000000004</c:v>
                </c:pt>
                <c:pt idx="2144" formatCode="0.00000">
                  <c:v>0.64963000000000004</c:v>
                </c:pt>
                <c:pt idx="2145" formatCode="0.00000">
                  <c:v>0.64958000000000005</c:v>
                </c:pt>
                <c:pt idx="2146" formatCode="0.00000">
                  <c:v>0.64951999999999999</c:v>
                </c:pt>
                <c:pt idx="2147" formatCode="0.00000">
                  <c:v>0.64946999999999999</c:v>
                </c:pt>
                <c:pt idx="2148" formatCode="0.00000">
                  <c:v>0.64942</c:v>
                </c:pt>
                <c:pt idx="2149" formatCode="0.00000">
                  <c:v>0.64937</c:v>
                </c:pt>
                <c:pt idx="2150" formatCode="0.00000">
                  <c:v>0.64931000000000005</c:v>
                </c:pt>
                <c:pt idx="2151" formatCode="0.00000">
                  <c:v>0.64925999999999995</c:v>
                </c:pt>
                <c:pt idx="2152" formatCode="0.00000">
                  <c:v>0.64922999999999997</c:v>
                </c:pt>
                <c:pt idx="2153" formatCode="0.00000">
                  <c:v>0.64920999999999995</c:v>
                </c:pt>
                <c:pt idx="2154" formatCode="0.00000">
                  <c:v>0.64915999999999996</c:v>
                </c:pt>
                <c:pt idx="2155" formatCode="0.00000">
                  <c:v>0.64910999999999996</c:v>
                </c:pt>
                <c:pt idx="2156" formatCode="0.00000">
                  <c:v>0.64905999999999997</c:v>
                </c:pt>
                <c:pt idx="2157" formatCode="0.00000">
                  <c:v>0.64900999999999998</c:v>
                </c:pt>
                <c:pt idx="2158" formatCode="0.00000">
                  <c:v>0.64895999999999998</c:v>
                </c:pt>
                <c:pt idx="2159" formatCode="0.00000">
                  <c:v>0.64890999999999999</c:v>
                </c:pt>
                <c:pt idx="2160" formatCode="0.00000">
                  <c:v>0.64885999999999999</c:v>
                </c:pt>
                <c:pt idx="2161" formatCode="0.00000">
                  <c:v>0.64881</c:v>
                </c:pt>
                <c:pt idx="2162" formatCode="0.00000">
                  <c:v>0.64876</c:v>
                </c:pt>
                <c:pt idx="2163" formatCode="0.00000">
                  <c:v>0.64871000000000001</c:v>
                </c:pt>
                <c:pt idx="2164" formatCode="0.00000">
                  <c:v>0.64868000000000003</c:v>
                </c:pt>
                <c:pt idx="2165" formatCode="0.00000">
                  <c:v>0.64866000000000001</c:v>
                </c:pt>
                <c:pt idx="2166" formatCode="0.00000">
                  <c:v>0.64861000000000002</c:v>
                </c:pt>
                <c:pt idx="2167" formatCode="0.00000">
                  <c:v>0.64856000000000003</c:v>
                </c:pt>
                <c:pt idx="2168" formatCode="0.00000">
                  <c:v>0.64851000000000003</c:v>
                </c:pt>
                <c:pt idx="2169" formatCode="0.00000">
                  <c:v>0.64846000000000004</c:v>
                </c:pt>
                <c:pt idx="2170" formatCode="0.00000">
                  <c:v>0.64841000000000004</c:v>
                </c:pt>
                <c:pt idx="2171" formatCode="0.00000">
                  <c:v>0.64836000000000005</c:v>
                </c:pt>
                <c:pt idx="2172" formatCode="0.00000">
                  <c:v>0.64831000000000005</c:v>
                </c:pt>
                <c:pt idx="2173" formatCode="0.00000">
                  <c:v>0.64825999999999995</c:v>
                </c:pt>
                <c:pt idx="2174" formatCode="0.00000">
                  <c:v>0.64822999999999997</c:v>
                </c:pt>
                <c:pt idx="2175" formatCode="0.00000">
                  <c:v>0.64820999999999995</c:v>
                </c:pt>
                <c:pt idx="2176" formatCode="0.00000">
                  <c:v>0.64815999999999996</c:v>
                </c:pt>
                <c:pt idx="2177" formatCode="0.00000">
                  <c:v>0.64810999999999996</c:v>
                </c:pt>
                <c:pt idx="2178" formatCode="0.00000">
                  <c:v>0.64805999999999997</c:v>
                </c:pt>
                <c:pt idx="2179" formatCode="0.00000">
                  <c:v>0.64800999999999997</c:v>
                </c:pt>
                <c:pt idx="2180" formatCode="0.00000">
                  <c:v>0.64795999999999998</c:v>
                </c:pt>
                <c:pt idx="2181" formatCode="0.00000">
                  <c:v>0.64790999999999999</c:v>
                </c:pt>
                <c:pt idx="2182" formatCode="0.00000">
                  <c:v>0.64785999999999999</c:v>
                </c:pt>
                <c:pt idx="2183" formatCode="0.00000">
                  <c:v>0.64781</c:v>
                </c:pt>
                <c:pt idx="2184" formatCode="0.00000">
                  <c:v>0.64778000000000002</c:v>
                </c:pt>
                <c:pt idx="2185" formatCode="0.00000">
                  <c:v>0.64776</c:v>
                </c:pt>
                <c:pt idx="2186" formatCode="0.00000">
                  <c:v>0.64771000000000001</c:v>
                </c:pt>
                <c:pt idx="2187" formatCode="0.00000">
                  <c:v>0.64766000000000001</c:v>
                </c:pt>
                <c:pt idx="2188" formatCode="0.00000">
                  <c:v>0.64761000000000002</c:v>
                </c:pt>
                <c:pt idx="2189" formatCode="0.00000">
                  <c:v>0.64756000000000002</c:v>
                </c:pt>
                <c:pt idx="2190" formatCode="0.00000">
                  <c:v>0.64751000000000003</c:v>
                </c:pt>
                <c:pt idx="2191" formatCode="0.00000">
                  <c:v>0.64746000000000004</c:v>
                </c:pt>
                <c:pt idx="2192" formatCode="0.00000">
                  <c:v>0.64742999999999995</c:v>
                </c:pt>
                <c:pt idx="2193" formatCode="0.00000">
                  <c:v>0.64741000000000004</c:v>
                </c:pt>
                <c:pt idx="2194" formatCode="0.00000">
                  <c:v>0.64736000000000005</c:v>
                </c:pt>
                <c:pt idx="2195" formatCode="0.00000">
                  <c:v>0.64731000000000005</c:v>
                </c:pt>
                <c:pt idx="2196" formatCode="0.00000">
                  <c:v>0.64725999999999995</c:v>
                </c:pt>
                <c:pt idx="2197" formatCode="0.00000">
                  <c:v>0.64720999999999995</c:v>
                </c:pt>
                <c:pt idx="2198" formatCode="0.00000">
                  <c:v>0.64717999999999998</c:v>
                </c:pt>
                <c:pt idx="2199" formatCode="0.00000">
                  <c:v>0.64715999999999996</c:v>
                </c:pt>
                <c:pt idx="2200" formatCode="0.00000">
                  <c:v>0.64710999999999996</c:v>
                </c:pt>
                <c:pt idx="2201" formatCode="0.00000">
                  <c:v>0.64705999999999997</c:v>
                </c:pt>
                <c:pt idx="2202" formatCode="0.00000">
                  <c:v>0.64700999999999997</c:v>
                </c:pt>
                <c:pt idx="2203" formatCode="0.00000">
                  <c:v>0.64695999999999998</c:v>
                </c:pt>
                <c:pt idx="2204" formatCode="0.00000">
                  <c:v>0.64690999999999999</c:v>
                </c:pt>
                <c:pt idx="2205" formatCode="0.00000">
                  <c:v>0.64685999999999999</c:v>
                </c:pt>
                <c:pt idx="2206" formatCode="0.00000">
                  <c:v>0.64683000000000002</c:v>
                </c:pt>
                <c:pt idx="2207" formatCode="0.00000">
                  <c:v>0.64681</c:v>
                </c:pt>
                <c:pt idx="2208" formatCode="0.00000">
                  <c:v>0.64676</c:v>
                </c:pt>
                <c:pt idx="2209" formatCode="0.00000">
                  <c:v>0.64671000000000001</c:v>
                </c:pt>
                <c:pt idx="2210" formatCode="0.00000">
                  <c:v>0.64666000000000001</c:v>
                </c:pt>
                <c:pt idx="2211" formatCode="0.00000">
                  <c:v>0.64661000000000002</c:v>
                </c:pt>
                <c:pt idx="2212" formatCode="0.00000">
                  <c:v>0.64658000000000004</c:v>
                </c:pt>
                <c:pt idx="2213" formatCode="0.00000">
                  <c:v>0.64656000000000002</c:v>
                </c:pt>
                <c:pt idx="2214" formatCode="0.00000">
                  <c:v>0.64651000000000003</c:v>
                </c:pt>
                <c:pt idx="2215" formatCode="0.00000">
                  <c:v>0.64646000000000003</c:v>
                </c:pt>
                <c:pt idx="2216" formatCode="0.00000">
                  <c:v>0.64641000000000004</c:v>
                </c:pt>
                <c:pt idx="2217" formatCode="0.00000">
                  <c:v>0.64636000000000005</c:v>
                </c:pt>
                <c:pt idx="2218" formatCode="0.00000">
                  <c:v>0.64632999999999996</c:v>
                </c:pt>
                <c:pt idx="2219" formatCode="0.00000">
                  <c:v>0.64631000000000005</c:v>
                </c:pt>
                <c:pt idx="2220" formatCode="0.00000">
                  <c:v>0.64625999999999995</c:v>
                </c:pt>
                <c:pt idx="2221" formatCode="0.00000">
                  <c:v>0.64620999999999995</c:v>
                </c:pt>
                <c:pt idx="2222" formatCode="0.00000">
                  <c:v>0.64615999999999996</c:v>
                </c:pt>
                <c:pt idx="2223" formatCode="0.00000">
                  <c:v>0.64610999999999996</c:v>
                </c:pt>
                <c:pt idx="2224" formatCode="0.00000">
                  <c:v>0.64607999999999999</c:v>
                </c:pt>
                <c:pt idx="2225" formatCode="0.00000">
                  <c:v>0.64605999999999997</c:v>
                </c:pt>
                <c:pt idx="2226" formatCode="0.00000">
                  <c:v>0.64600999999999997</c:v>
                </c:pt>
                <c:pt idx="2227" formatCode="0.00000">
                  <c:v>0.64595999999999998</c:v>
                </c:pt>
                <c:pt idx="2228" formatCode="0.00000">
                  <c:v>0.64593</c:v>
                </c:pt>
                <c:pt idx="2229" formatCode="0.00000">
                  <c:v>0.64590999999999998</c:v>
                </c:pt>
                <c:pt idx="2230" formatCode="0.00000">
                  <c:v>0.64585999999999999</c:v>
                </c:pt>
                <c:pt idx="2231" formatCode="0.00000">
                  <c:v>0.64581</c:v>
                </c:pt>
                <c:pt idx="2232" formatCode="0.00000">
                  <c:v>0.64576</c:v>
                </c:pt>
                <c:pt idx="2233" formatCode="0.00000">
                  <c:v>0.64571000000000001</c:v>
                </c:pt>
                <c:pt idx="2234" formatCode="0.00000">
                  <c:v>0.64568000000000003</c:v>
                </c:pt>
                <c:pt idx="2235" formatCode="0.00000">
                  <c:v>0.64566000000000001</c:v>
                </c:pt>
                <c:pt idx="2236" formatCode="0.00000">
                  <c:v>0.64561000000000002</c:v>
                </c:pt>
                <c:pt idx="2237" formatCode="0.00000">
                  <c:v>0.64556000000000002</c:v>
                </c:pt>
                <c:pt idx="2238" formatCode="0.00000">
                  <c:v>0.64553000000000005</c:v>
                </c:pt>
                <c:pt idx="2239" formatCode="0.00000">
                  <c:v>0.64551000000000003</c:v>
                </c:pt>
                <c:pt idx="2240" formatCode="0.00000">
                  <c:v>0.64546000000000003</c:v>
                </c:pt>
                <c:pt idx="2241" formatCode="0.00000">
                  <c:v>0.64541000000000004</c:v>
                </c:pt>
                <c:pt idx="2242" formatCode="0.00000">
                  <c:v>0.64537999999999995</c:v>
                </c:pt>
                <c:pt idx="2243" formatCode="0.00000">
                  <c:v>0.64536000000000004</c:v>
                </c:pt>
                <c:pt idx="2244" formatCode="0.00000">
                  <c:v>0.64531000000000005</c:v>
                </c:pt>
                <c:pt idx="2245" formatCode="0.00000">
                  <c:v>0.64525999999999994</c:v>
                </c:pt>
                <c:pt idx="2246" formatCode="0.00000">
                  <c:v>0.64520999999999995</c:v>
                </c:pt>
                <c:pt idx="2247" formatCode="0.00000">
                  <c:v>0.64515999999999996</c:v>
                </c:pt>
                <c:pt idx="2248" formatCode="0.00000">
                  <c:v>0.64512999999999998</c:v>
                </c:pt>
                <c:pt idx="2249" formatCode="0.00000">
                  <c:v>0.64510999999999996</c:v>
                </c:pt>
                <c:pt idx="2250" formatCode="0.00000">
                  <c:v>0.64505999999999997</c:v>
                </c:pt>
                <c:pt idx="2251" formatCode="0.00000">
                  <c:v>0.64500999999999997</c:v>
                </c:pt>
                <c:pt idx="2252" formatCode="0.00000">
                  <c:v>0.64498</c:v>
                </c:pt>
                <c:pt idx="2253" formatCode="0.00000">
                  <c:v>0.64495999999999998</c:v>
                </c:pt>
                <c:pt idx="2254" formatCode="0.00000">
                  <c:v>0.64490999999999998</c:v>
                </c:pt>
                <c:pt idx="2255" formatCode="0.00000">
                  <c:v>0.64485999999999999</c:v>
                </c:pt>
                <c:pt idx="2256" formatCode="0.00000">
                  <c:v>0.64483000000000001</c:v>
                </c:pt>
                <c:pt idx="2257" formatCode="0.00000">
                  <c:v>0.64480999999999999</c:v>
                </c:pt>
                <c:pt idx="2258" formatCode="0.00000">
                  <c:v>0.64476</c:v>
                </c:pt>
                <c:pt idx="2259" formatCode="0.00000">
                  <c:v>0.64471000000000001</c:v>
                </c:pt>
                <c:pt idx="2260" formatCode="0.00000">
                  <c:v>0.64468000000000003</c:v>
                </c:pt>
                <c:pt idx="2261" formatCode="0.00000">
                  <c:v>0.64466000000000001</c:v>
                </c:pt>
                <c:pt idx="2262" formatCode="0.00000">
                  <c:v>0.64461000000000002</c:v>
                </c:pt>
                <c:pt idx="2263" formatCode="0.00000">
                  <c:v>0.64456000000000002</c:v>
                </c:pt>
                <c:pt idx="2264" formatCode="0.00000">
                  <c:v>0.64453000000000005</c:v>
                </c:pt>
                <c:pt idx="2265" formatCode="0.00000">
                  <c:v>0.64451000000000003</c:v>
                </c:pt>
                <c:pt idx="2266" formatCode="0.00000">
                  <c:v>0.64446000000000003</c:v>
                </c:pt>
                <c:pt idx="2267" formatCode="0.00000">
                  <c:v>0.64441000000000004</c:v>
                </c:pt>
                <c:pt idx="2268" formatCode="0.00000">
                  <c:v>0.64437999999999995</c:v>
                </c:pt>
                <c:pt idx="2269" formatCode="0.00000">
                  <c:v>0.64436000000000004</c:v>
                </c:pt>
                <c:pt idx="2270" formatCode="0.00000">
                  <c:v>0.64432999999999996</c:v>
                </c:pt>
                <c:pt idx="2271" formatCode="0.00000">
                  <c:v>0.64431000000000005</c:v>
                </c:pt>
                <c:pt idx="2272" formatCode="0.00000">
                  <c:v>0.64426000000000005</c:v>
                </c:pt>
                <c:pt idx="2273" formatCode="0.00000">
                  <c:v>0.64420999999999995</c:v>
                </c:pt>
                <c:pt idx="2274" formatCode="0.00000">
                  <c:v>0.64417000000000002</c:v>
                </c:pt>
                <c:pt idx="2275" formatCode="0.00000">
                  <c:v>0.64412999999999998</c:v>
                </c:pt>
                <c:pt idx="2276" formatCode="0.00000">
                  <c:v>0.64409000000000005</c:v>
                </c:pt>
                <c:pt idx="2277" formatCode="0.00000">
                  <c:v>0.64405999999999997</c:v>
                </c:pt>
                <c:pt idx="2278" formatCode="0.00000">
                  <c:v>0.64402000000000004</c:v>
                </c:pt>
                <c:pt idx="2279" formatCode="0.00000">
                  <c:v>0.64398</c:v>
                </c:pt>
                <c:pt idx="2280" formatCode="0.00000">
                  <c:v>0.64393999999999996</c:v>
                </c:pt>
                <c:pt idx="2281" formatCode="0.00000">
                  <c:v>0.64390999999999998</c:v>
                </c:pt>
                <c:pt idx="2282" formatCode="0.00000">
                  <c:v>0.64387000000000005</c:v>
                </c:pt>
                <c:pt idx="2283" formatCode="0.00000">
                  <c:v>0.64383000000000001</c:v>
                </c:pt>
                <c:pt idx="2284" formatCode="0.00000">
                  <c:v>0.64378999999999997</c:v>
                </c:pt>
                <c:pt idx="2285" formatCode="0.00000">
                  <c:v>0.64376</c:v>
                </c:pt>
                <c:pt idx="2286" formatCode="0.00000">
                  <c:v>0.64371999999999996</c:v>
                </c:pt>
                <c:pt idx="2287" formatCode="0.00000">
                  <c:v>0.64368000000000003</c:v>
                </c:pt>
                <c:pt idx="2288" formatCode="0.00000">
                  <c:v>0.64363999999999999</c:v>
                </c:pt>
                <c:pt idx="2289" formatCode="0.00000">
                  <c:v>0.64361000000000002</c:v>
                </c:pt>
                <c:pt idx="2290" formatCode="0.00000">
                  <c:v>0.64356999999999998</c:v>
                </c:pt>
                <c:pt idx="2291" formatCode="0.00000">
                  <c:v>0.64353000000000005</c:v>
                </c:pt>
                <c:pt idx="2292" formatCode="0.00000">
                  <c:v>0.64349000000000001</c:v>
                </c:pt>
                <c:pt idx="2293" formatCode="0.00000">
                  <c:v>0.64346000000000003</c:v>
                </c:pt>
                <c:pt idx="2294" formatCode="0.00000">
                  <c:v>0.64341999999999999</c:v>
                </c:pt>
                <c:pt idx="2295" formatCode="0.00000">
                  <c:v>0.64337999999999995</c:v>
                </c:pt>
                <c:pt idx="2296" formatCode="0.00000">
                  <c:v>0.64334000000000002</c:v>
                </c:pt>
                <c:pt idx="2297" formatCode="0.00000">
                  <c:v>0.64331000000000005</c:v>
                </c:pt>
                <c:pt idx="2298" formatCode="0.00000">
                  <c:v>0.64327000000000001</c:v>
                </c:pt>
                <c:pt idx="2299" formatCode="0.00000">
                  <c:v>0.64322999999999997</c:v>
                </c:pt>
                <c:pt idx="2300" formatCode="0.00000">
                  <c:v>0.64319000000000004</c:v>
                </c:pt>
                <c:pt idx="2301" formatCode="0.00000">
                  <c:v>0.64315999999999995</c:v>
                </c:pt>
                <c:pt idx="2302" formatCode="0.00000">
                  <c:v>0.64312000000000002</c:v>
                </c:pt>
                <c:pt idx="2303" formatCode="0.00000">
                  <c:v>0.64307999999999998</c:v>
                </c:pt>
                <c:pt idx="2304" formatCode="0.00000">
                  <c:v>0.64303999999999994</c:v>
                </c:pt>
                <c:pt idx="2305" formatCode="0.00000">
                  <c:v>0.64300999999999997</c:v>
                </c:pt>
                <c:pt idx="2306" formatCode="0.00000">
                  <c:v>0.64297000000000004</c:v>
                </c:pt>
                <c:pt idx="2307" formatCode="0.00000">
                  <c:v>0.64293</c:v>
                </c:pt>
                <c:pt idx="2308" formatCode="0.00000">
                  <c:v>0.64288999999999996</c:v>
                </c:pt>
                <c:pt idx="2309" formatCode="0.00000">
                  <c:v>0.64285999999999999</c:v>
                </c:pt>
                <c:pt idx="2310" formatCode="0.00000">
                  <c:v>0.64281999999999995</c:v>
                </c:pt>
                <c:pt idx="2311" formatCode="0.00000">
                  <c:v>0.64278000000000002</c:v>
                </c:pt>
                <c:pt idx="2312" formatCode="0.00000">
                  <c:v>0.64273999999999998</c:v>
                </c:pt>
                <c:pt idx="2313" formatCode="0.00000">
                  <c:v>0.64271</c:v>
                </c:pt>
                <c:pt idx="2314" formatCode="0.00000">
                  <c:v>0.64266999999999996</c:v>
                </c:pt>
                <c:pt idx="2315" formatCode="0.00000">
                  <c:v>0.64263000000000003</c:v>
                </c:pt>
                <c:pt idx="2316" formatCode="0.00000">
                  <c:v>0.64258999999999999</c:v>
                </c:pt>
                <c:pt idx="2317" formatCode="0.00000">
                  <c:v>0.64256000000000002</c:v>
                </c:pt>
                <c:pt idx="2318" formatCode="0.00000">
                  <c:v>0.64251999999999998</c:v>
                </c:pt>
                <c:pt idx="2319" formatCode="0.00000">
                  <c:v>0.64248000000000005</c:v>
                </c:pt>
                <c:pt idx="2320" formatCode="0.00000">
                  <c:v>0.64244000000000001</c:v>
                </c:pt>
                <c:pt idx="2321" formatCode="0.00000">
                  <c:v>0.64241000000000004</c:v>
                </c:pt>
                <c:pt idx="2322" formatCode="0.00000">
                  <c:v>0.64237</c:v>
                </c:pt>
                <c:pt idx="2323" formatCode="0.00000">
                  <c:v>0.64232999999999996</c:v>
                </c:pt>
                <c:pt idx="2324" formatCode="0.00000">
                  <c:v>0.64229000000000003</c:v>
                </c:pt>
                <c:pt idx="2325" formatCode="0.00000">
                  <c:v>0.64226000000000005</c:v>
                </c:pt>
                <c:pt idx="2326" formatCode="0.00000">
                  <c:v>0.64222000000000001</c:v>
                </c:pt>
                <c:pt idx="2327" formatCode="0.00000">
                  <c:v>0.64217999999999997</c:v>
                </c:pt>
                <c:pt idx="2328" formatCode="0.00000">
                  <c:v>0.64214000000000004</c:v>
                </c:pt>
                <c:pt idx="2329" formatCode="0.00000">
                  <c:v>0.64210999999999996</c:v>
                </c:pt>
                <c:pt idx="2330" formatCode="0.00000">
                  <c:v>0.64207000000000003</c:v>
                </c:pt>
                <c:pt idx="2331" formatCode="0.00000">
                  <c:v>0.64202999999999999</c:v>
                </c:pt>
                <c:pt idx="2332" formatCode="0.00000">
                  <c:v>0.64198999999999995</c:v>
                </c:pt>
                <c:pt idx="2333" formatCode="0.00000">
                  <c:v>0.64195999999999998</c:v>
                </c:pt>
                <c:pt idx="2334" formatCode="0.00000">
                  <c:v>0.64192000000000005</c:v>
                </c:pt>
                <c:pt idx="2335" formatCode="0.00000">
                  <c:v>0.64188000000000001</c:v>
                </c:pt>
                <c:pt idx="2336" formatCode="0.00000">
                  <c:v>0.64183999999999997</c:v>
                </c:pt>
                <c:pt idx="2337" formatCode="0.00000">
                  <c:v>0.64180999999999999</c:v>
                </c:pt>
                <c:pt idx="2338" formatCode="0.00000">
                  <c:v>0.64176999999999995</c:v>
                </c:pt>
                <c:pt idx="2339" formatCode="0.00000">
                  <c:v>0.64173000000000002</c:v>
                </c:pt>
                <c:pt idx="2340" formatCode="0.00000">
                  <c:v>0.64168999999999998</c:v>
                </c:pt>
                <c:pt idx="2341" formatCode="0.00000">
                  <c:v>0.64166000000000001</c:v>
                </c:pt>
                <c:pt idx="2342" formatCode="0.00000">
                  <c:v>0.64161999999999997</c:v>
                </c:pt>
                <c:pt idx="2343" formatCode="0.00000">
                  <c:v>0.64158000000000004</c:v>
                </c:pt>
                <c:pt idx="2344" formatCode="0.00000">
                  <c:v>0.64154</c:v>
                </c:pt>
                <c:pt idx="2345" formatCode="0.00000">
                  <c:v>0.64151000000000002</c:v>
                </c:pt>
                <c:pt idx="2346" formatCode="0.00000">
                  <c:v>0.64146999999999998</c:v>
                </c:pt>
                <c:pt idx="2347" formatCode="0.00000">
                  <c:v>0.64142999999999994</c:v>
                </c:pt>
                <c:pt idx="2348" formatCode="0.00000">
                  <c:v>0.64139000000000002</c:v>
                </c:pt>
                <c:pt idx="2349" formatCode="0.00000">
                  <c:v>0.64136000000000004</c:v>
                </c:pt>
                <c:pt idx="2350" formatCode="0.00000">
                  <c:v>0.64132</c:v>
                </c:pt>
                <c:pt idx="2351" formatCode="0.00000">
                  <c:v>0.64127999999999996</c:v>
                </c:pt>
                <c:pt idx="2352" formatCode="0.00000">
                  <c:v>0.64124000000000003</c:v>
                </c:pt>
                <c:pt idx="2353" formatCode="0.00000">
                  <c:v>0.64120999999999995</c:v>
                </c:pt>
                <c:pt idx="2354" formatCode="0.00000">
                  <c:v>0.64117000000000002</c:v>
                </c:pt>
                <c:pt idx="2355" formatCode="0.00000">
                  <c:v>0.64114000000000004</c:v>
                </c:pt>
                <c:pt idx="2356" formatCode="0.00000">
                  <c:v>0.6411</c:v>
                </c:pt>
                <c:pt idx="2357" formatCode="0.00000">
                  <c:v>0.64107000000000003</c:v>
                </c:pt>
                <c:pt idx="2358" formatCode="0.00000">
                  <c:v>0.64102999999999999</c:v>
                </c:pt>
                <c:pt idx="2359" formatCode="0.00000">
                  <c:v>0.64100000000000001</c:v>
                </c:pt>
                <c:pt idx="2360" formatCode="0.00000">
                  <c:v>0.64095999999999997</c:v>
                </c:pt>
                <c:pt idx="2361" formatCode="0.00000">
                  <c:v>0.64093</c:v>
                </c:pt>
                <c:pt idx="2362" formatCode="0.00000">
                  <c:v>0.64088999999999996</c:v>
                </c:pt>
                <c:pt idx="2363" formatCode="0.00000">
                  <c:v>0.64085999999999999</c:v>
                </c:pt>
                <c:pt idx="2364" formatCode="0.00000">
                  <c:v>0.64081999999999995</c:v>
                </c:pt>
                <c:pt idx="2365" formatCode="0.00000">
                  <c:v>0.64078999999999997</c:v>
                </c:pt>
                <c:pt idx="2366" formatCode="0.00000">
                  <c:v>0.64076</c:v>
                </c:pt>
                <c:pt idx="2367" formatCode="0.00000">
                  <c:v>0.64071</c:v>
                </c:pt>
                <c:pt idx="2368" formatCode="0.00000">
                  <c:v>0.64068000000000003</c:v>
                </c:pt>
                <c:pt idx="2369" formatCode="0.00000">
                  <c:v>0.64065000000000005</c:v>
                </c:pt>
                <c:pt idx="2370" formatCode="0.00000">
                  <c:v>0.64061000000000001</c:v>
                </c:pt>
                <c:pt idx="2371" formatCode="0.00000">
                  <c:v>0.64058000000000004</c:v>
                </c:pt>
                <c:pt idx="2372" formatCode="0.00000">
                  <c:v>0.64054</c:v>
                </c:pt>
                <c:pt idx="2373" formatCode="0.00000">
                  <c:v>0.64051000000000002</c:v>
                </c:pt>
                <c:pt idx="2374" formatCode="0.00000">
                  <c:v>0.64046999999999998</c:v>
                </c:pt>
                <c:pt idx="2375" formatCode="0.00000">
                  <c:v>0.64044000000000001</c:v>
                </c:pt>
                <c:pt idx="2376" formatCode="0.00000">
                  <c:v>0.64039999999999997</c:v>
                </c:pt>
                <c:pt idx="2377" formatCode="0.00000">
                  <c:v>0.64036999999999999</c:v>
                </c:pt>
                <c:pt idx="2378" formatCode="0.00000">
                  <c:v>0.64032999999999995</c:v>
                </c:pt>
                <c:pt idx="2379" formatCode="0.00000">
                  <c:v>0.64029999999999998</c:v>
                </c:pt>
                <c:pt idx="2380" formatCode="0.00000">
                  <c:v>0.64026000000000005</c:v>
                </c:pt>
                <c:pt idx="2381" formatCode="0.00000">
                  <c:v>0.64022999999999997</c:v>
                </c:pt>
                <c:pt idx="2382" formatCode="0.00000">
                  <c:v>0.64019000000000004</c:v>
                </c:pt>
                <c:pt idx="2383" formatCode="0.00000">
                  <c:v>0.64015999999999995</c:v>
                </c:pt>
                <c:pt idx="2384" formatCode="0.00000">
                  <c:v>0.64012000000000002</c:v>
                </c:pt>
                <c:pt idx="2385" formatCode="0.00000">
                  <c:v>0.64009000000000005</c:v>
                </c:pt>
                <c:pt idx="2386" formatCode="0.00000">
                  <c:v>0.64005000000000001</c:v>
                </c:pt>
                <c:pt idx="2387" formatCode="0.00000">
                  <c:v>0.64002000000000003</c:v>
                </c:pt>
                <c:pt idx="2388" formatCode="0.00000">
                  <c:v>0.63997999999999999</c:v>
                </c:pt>
                <c:pt idx="2389" formatCode="0.00000">
                  <c:v>0.63995000000000002</c:v>
                </c:pt>
                <c:pt idx="2390" formatCode="0.00000">
                  <c:v>0.63990999999999998</c:v>
                </c:pt>
                <c:pt idx="2391" formatCode="0.00000">
                  <c:v>0.63988</c:v>
                </c:pt>
                <c:pt idx="2392" formatCode="0.00000">
                  <c:v>0.63983999999999996</c:v>
                </c:pt>
                <c:pt idx="2393" formatCode="0.00000">
                  <c:v>0.63980999999999999</c:v>
                </c:pt>
                <c:pt idx="2394" formatCode="0.00000">
                  <c:v>0.63976999999999995</c:v>
                </c:pt>
                <c:pt idx="2395" formatCode="0.00000">
                  <c:v>0.63973999999999998</c:v>
                </c:pt>
                <c:pt idx="2396" formatCode="0.00000">
                  <c:v>0.63970000000000005</c:v>
                </c:pt>
                <c:pt idx="2397" formatCode="0.00000">
                  <c:v>0.63966999999999996</c:v>
                </c:pt>
                <c:pt idx="2398" formatCode="0.00000">
                  <c:v>0.63963000000000003</c:v>
                </c:pt>
                <c:pt idx="2399" formatCode="0.00000">
                  <c:v>0.63959999999999995</c:v>
                </c:pt>
                <c:pt idx="2400" formatCode="0.00000">
                  <c:v>0.63956000000000002</c:v>
                </c:pt>
                <c:pt idx="2401" formatCode="0.00000">
                  <c:v>0.63953000000000004</c:v>
                </c:pt>
                <c:pt idx="2402" formatCode="0.00000">
                  <c:v>0.63949</c:v>
                </c:pt>
                <c:pt idx="2403" formatCode="0.00000">
                  <c:v>0.63946000000000003</c:v>
                </c:pt>
                <c:pt idx="2404" formatCode="0.00000">
                  <c:v>0.63941999999999999</c:v>
                </c:pt>
                <c:pt idx="2405" formatCode="0.00000">
                  <c:v>0.63939000000000001</c:v>
                </c:pt>
                <c:pt idx="2406" formatCode="0.00000">
                  <c:v>0.63934999999999997</c:v>
                </c:pt>
                <c:pt idx="2407" formatCode="0.00000">
                  <c:v>0.63932</c:v>
                </c:pt>
                <c:pt idx="2408" formatCode="0.00000">
                  <c:v>0.63927999999999996</c:v>
                </c:pt>
                <c:pt idx="2409" formatCode="0.00000">
                  <c:v>0.63924999999999998</c:v>
                </c:pt>
                <c:pt idx="2410" formatCode="0.00000">
                  <c:v>0.63920999999999994</c:v>
                </c:pt>
                <c:pt idx="2411" formatCode="0.00000">
                  <c:v>0.63917999999999997</c:v>
                </c:pt>
                <c:pt idx="2412" formatCode="0.00000">
                  <c:v>0.63914000000000004</c:v>
                </c:pt>
                <c:pt idx="2413" formatCode="0.00000">
                  <c:v>0.63910999999999996</c:v>
                </c:pt>
                <c:pt idx="2414" formatCode="0.00000">
                  <c:v>0.63907000000000003</c:v>
                </c:pt>
                <c:pt idx="2415" formatCode="0.00000">
                  <c:v>0.63904000000000005</c:v>
                </c:pt>
                <c:pt idx="2416" formatCode="0.00000">
                  <c:v>0.63900000000000001</c:v>
                </c:pt>
                <c:pt idx="2417" formatCode="0.00000">
                  <c:v>0.63897000000000004</c:v>
                </c:pt>
                <c:pt idx="2418" formatCode="0.00000">
                  <c:v>0.63893</c:v>
                </c:pt>
                <c:pt idx="2419" formatCode="0.00000">
                  <c:v>0.63890000000000002</c:v>
                </c:pt>
                <c:pt idx="2420" formatCode="0.00000">
                  <c:v>0.63885999999999998</c:v>
                </c:pt>
                <c:pt idx="2421" formatCode="0.00000">
                  <c:v>0.63883000000000001</c:v>
                </c:pt>
                <c:pt idx="2422" formatCode="0.00000">
                  <c:v>0.63878999999999997</c:v>
                </c:pt>
                <c:pt idx="2423" formatCode="0.00000">
                  <c:v>0.63875999999999999</c:v>
                </c:pt>
                <c:pt idx="2424" formatCode="0.00000">
                  <c:v>0.63871999999999995</c:v>
                </c:pt>
                <c:pt idx="2425" formatCode="0.00000">
                  <c:v>0.63868999999999998</c:v>
                </c:pt>
                <c:pt idx="2426" formatCode="0.00000">
                  <c:v>0.63865000000000005</c:v>
                </c:pt>
                <c:pt idx="2427" formatCode="0.00000">
                  <c:v>0.63861999999999997</c:v>
                </c:pt>
                <c:pt idx="2428" formatCode="0.00000">
                  <c:v>0.63858000000000004</c:v>
                </c:pt>
                <c:pt idx="2429" formatCode="0.00000">
                  <c:v>0.63854999999999995</c:v>
                </c:pt>
                <c:pt idx="2430" formatCode="0.00000">
                  <c:v>0.63851000000000002</c:v>
                </c:pt>
                <c:pt idx="2431" formatCode="0.00000">
                  <c:v>0.63848000000000005</c:v>
                </c:pt>
                <c:pt idx="2432" formatCode="0.00000">
                  <c:v>0.63844000000000001</c:v>
                </c:pt>
                <c:pt idx="2433" formatCode="0.00000">
                  <c:v>0.63841000000000003</c:v>
                </c:pt>
                <c:pt idx="2434" formatCode="0.00000">
                  <c:v>0.63836999999999999</c:v>
                </c:pt>
                <c:pt idx="2435" formatCode="0.00000">
                  <c:v>0.63834000000000002</c:v>
                </c:pt>
                <c:pt idx="2436" formatCode="0.00000">
                  <c:v>0.63829999999999998</c:v>
                </c:pt>
                <c:pt idx="2437" formatCode="0.00000">
                  <c:v>0.63827</c:v>
                </c:pt>
                <c:pt idx="2438" formatCode="0.00000">
                  <c:v>0.63822999999999996</c:v>
                </c:pt>
                <c:pt idx="2439" formatCode="0.00000">
                  <c:v>0.63819999999999999</c:v>
                </c:pt>
                <c:pt idx="2440" formatCode="0.00000">
                  <c:v>0.63815999999999995</c:v>
                </c:pt>
                <c:pt idx="2441" formatCode="0.00000">
                  <c:v>0.63812999999999998</c:v>
                </c:pt>
                <c:pt idx="2442" formatCode="0.00000">
                  <c:v>0.63809000000000005</c:v>
                </c:pt>
                <c:pt idx="2443" formatCode="0.00000">
                  <c:v>0.63805999999999996</c:v>
                </c:pt>
                <c:pt idx="2444" formatCode="0.00000">
                  <c:v>0.63802000000000003</c:v>
                </c:pt>
                <c:pt idx="2445" formatCode="0.00000">
                  <c:v>0.63798999999999995</c:v>
                </c:pt>
                <c:pt idx="2446" formatCode="0.00000">
                  <c:v>0.63795000000000002</c:v>
                </c:pt>
                <c:pt idx="2447" formatCode="0.00000">
                  <c:v>0.63792000000000004</c:v>
                </c:pt>
                <c:pt idx="2448" formatCode="0.00000">
                  <c:v>0.63788</c:v>
                </c:pt>
                <c:pt idx="2449" formatCode="0.00000">
                  <c:v>0.63785000000000003</c:v>
                </c:pt>
                <c:pt idx="2450" formatCode="0.00000">
                  <c:v>0.63780999999999999</c:v>
                </c:pt>
                <c:pt idx="2451" formatCode="0.00000">
                  <c:v>0.63778000000000001</c:v>
                </c:pt>
                <c:pt idx="2452" formatCode="0.00000">
                  <c:v>0.63773999999999997</c:v>
                </c:pt>
                <c:pt idx="2453" formatCode="0.00000">
                  <c:v>0.63771</c:v>
                </c:pt>
                <c:pt idx="2454" formatCode="0.00000">
                  <c:v>0.63766999999999996</c:v>
                </c:pt>
                <c:pt idx="2455" formatCode="0.00000">
                  <c:v>0.63763999999999998</c:v>
                </c:pt>
                <c:pt idx="2456" formatCode="0.00000">
                  <c:v>0.63759999999999994</c:v>
                </c:pt>
                <c:pt idx="2457" formatCode="0.00000">
                  <c:v>0.63756999999999997</c:v>
                </c:pt>
                <c:pt idx="2458" formatCode="0.00000">
                  <c:v>0.63753000000000004</c:v>
                </c:pt>
                <c:pt idx="2459" formatCode="0.00000">
                  <c:v>0.63749999999999996</c:v>
                </c:pt>
                <c:pt idx="2460" formatCode="0.00000">
                  <c:v>0.63746000000000003</c:v>
                </c:pt>
                <c:pt idx="2461" formatCode="0.00000">
                  <c:v>0.63743000000000005</c:v>
                </c:pt>
                <c:pt idx="2462" formatCode="0.00000">
                  <c:v>0.63739000000000001</c:v>
                </c:pt>
                <c:pt idx="2463" formatCode="0.00000">
                  <c:v>0.63736000000000004</c:v>
                </c:pt>
                <c:pt idx="2464" formatCode="0.00000">
                  <c:v>0.63732</c:v>
                </c:pt>
                <c:pt idx="2465" formatCode="0.00000">
                  <c:v>0.63729000000000002</c:v>
                </c:pt>
                <c:pt idx="2466" formatCode="0.00000">
                  <c:v>0.63724999999999998</c:v>
                </c:pt>
                <c:pt idx="2467" formatCode="0.00000">
                  <c:v>0.63722000000000001</c:v>
                </c:pt>
                <c:pt idx="2468" formatCode="0.00000">
                  <c:v>0.63717999999999997</c:v>
                </c:pt>
                <c:pt idx="2469" formatCode="0.00000">
                  <c:v>0.63714999999999999</c:v>
                </c:pt>
                <c:pt idx="2470" formatCode="0.00000">
                  <c:v>0.63710999999999995</c:v>
                </c:pt>
                <c:pt idx="2471" formatCode="0.00000">
                  <c:v>0.63707999999999998</c:v>
                </c:pt>
                <c:pt idx="2472" formatCode="0.00000">
                  <c:v>0.63704000000000005</c:v>
                </c:pt>
                <c:pt idx="2473" formatCode="0.00000">
                  <c:v>0.63700999999999997</c:v>
                </c:pt>
                <c:pt idx="2474" formatCode="0.00000">
                  <c:v>0.63697000000000004</c:v>
                </c:pt>
                <c:pt idx="2475" formatCode="0.00000">
                  <c:v>0.63693999999999995</c:v>
                </c:pt>
                <c:pt idx="2476" formatCode="0.00000">
                  <c:v>0.63690000000000002</c:v>
                </c:pt>
                <c:pt idx="2477" formatCode="0.00000">
                  <c:v>0.63687000000000005</c:v>
                </c:pt>
                <c:pt idx="2478" formatCode="0.00000">
                  <c:v>0.63683000000000001</c:v>
                </c:pt>
                <c:pt idx="2479" formatCode="0.00000">
                  <c:v>0.63680000000000003</c:v>
                </c:pt>
                <c:pt idx="2480" formatCode="0.00000">
                  <c:v>0.63675999999999999</c:v>
                </c:pt>
                <c:pt idx="2481" formatCode="0.00000">
                  <c:v>0.63673000000000002</c:v>
                </c:pt>
                <c:pt idx="2482" formatCode="0.00000">
                  <c:v>0.63668999999999998</c:v>
                </c:pt>
                <c:pt idx="2483" formatCode="0.00000">
                  <c:v>0.63666</c:v>
                </c:pt>
                <c:pt idx="2484" formatCode="0.00000">
                  <c:v>0.63661999999999996</c:v>
                </c:pt>
                <c:pt idx="2485" formatCode="0.00000">
                  <c:v>0.63658999999999999</c:v>
                </c:pt>
                <c:pt idx="2486" formatCode="0.00000">
                  <c:v>0.63654999999999995</c:v>
                </c:pt>
                <c:pt idx="2487" formatCode="0.00000">
                  <c:v>0.63651999999999997</c:v>
                </c:pt>
                <c:pt idx="2488" formatCode="0.00000">
                  <c:v>0.63648000000000005</c:v>
                </c:pt>
                <c:pt idx="2489" formatCode="0.00000">
                  <c:v>0.63644999999999996</c:v>
                </c:pt>
                <c:pt idx="2490" formatCode="0.00000">
                  <c:v>0.63639999999999997</c:v>
                </c:pt>
                <c:pt idx="2491" formatCode="0.00000">
                  <c:v>0.63634999999999997</c:v>
                </c:pt>
                <c:pt idx="2492" formatCode="0.00000">
                  <c:v>0.63632</c:v>
                </c:pt>
                <c:pt idx="2493" formatCode="0.00000">
                  <c:v>0.63627999999999996</c:v>
                </c:pt>
                <c:pt idx="2494" formatCode="0.00000">
                  <c:v>0.63624999999999998</c:v>
                </c:pt>
                <c:pt idx="2495" formatCode="0.00000">
                  <c:v>0.63621000000000005</c:v>
                </c:pt>
                <c:pt idx="2496" formatCode="0.00000">
                  <c:v>0.63617999999999997</c:v>
                </c:pt>
                <c:pt idx="2497" formatCode="0.00000">
                  <c:v>0.63614000000000004</c:v>
                </c:pt>
                <c:pt idx="2498" formatCode="0.00000">
                  <c:v>0.63610999999999995</c:v>
                </c:pt>
                <c:pt idx="2499" formatCode="0.00000">
                  <c:v>0.63607000000000002</c:v>
                </c:pt>
                <c:pt idx="2500" formatCode="0.00000">
                  <c:v>0.63604000000000005</c:v>
                </c:pt>
                <c:pt idx="2501" formatCode="0.00000">
                  <c:v>0.63600000000000001</c:v>
                </c:pt>
                <c:pt idx="2502" formatCode="0.00000">
                  <c:v>0.63597000000000004</c:v>
                </c:pt>
                <c:pt idx="2503" formatCode="0.00000">
                  <c:v>0.63593</c:v>
                </c:pt>
                <c:pt idx="2504" formatCode="0.00000">
                  <c:v>0.63590000000000002</c:v>
                </c:pt>
                <c:pt idx="2505" formatCode="0.00000">
                  <c:v>0.63585999999999998</c:v>
                </c:pt>
                <c:pt idx="2506" formatCode="0.00000">
                  <c:v>0.63583000000000001</c:v>
                </c:pt>
                <c:pt idx="2507" formatCode="0.00000">
                  <c:v>0.63578999999999997</c:v>
                </c:pt>
                <c:pt idx="2508" formatCode="0.00000">
                  <c:v>0.63575999999999999</c:v>
                </c:pt>
                <c:pt idx="2509" formatCode="0.00000">
                  <c:v>0.63571999999999995</c:v>
                </c:pt>
                <c:pt idx="2510" formatCode="0.00000">
                  <c:v>0.63568999999999998</c:v>
                </c:pt>
                <c:pt idx="2511" formatCode="0.00000">
                  <c:v>0.63565000000000005</c:v>
                </c:pt>
                <c:pt idx="2512" formatCode="0.00000">
                  <c:v>0.63561999999999996</c:v>
                </c:pt>
                <c:pt idx="2513" formatCode="0.00000">
                  <c:v>0.63558000000000003</c:v>
                </c:pt>
                <c:pt idx="2514" formatCode="0.00000">
                  <c:v>0.63554999999999995</c:v>
                </c:pt>
                <c:pt idx="2515" formatCode="0.00000">
                  <c:v>0.63551000000000002</c:v>
                </c:pt>
                <c:pt idx="2516" formatCode="0.00000">
                  <c:v>0.63548000000000004</c:v>
                </c:pt>
                <c:pt idx="2517" formatCode="0.00000">
                  <c:v>0.63544</c:v>
                </c:pt>
                <c:pt idx="2518" formatCode="0.00000">
                  <c:v>0.63541000000000003</c:v>
                </c:pt>
                <c:pt idx="2519" formatCode="0.00000">
                  <c:v>0.63536999999999999</c:v>
                </c:pt>
                <c:pt idx="2520" formatCode="0.00000">
                  <c:v>0.63534000000000002</c:v>
                </c:pt>
                <c:pt idx="2521" formatCode="0.00000">
                  <c:v>0.63529999999999998</c:v>
                </c:pt>
                <c:pt idx="2522" formatCode="0.00000">
                  <c:v>0.63527</c:v>
                </c:pt>
                <c:pt idx="2523" formatCode="0.00000">
                  <c:v>0.63522999999999996</c:v>
                </c:pt>
                <c:pt idx="2524" formatCode="0.00000">
                  <c:v>0.63519999999999999</c:v>
                </c:pt>
                <c:pt idx="2525" formatCode="0.00000">
                  <c:v>0.63515999999999995</c:v>
                </c:pt>
                <c:pt idx="2526" formatCode="0.00000">
                  <c:v>0.63512999999999997</c:v>
                </c:pt>
                <c:pt idx="2527" formatCode="0.00000">
                  <c:v>0.63509000000000004</c:v>
                </c:pt>
                <c:pt idx="2528" formatCode="0.00000">
                  <c:v>0.63505999999999996</c:v>
                </c:pt>
                <c:pt idx="2529" formatCode="0.00000">
                  <c:v>0.63502000000000003</c:v>
                </c:pt>
                <c:pt idx="2530" formatCode="0.00000">
                  <c:v>0.63499000000000005</c:v>
                </c:pt>
                <c:pt idx="2531" formatCode="0.00000">
                  <c:v>0.63495000000000001</c:v>
                </c:pt>
                <c:pt idx="2532" formatCode="0.00000">
                  <c:v>0.63492000000000004</c:v>
                </c:pt>
                <c:pt idx="2533" formatCode="0.00000">
                  <c:v>0.63488</c:v>
                </c:pt>
                <c:pt idx="2534" formatCode="0.00000">
                  <c:v>0.63485000000000003</c:v>
                </c:pt>
                <c:pt idx="2535" formatCode="0.00000">
                  <c:v>0.63480999999999999</c:v>
                </c:pt>
                <c:pt idx="2536" formatCode="0.00000">
                  <c:v>0.63478000000000001</c:v>
                </c:pt>
                <c:pt idx="2537" formatCode="0.00000">
                  <c:v>0.63473999999999997</c:v>
                </c:pt>
                <c:pt idx="2538" formatCode="0.00000">
                  <c:v>0.63471</c:v>
                </c:pt>
                <c:pt idx="2539" formatCode="0.00000">
                  <c:v>0.63466999999999996</c:v>
                </c:pt>
                <c:pt idx="2540" formatCode="0.00000">
                  <c:v>0.63463999999999998</c:v>
                </c:pt>
                <c:pt idx="2541" formatCode="0.00000">
                  <c:v>0.63460000000000005</c:v>
                </c:pt>
                <c:pt idx="2542" formatCode="0.00000">
                  <c:v>0.63456999999999997</c:v>
                </c:pt>
                <c:pt idx="2543" formatCode="0.00000">
                  <c:v>0.63453000000000004</c:v>
                </c:pt>
                <c:pt idx="2544" formatCode="0.00000">
                  <c:v>0.63449999999999995</c:v>
                </c:pt>
                <c:pt idx="2545" formatCode="0.00000">
                  <c:v>0.63446000000000002</c:v>
                </c:pt>
                <c:pt idx="2546" formatCode="0.00000">
                  <c:v>0.63443000000000005</c:v>
                </c:pt>
                <c:pt idx="2547" formatCode="0.00000">
                  <c:v>0.63439000000000001</c:v>
                </c:pt>
                <c:pt idx="2548" formatCode="0.00000">
                  <c:v>0.63436000000000003</c:v>
                </c:pt>
                <c:pt idx="2549" formatCode="0.00000">
                  <c:v>0.63431999999999999</c:v>
                </c:pt>
                <c:pt idx="2550" formatCode="0.00000">
                  <c:v>0.63429000000000002</c:v>
                </c:pt>
                <c:pt idx="2551" formatCode="0.00000">
                  <c:v>0.63424999999999998</c:v>
                </c:pt>
                <c:pt idx="2552" formatCode="0.00000">
                  <c:v>0.63422000000000001</c:v>
                </c:pt>
                <c:pt idx="2553" formatCode="0.00000">
                  <c:v>0.63419000000000003</c:v>
                </c:pt>
                <c:pt idx="2554" formatCode="0.00000">
                  <c:v>0.63414999999999999</c:v>
                </c:pt>
                <c:pt idx="2555" formatCode="0.00000">
                  <c:v>0.63412000000000002</c:v>
                </c:pt>
                <c:pt idx="2556" formatCode="0.00000">
                  <c:v>0.63409000000000004</c:v>
                </c:pt>
                <c:pt idx="2557" formatCode="0.00000">
                  <c:v>0.63405999999999996</c:v>
                </c:pt>
                <c:pt idx="2558" formatCode="0.00000">
                  <c:v>0.63402000000000003</c:v>
                </c:pt>
                <c:pt idx="2559" formatCode="0.00000">
                  <c:v>0.63399000000000005</c:v>
                </c:pt>
                <c:pt idx="2560" formatCode="0.00000">
                  <c:v>0.63395999999999997</c:v>
                </c:pt>
                <c:pt idx="2561" formatCode="0.00000">
                  <c:v>0.63392999999999999</c:v>
                </c:pt>
                <c:pt idx="2562" formatCode="0.00000">
                  <c:v>0.63388999999999995</c:v>
                </c:pt>
                <c:pt idx="2563" formatCode="0.00000">
                  <c:v>0.63385999999999998</c:v>
                </c:pt>
                <c:pt idx="2564" formatCode="0.00000">
                  <c:v>0.63383</c:v>
                </c:pt>
                <c:pt idx="2565" formatCode="0.00000">
                  <c:v>0.63380000000000003</c:v>
                </c:pt>
                <c:pt idx="2566" formatCode="0.00000">
                  <c:v>0.63375999999999999</c:v>
                </c:pt>
                <c:pt idx="2567" formatCode="0.00000">
                  <c:v>0.63373000000000002</c:v>
                </c:pt>
                <c:pt idx="2568" formatCode="0.00000">
                  <c:v>0.63370000000000004</c:v>
                </c:pt>
                <c:pt idx="2569" formatCode="0.00000">
                  <c:v>0.63366999999999996</c:v>
                </c:pt>
                <c:pt idx="2570" formatCode="0.00000">
                  <c:v>0.63363000000000003</c:v>
                </c:pt>
                <c:pt idx="2571" formatCode="0.00000">
                  <c:v>0.63360000000000005</c:v>
                </c:pt>
                <c:pt idx="2572" formatCode="0.00000">
                  <c:v>0.63356999999999997</c:v>
                </c:pt>
                <c:pt idx="2573" formatCode="0.00000">
                  <c:v>0.63353999999999999</c:v>
                </c:pt>
                <c:pt idx="2574" formatCode="0.00000">
                  <c:v>0.63349999999999995</c:v>
                </c:pt>
                <c:pt idx="2575" formatCode="0.00000">
                  <c:v>0.63346999999999998</c:v>
                </c:pt>
                <c:pt idx="2576" formatCode="0.00000">
                  <c:v>0.63344</c:v>
                </c:pt>
                <c:pt idx="2577" formatCode="0.00000">
                  <c:v>0.63341000000000003</c:v>
                </c:pt>
                <c:pt idx="2578" formatCode="0.00000">
                  <c:v>0.63336999999999999</c:v>
                </c:pt>
                <c:pt idx="2579" formatCode="0.00000">
                  <c:v>0.63334000000000001</c:v>
                </c:pt>
                <c:pt idx="2580" formatCode="0.00000">
                  <c:v>0.63331000000000004</c:v>
                </c:pt>
                <c:pt idx="2581" formatCode="0.00000">
                  <c:v>0.63327999999999995</c:v>
                </c:pt>
                <c:pt idx="2582" formatCode="0.00000">
                  <c:v>0.63324000000000003</c:v>
                </c:pt>
                <c:pt idx="2583" formatCode="0.00000">
                  <c:v>0.63321000000000005</c:v>
                </c:pt>
                <c:pt idx="2584" formatCode="0.00000">
                  <c:v>0.63317999999999997</c:v>
                </c:pt>
                <c:pt idx="2585" formatCode="0.00000">
                  <c:v>0.63314999999999999</c:v>
                </c:pt>
                <c:pt idx="2586" formatCode="0.00000">
                  <c:v>0.63310999999999995</c:v>
                </c:pt>
                <c:pt idx="2587" formatCode="0.00000">
                  <c:v>0.63307999999999998</c:v>
                </c:pt>
                <c:pt idx="2588" formatCode="0.00000">
                  <c:v>0.63305</c:v>
                </c:pt>
                <c:pt idx="2589" formatCode="0.00000">
                  <c:v>0.63302000000000003</c:v>
                </c:pt>
                <c:pt idx="2590" formatCode="0.00000">
                  <c:v>0.63297999999999999</c:v>
                </c:pt>
                <c:pt idx="2591" formatCode="0.00000">
                  <c:v>0.63295000000000001</c:v>
                </c:pt>
                <c:pt idx="2592" formatCode="0.00000">
                  <c:v>0.63292000000000004</c:v>
                </c:pt>
                <c:pt idx="2593" formatCode="0.00000">
                  <c:v>0.63288999999999995</c:v>
                </c:pt>
                <c:pt idx="2594" formatCode="0.00000">
                  <c:v>0.63285000000000002</c:v>
                </c:pt>
                <c:pt idx="2595" formatCode="0.00000">
                  <c:v>0.63282000000000005</c:v>
                </c:pt>
                <c:pt idx="2596" formatCode="0.00000">
                  <c:v>0.63278999999999996</c:v>
                </c:pt>
                <c:pt idx="2597" formatCode="0.00000">
                  <c:v>0.63275999999999999</c:v>
                </c:pt>
                <c:pt idx="2598" formatCode="0.00000">
                  <c:v>0.63271999999999995</c:v>
                </c:pt>
                <c:pt idx="2599" formatCode="0.00000">
                  <c:v>0.63268999999999997</c:v>
                </c:pt>
                <c:pt idx="2600" formatCode="0.00000">
                  <c:v>0.63266</c:v>
                </c:pt>
                <c:pt idx="2601" formatCode="0.00000">
                  <c:v>0.63263000000000003</c:v>
                </c:pt>
                <c:pt idx="2602" formatCode="0.00000">
                  <c:v>0.63258999999999999</c:v>
                </c:pt>
                <c:pt idx="2603" formatCode="0.00000">
                  <c:v>0.63256000000000001</c:v>
                </c:pt>
                <c:pt idx="2604" formatCode="0.00000">
                  <c:v>0.63253000000000004</c:v>
                </c:pt>
                <c:pt idx="2605" formatCode="0.00000">
                  <c:v>0.63249999999999995</c:v>
                </c:pt>
                <c:pt idx="2606" formatCode="0.00000">
                  <c:v>0.63246000000000002</c:v>
                </c:pt>
                <c:pt idx="2607" formatCode="0.00000">
                  <c:v>0.63243000000000005</c:v>
                </c:pt>
                <c:pt idx="2608" formatCode="0.00000">
                  <c:v>0.63239999999999996</c:v>
                </c:pt>
                <c:pt idx="2609" formatCode="0.00000">
                  <c:v>0.63236999999999999</c:v>
                </c:pt>
                <c:pt idx="2610" formatCode="0.00000">
                  <c:v>0.63232999999999995</c:v>
                </c:pt>
                <c:pt idx="2611" formatCode="0.00000">
                  <c:v>0.63229999999999997</c:v>
                </c:pt>
                <c:pt idx="2612" formatCode="0.00000">
                  <c:v>0.63227</c:v>
                </c:pt>
                <c:pt idx="2613" formatCode="0.00000">
                  <c:v>0.63224000000000002</c:v>
                </c:pt>
                <c:pt idx="2614" formatCode="0.00000">
                  <c:v>0.63219999999999998</c:v>
                </c:pt>
                <c:pt idx="2615" formatCode="0.00000">
                  <c:v>0.63217000000000001</c:v>
                </c:pt>
                <c:pt idx="2616" formatCode="0.00000">
                  <c:v>0.63214000000000004</c:v>
                </c:pt>
                <c:pt idx="2617" formatCode="0.00000">
                  <c:v>0.63210999999999995</c:v>
                </c:pt>
                <c:pt idx="2618" formatCode="0.00000">
                  <c:v>0.63207000000000002</c:v>
                </c:pt>
                <c:pt idx="2619" formatCode="0.00000">
                  <c:v>0.63204000000000005</c:v>
                </c:pt>
                <c:pt idx="2620" formatCode="0.00000">
                  <c:v>0.63200999999999996</c:v>
                </c:pt>
                <c:pt idx="2621" formatCode="0.00000">
                  <c:v>0.63197999999999999</c:v>
                </c:pt>
                <c:pt idx="2622" formatCode="0.00000">
                  <c:v>0.63195000000000001</c:v>
                </c:pt>
                <c:pt idx="2623" formatCode="0.00000">
                  <c:v>0.63192000000000004</c:v>
                </c:pt>
                <c:pt idx="2624" formatCode="0.00000">
                  <c:v>0.63188</c:v>
                </c:pt>
                <c:pt idx="2625" formatCode="0.00000">
                  <c:v>0.63185000000000002</c:v>
                </c:pt>
                <c:pt idx="2626" formatCode="0.00000">
                  <c:v>0.63182000000000005</c:v>
                </c:pt>
                <c:pt idx="2627" formatCode="0.00000">
                  <c:v>0.63178999999999996</c:v>
                </c:pt>
                <c:pt idx="2628" formatCode="0.00000">
                  <c:v>0.63175000000000003</c:v>
                </c:pt>
                <c:pt idx="2629" formatCode="0.00000">
                  <c:v>0.63171999999999995</c:v>
                </c:pt>
                <c:pt idx="2630" formatCode="0.00000">
                  <c:v>0.63168999999999997</c:v>
                </c:pt>
                <c:pt idx="2631" formatCode="0.00000">
                  <c:v>0.63166</c:v>
                </c:pt>
                <c:pt idx="2632" formatCode="0.00000">
                  <c:v>0.63161999999999996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DC-493C-9F14-07D34162E3DE}"/>
            </c:ext>
          </c:extLst>
        </c:ser>
        <c:ser>
          <c:idx val="0"/>
          <c:order val="1"/>
          <c:tx>
            <c:strRef>
              <c:f>Lookups!$E$7</c:f>
              <c:strCache>
                <c:ptCount val="1"/>
                <c:pt idx="0">
                  <c:v>MCoeff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Lookups!$C$8:$C$3912</c:f>
              <c:numCache>
                <c:formatCode>General</c:formatCode>
                <c:ptCount val="3905"/>
                <c:pt idx="1">
                  <c:v>37.400000000000148</c:v>
                </c:pt>
                <c:pt idx="2">
                  <c:v>37.450000000000145</c:v>
                </c:pt>
                <c:pt idx="3">
                  <c:v>37.500000000000142</c:v>
                </c:pt>
                <c:pt idx="4">
                  <c:v>37.550000000000139</c:v>
                </c:pt>
                <c:pt idx="5">
                  <c:v>37.600000000000136</c:v>
                </c:pt>
                <c:pt idx="6">
                  <c:v>37.650000000000134</c:v>
                </c:pt>
                <c:pt idx="7">
                  <c:v>37.700000000000131</c:v>
                </c:pt>
                <c:pt idx="8">
                  <c:v>37.750000000000128</c:v>
                </c:pt>
                <c:pt idx="9">
                  <c:v>37.800000000000125</c:v>
                </c:pt>
                <c:pt idx="10">
                  <c:v>37.850000000000122</c:v>
                </c:pt>
                <c:pt idx="11">
                  <c:v>37.900000000000119</c:v>
                </c:pt>
                <c:pt idx="12">
                  <c:v>37.950000000000117</c:v>
                </c:pt>
                <c:pt idx="13">
                  <c:v>38.000000000000114</c:v>
                </c:pt>
                <c:pt idx="14">
                  <c:v>38.050000000000111</c:v>
                </c:pt>
                <c:pt idx="15">
                  <c:v>38.100000000000108</c:v>
                </c:pt>
                <c:pt idx="16">
                  <c:v>38.150000000000105</c:v>
                </c:pt>
                <c:pt idx="17">
                  <c:v>38.200000000000102</c:v>
                </c:pt>
                <c:pt idx="18">
                  <c:v>38.250000000000099</c:v>
                </c:pt>
                <c:pt idx="19">
                  <c:v>38.300000000000097</c:v>
                </c:pt>
                <c:pt idx="20">
                  <c:v>38.350000000000094</c:v>
                </c:pt>
                <c:pt idx="21">
                  <c:v>38.400000000000091</c:v>
                </c:pt>
                <c:pt idx="22">
                  <c:v>38.450000000000088</c:v>
                </c:pt>
                <c:pt idx="23">
                  <c:v>38.500000000000085</c:v>
                </c:pt>
                <c:pt idx="24">
                  <c:v>38.550000000000082</c:v>
                </c:pt>
                <c:pt idx="25">
                  <c:v>38.60000000000008</c:v>
                </c:pt>
                <c:pt idx="26">
                  <c:v>38.650000000000077</c:v>
                </c:pt>
                <c:pt idx="27">
                  <c:v>38.700000000000074</c:v>
                </c:pt>
                <c:pt idx="28">
                  <c:v>38.750000000000071</c:v>
                </c:pt>
                <c:pt idx="29">
                  <c:v>38.800000000000068</c:v>
                </c:pt>
                <c:pt idx="30">
                  <c:v>38.850000000000065</c:v>
                </c:pt>
                <c:pt idx="31">
                  <c:v>38.900000000000063</c:v>
                </c:pt>
                <c:pt idx="32">
                  <c:v>38.95000000000006</c:v>
                </c:pt>
                <c:pt idx="33">
                  <c:v>39.000000000000057</c:v>
                </c:pt>
                <c:pt idx="34">
                  <c:v>39.050000000000054</c:v>
                </c:pt>
                <c:pt idx="35">
                  <c:v>39.100000000000051</c:v>
                </c:pt>
                <c:pt idx="36">
                  <c:v>39.150000000000048</c:v>
                </c:pt>
                <c:pt idx="37">
                  <c:v>39.200000000000045</c:v>
                </c:pt>
                <c:pt idx="38">
                  <c:v>39.250000000000043</c:v>
                </c:pt>
                <c:pt idx="39">
                  <c:v>39.30000000000004</c:v>
                </c:pt>
                <c:pt idx="40">
                  <c:v>39.350000000000037</c:v>
                </c:pt>
                <c:pt idx="41">
                  <c:v>39.400000000000034</c:v>
                </c:pt>
                <c:pt idx="42">
                  <c:v>39.450000000000031</c:v>
                </c:pt>
                <c:pt idx="43">
                  <c:v>39.500000000000028</c:v>
                </c:pt>
                <c:pt idx="44">
                  <c:v>39.550000000000026</c:v>
                </c:pt>
                <c:pt idx="45">
                  <c:v>39.600000000000023</c:v>
                </c:pt>
                <c:pt idx="46">
                  <c:v>39.65000000000002</c:v>
                </c:pt>
                <c:pt idx="47">
                  <c:v>39.700000000000017</c:v>
                </c:pt>
                <c:pt idx="48">
                  <c:v>39.750000000000014</c:v>
                </c:pt>
                <c:pt idx="49">
                  <c:v>39.800000000000011</c:v>
                </c:pt>
                <c:pt idx="50">
                  <c:v>39.850000000000009</c:v>
                </c:pt>
                <c:pt idx="51">
                  <c:v>39.900000000000006</c:v>
                </c:pt>
                <c:pt idx="52">
                  <c:v>39.950000000000003</c:v>
                </c:pt>
                <c:pt idx="53">
                  <c:v>40</c:v>
                </c:pt>
                <c:pt idx="54">
                  <c:v>40.049999999999997</c:v>
                </c:pt>
                <c:pt idx="55">
                  <c:v>40.1</c:v>
                </c:pt>
                <c:pt idx="56">
                  <c:v>40.15</c:v>
                </c:pt>
                <c:pt idx="57">
                  <c:v>40.200000000000003</c:v>
                </c:pt>
                <c:pt idx="58">
                  <c:v>40.25</c:v>
                </c:pt>
                <c:pt idx="59">
                  <c:v>40.299999999999997</c:v>
                </c:pt>
                <c:pt idx="60">
                  <c:v>40.35</c:v>
                </c:pt>
                <c:pt idx="61">
                  <c:v>40.4</c:v>
                </c:pt>
                <c:pt idx="62">
                  <c:v>40.450000000000003</c:v>
                </c:pt>
                <c:pt idx="63">
                  <c:v>40.5</c:v>
                </c:pt>
                <c:pt idx="64">
                  <c:v>40.549999999999997</c:v>
                </c:pt>
                <c:pt idx="65">
                  <c:v>40.6</c:v>
                </c:pt>
                <c:pt idx="66">
                  <c:v>40.65</c:v>
                </c:pt>
                <c:pt idx="67">
                  <c:v>40.700000000000003</c:v>
                </c:pt>
                <c:pt idx="68">
                  <c:v>40.75</c:v>
                </c:pt>
                <c:pt idx="69">
                  <c:v>40.799999999999997</c:v>
                </c:pt>
                <c:pt idx="70">
                  <c:v>40.85</c:v>
                </c:pt>
                <c:pt idx="71">
                  <c:v>40.9</c:v>
                </c:pt>
                <c:pt idx="72">
                  <c:v>40.950000000000003</c:v>
                </c:pt>
                <c:pt idx="73">
                  <c:v>41</c:v>
                </c:pt>
                <c:pt idx="74">
                  <c:v>41.05</c:v>
                </c:pt>
                <c:pt idx="75">
                  <c:v>41.1</c:v>
                </c:pt>
                <c:pt idx="76">
                  <c:v>41.15</c:v>
                </c:pt>
                <c:pt idx="77">
                  <c:v>41.2</c:v>
                </c:pt>
                <c:pt idx="78">
                  <c:v>41.25</c:v>
                </c:pt>
                <c:pt idx="79">
                  <c:v>41.3</c:v>
                </c:pt>
                <c:pt idx="80">
                  <c:v>41.35</c:v>
                </c:pt>
                <c:pt idx="81">
                  <c:v>41.4</c:v>
                </c:pt>
                <c:pt idx="82">
                  <c:v>41.45</c:v>
                </c:pt>
                <c:pt idx="83">
                  <c:v>41.5</c:v>
                </c:pt>
                <c:pt idx="84">
                  <c:v>41.55</c:v>
                </c:pt>
                <c:pt idx="85">
                  <c:v>41.6</c:v>
                </c:pt>
                <c:pt idx="86">
                  <c:v>41.65</c:v>
                </c:pt>
                <c:pt idx="87">
                  <c:v>41.7</c:v>
                </c:pt>
                <c:pt idx="88">
                  <c:v>41.75</c:v>
                </c:pt>
                <c:pt idx="89">
                  <c:v>41.8</c:v>
                </c:pt>
                <c:pt idx="90">
                  <c:v>41.85</c:v>
                </c:pt>
                <c:pt idx="91">
                  <c:v>41.9</c:v>
                </c:pt>
                <c:pt idx="92">
                  <c:v>41.95</c:v>
                </c:pt>
                <c:pt idx="93">
                  <c:v>42</c:v>
                </c:pt>
                <c:pt idx="94">
                  <c:v>42.05</c:v>
                </c:pt>
                <c:pt idx="95">
                  <c:v>42.1</c:v>
                </c:pt>
                <c:pt idx="96">
                  <c:v>42.15</c:v>
                </c:pt>
                <c:pt idx="97">
                  <c:v>42.2</c:v>
                </c:pt>
                <c:pt idx="98">
                  <c:v>42.25</c:v>
                </c:pt>
                <c:pt idx="99">
                  <c:v>42.3</c:v>
                </c:pt>
                <c:pt idx="100">
                  <c:v>42.35</c:v>
                </c:pt>
                <c:pt idx="101">
                  <c:v>42.4</c:v>
                </c:pt>
                <c:pt idx="102">
                  <c:v>42.45</c:v>
                </c:pt>
                <c:pt idx="103">
                  <c:v>42.5</c:v>
                </c:pt>
                <c:pt idx="104">
                  <c:v>42.55</c:v>
                </c:pt>
                <c:pt idx="105">
                  <c:v>42.6</c:v>
                </c:pt>
                <c:pt idx="106">
                  <c:v>42.65</c:v>
                </c:pt>
                <c:pt idx="107">
                  <c:v>42.7</c:v>
                </c:pt>
                <c:pt idx="108">
                  <c:v>42.75</c:v>
                </c:pt>
                <c:pt idx="109">
                  <c:v>42.8</c:v>
                </c:pt>
                <c:pt idx="110">
                  <c:v>42.85</c:v>
                </c:pt>
                <c:pt idx="111">
                  <c:v>42.9</c:v>
                </c:pt>
                <c:pt idx="112">
                  <c:v>42.95</c:v>
                </c:pt>
                <c:pt idx="113">
                  <c:v>43</c:v>
                </c:pt>
                <c:pt idx="114">
                  <c:v>43.05</c:v>
                </c:pt>
                <c:pt idx="115">
                  <c:v>43.1</c:v>
                </c:pt>
                <c:pt idx="116">
                  <c:v>43.15</c:v>
                </c:pt>
                <c:pt idx="117">
                  <c:v>43.2</c:v>
                </c:pt>
                <c:pt idx="118">
                  <c:v>43.25</c:v>
                </c:pt>
                <c:pt idx="119">
                  <c:v>43.3</c:v>
                </c:pt>
                <c:pt idx="120">
                  <c:v>43.35</c:v>
                </c:pt>
                <c:pt idx="121">
                  <c:v>43.4</c:v>
                </c:pt>
                <c:pt idx="122">
                  <c:v>43.45</c:v>
                </c:pt>
                <c:pt idx="123">
                  <c:v>43.5</c:v>
                </c:pt>
                <c:pt idx="124">
                  <c:v>43.55</c:v>
                </c:pt>
                <c:pt idx="125">
                  <c:v>43.6</c:v>
                </c:pt>
                <c:pt idx="126">
                  <c:v>43.65</c:v>
                </c:pt>
                <c:pt idx="127">
                  <c:v>43.7</c:v>
                </c:pt>
                <c:pt idx="128">
                  <c:v>43.75</c:v>
                </c:pt>
                <c:pt idx="129">
                  <c:v>43.8</c:v>
                </c:pt>
                <c:pt idx="130">
                  <c:v>43.85</c:v>
                </c:pt>
                <c:pt idx="131">
                  <c:v>43.9</c:v>
                </c:pt>
                <c:pt idx="132">
                  <c:v>43.95</c:v>
                </c:pt>
                <c:pt idx="133">
                  <c:v>44</c:v>
                </c:pt>
                <c:pt idx="134">
                  <c:v>44.05</c:v>
                </c:pt>
                <c:pt idx="135">
                  <c:v>44.1</c:v>
                </c:pt>
                <c:pt idx="136">
                  <c:v>44.15</c:v>
                </c:pt>
                <c:pt idx="137">
                  <c:v>44.2</c:v>
                </c:pt>
                <c:pt idx="138">
                  <c:v>44.25</c:v>
                </c:pt>
                <c:pt idx="139">
                  <c:v>44.3</c:v>
                </c:pt>
                <c:pt idx="140">
                  <c:v>44.35</c:v>
                </c:pt>
                <c:pt idx="141">
                  <c:v>44.4</c:v>
                </c:pt>
                <c:pt idx="142">
                  <c:v>44.45</c:v>
                </c:pt>
                <c:pt idx="143">
                  <c:v>44.5</c:v>
                </c:pt>
                <c:pt idx="144">
                  <c:v>44.55</c:v>
                </c:pt>
                <c:pt idx="145">
                  <c:v>44.6</c:v>
                </c:pt>
                <c:pt idx="146">
                  <c:v>44.65</c:v>
                </c:pt>
                <c:pt idx="147">
                  <c:v>44.7</c:v>
                </c:pt>
                <c:pt idx="148">
                  <c:v>44.75</c:v>
                </c:pt>
                <c:pt idx="149">
                  <c:v>44.8</c:v>
                </c:pt>
                <c:pt idx="150">
                  <c:v>44.85</c:v>
                </c:pt>
                <c:pt idx="151">
                  <c:v>44.9</c:v>
                </c:pt>
                <c:pt idx="152">
                  <c:v>44.95</c:v>
                </c:pt>
                <c:pt idx="153">
                  <c:v>45</c:v>
                </c:pt>
                <c:pt idx="154">
                  <c:v>45.05</c:v>
                </c:pt>
                <c:pt idx="155">
                  <c:v>45.1</c:v>
                </c:pt>
                <c:pt idx="156">
                  <c:v>45.15</c:v>
                </c:pt>
                <c:pt idx="157">
                  <c:v>45.2</c:v>
                </c:pt>
                <c:pt idx="158">
                  <c:v>45.25</c:v>
                </c:pt>
                <c:pt idx="159">
                  <c:v>45.3</c:v>
                </c:pt>
                <c:pt idx="160">
                  <c:v>45.35</c:v>
                </c:pt>
                <c:pt idx="161">
                  <c:v>45.4</c:v>
                </c:pt>
                <c:pt idx="162">
                  <c:v>45.45</c:v>
                </c:pt>
                <c:pt idx="163">
                  <c:v>45.5</c:v>
                </c:pt>
                <c:pt idx="164">
                  <c:v>45.55</c:v>
                </c:pt>
                <c:pt idx="165">
                  <c:v>45.6</c:v>
                </c:pt>
                <c:pt idx="166">
                  <c:v>45.65</c:v>
                </c:pt>
                <c:pt idx="167">
                  <c:v>45.7</c:v>
                </c:pt>
                <c:pt idx="168">
                  <c:v>45.75</c:v>
                </c:pt>
                <c:pt idx="169">
                  <c:v>45.8</c:v>
                </c:pt>
                <c:pt idx="170">
                  <c:v>45.85</c:v>
                </c:pt>
                <c:pt idx="171">
                  <c:v>45.9</c:v>
                </c:pt>
                <c:pt idx="172">
                  <c:v>45.95</c:v>
                </c:pt>
                <c:pt idx="173">
                  <c:v>46</c:v>
                </c:pt>
                <c:pt idx="174">
                  <c:v>46.05</c:v>
                </c:pt>
                <c:pt idx="175">
                  <c:v>46.1</c:v>
                </c:pt>
                <c:pt idx="176">
                  <c:v>46.15</c:v>
                </c:pt>
                <c:pt idx="177">
                  <c:v>46.2</c:v>
                </c:pt>
                <c:pt idx="178">
                  <c:v>46.25</c:v>
                </c:pt>
                <c:pt idx="179">
                  <c:v>46.3</c:v>
                </c:pt>
                <c:pt idx="180">
                  <c:v>46.35</c:v>
                </c:pt>
                <c:pt idx="181">
                  <c:v>46.4</c:v>
                </c:pt>
                <c:pt idx="182">
                  <c:v>46.45</c:v>
                </c:pt>
                <c:pt idx="183">
                  <c:v>46.5</c:v>
                </c:pt>
                <c:pt idx="184">
                  <c:v>46.55</c:v>
                </c:pt>
                <c:pt idx="185">
                  <c:v>46.6</c:v>
                </c:pt>
                <c:pt idx="186">
                  <c:v>46.65</c:v>
                </c:pt>
                <c:pt idx="187">
                  <c:v>46.7</c:v>
                </c:pt>
                <c:pt idx="188">
                  <c:v>46.75</c:v>
                </c:pt>
                <c:pt idx="189">
                  <c:v>46.8</c:v>
                </c:pt>
                <c:pt idx="190">
                  <c:v>46.85</c:v>
                </c:pt>
                <c:pt idx="191">
                  <c:v>46.9</c:v>
                </c:pt>
                <c:pt idx="192">
                  <c:v>46.95</c:v>
                </c:pt>
                <c:pt idx="193">
                  <c:v>47</c:v>
                </c:pt>
                <c:pt idx="194">
                  <c:v>47.05</c:v>
                </c:pt>
                <c:pt idx="195">
                  <c:v>47.1</c:v>
                </c:pt>
                <c:pt idx="196">
                  <c:v>47.15</c:v>
                </c:pt>
                <c:pt idx="197">
                  <c:v>47.2</c:v>
                </c:pt>
                <c:pt idx="198">
                  <c:v>47.25</c:v>
                </c:pt>
                <c:pt idx="199">
                  <c:v>47.3</c:v>
                </c:pt>
                <c:pt idx="200">
                  <c:v>47.35</c:v>
                </c:pt>
                <c:pt idx="201">
                  <c:v>47.4</c:v>
                </c:pt>
                <c:pt idx="202">
                  <c:v>47.45</c:v>
                </c:pt>
                <c:pt idx="203">
                  <c:v>47.5</c:v>
                </c:pt>
                <c:pt idx="204">
                  <c:v>47.55</c:v>
                </c:pt>
                <c:pt idx="205">
                  <c:v>47.6</c:v>
                </c:pt>
                <c:pt idx="206">
                  <c:v>47.65</c:v>
                </c:pt>
                <c:pt idx="207">
                  <c:v>47.7</c:v>
                </c:pt>
                <c:pt idx="208">
                  <c:v>47.75</c:v>
                </c:pt>
                <c:pt idx="209">
                  <c:v>47.8</c:v>
                </c:pt>
                <c:pt idx="210">
                  <c:v>47.85</c:v>
                </c:pt>
                <c:pt idx="211">
                  <c:v>47.9</c:v>
                </c:pt>
                <c:pt idx="212">
                  <c:v>47.95</c:v>
                </c:pt>
                <c:pt idx="213">
                  <c:v>48</c:v>
                </c:pt>
                <c:pt idx="214">
                  <c:v>48.05</c:v>
                </c:pt>
                <c:pt idx="215">
                  <c:v>48.1</c:v>
                </c:pt>
                <c:pt idx="216">
                  <c:v>48.15</c:v>
                </c:pt>
                <c:pt idx="217">
                  <c:v>48.2</c:v>
                </c:pt>
                <c:pt idx="218">
                  <c:v>48.25</c:v>
                </c:pt>
                <c:pt idx="219">
                  <c:v>48.3</c:v>
                </c:pt>
                <c:pt idx="220">
                  <c:v>48.35</c:v>
                </c:pt>
                <c:pt idx="221">
                  <c:v>48.4</c:v>
                </c:pt>
                <c:pt idx="222">
                  <c:v>48.45</c:v>
                </c:pt>
                <c:pt idx="223">
                  <c:v>48.5</c:v>
                </c:pt>
                <c:pt idx="224">
                  <c:v>48.55</c:v>
                </c:pt>
                <c:pt idx="225">
                  <c:v>48.6</c:v>
                </c:pt>
                <c:pt idx="226">
                  <c:v>48.65</c:v>
                </c:pt>
                <c:pt idx="227">
                  <c:v>48.7</c:v>
                </c:pt>
                <c:pt idx="228">
                  <c:v>48.75</c:v>
                </c:pt>
                <c:pt idx="229">
                  <c:v>48.8</c:v>
                </c:pt>
                <c:pt idx="230">
                  <c:v>48.85</c:v>
                </c:pt>
                <c:pt idx="231">
                  <c:v>48.9</c:v>
                </c:pt>
                <c:pt idx="232">
                  <c:v>48.95</c:v>
                </c:pt>
                <c:pt idx="233">
                  <c:v>49</c:v>
                </c:pt>
                <c:pt idx="234">
                  <c:v>49.05</c:v>
                </c:pt>
                <c:pt idx="235">
                  <c:v>49.1</c:v>
                </c:pt>
                <c:pt idx="236">
                  <c:v>49.15</c:v>
                </c:pt>
                <c:pt idx="237">
                  <c:v>49.2</c:v>
                </c:pt>
                <c:pt idx="238">
                  <c:v>49.25</c:v>
                </c:pt>
                <c:pt idx="239">
                  <c:v>49.3</c:v>
                </c:pt>
                <c:pt idx="240">
                  <c:v>49.35</c:v>
                </c:pt>
                <c:pt idx="241">
                  <c:v>49.4</c:v>
                </c:pt>
                <c:pt idx="242">
                  <c:v>49.45</c:v>
                </c:pt>
                <c:pt idx="243">
                  <c:v>49.5</c:v>
                </c:pt>
                <c:pt idx="244">
                  <c:v>49.55</c:v>
                </c:pt>
                <c:pt idx="245">
                  <c:v>49.6</c:v>
                </c:pt>
                <c:pt idx="246">
                  <c:v>49.65</c:v>
                </c:pt>
                <c:pt idx="247">
                  <c:v>49.7</c:v>
                </c:pt>
                <c:pt idx="248">
                  <c:v>49.75</c:v>
                </c:pt>
                <c:pt idx="249">
                  <c:v>49.8</c:v>
                </c:pt>
                <c:pt idx="250">
                  <c:v>49.85</c:v>
                </c:pt>
                <c:pt idx="251">
                  <c:v>49.9</c:v>
                </c:pt>
                <c:pt idx="252">
                  <c:v>49.95</c:v>
                </c:pt>
                <c:pt idx="253">
                  <c:v>50</c:v>
                </c:pt>
                <c:pt idx="254">
                  <c:v>50.05</c:v>
                </c:pt>
                <c:pt idx="255">
                  <c:v>50.1</c:v>
                </c:pt>
                <c:pt idx="256">
                  <c:v>50.15</c:v>
                </c:pt>
                <c:pt idx="257">
                  <c:v>50.2</c:v>
                </c:pt>
                <c:pt idx="258">
                  <c:v>50.25</c:v>
                </c:pt>
                <c:pt idx="259">
                  <c:v>50.3</c:v>
                </c:pt>
                <c:pt idx="260">
                  <c:v>50.35</c:v>
                </c:pt>
                <c:pt idx="261">
                  <c:v>50.4</c:v>
                </c:pt>
                <c:pt idx="262">
                  <c:v>50.45</c:v>
                </c:pt>
                <c:pt idx="263">
                  <c:v>50.5</c:v>
                </c:pt>
                <c:pt idx="264">
                  <c:v>50.55</c:v>
                </c:pt>
                <c:pt idx="265">
                  <c:v>50.6</c:v>
                </c:pt>
                <c:pt idx="266">
                  <c:v>50.65</c:v>
                </c:pt>
                <c:pt idx="267">
                  <c:v>50.7</c:v>
                </c:pt>
                <c:pt idx="268">
                  <c:v>50.75</c:v>
                </c:pt>
                <c:pt idx="269">
                  <c:v>50.8</c:v>
                </c:pt>
                <c:pt idx="270">
                  <c:v>50.85</c:v>
                </c:pt>
                <c:pt idx="271">
                  <c:v>50.9</c:v>
                </c:pt>
                <c:pt idx="272">
                  <c:v>50.95</c:v>
                </c:pt>
                <c:pt idx="273">
                  <c:v>51</c:v>
                </c:pt>
                <c:pt idx="274">
                  <c:v>51.05</c:v>
                </c:pt>
                <c:pt idx="275">
                  <c:v>51.1</c:v>
                </c:pt>
                <c:pt idx="276">
                  <c:v>51.15</c:v>
                </c:pt>
                <c:pt idx="277">
                  <c:v>51.2</c:v>
                </c:pt>
                <c:pt idx="278">
                  <c:v>51.25</c:v>
                </c:pt>
                <c:pt idx="279">
                  <c:v>51.3</c:v>
                </c:pt>
                <c:pt idx="280">
                  <c:v>51.35</c:v>
                </c:pt>
                <c:pt idx="281">
                  <c:v>51.4</c:v>
                </c:pt>
                <c:pt idx="282">
                  <c:v>51.45</c:v>
                </c:pt>
                <c:pt idx="283">
                  <c:v>51.5</c:v>
                </c:pt>
                <c:pt idx="284">
                  <c:v>51.55</c:v>
                </c:pt>
                <c:pt idx="285">
                  <c:v>51.6</c:v>
                </c:pt>
                <c:pt idx="286">
                  <c:v>51.65</c:v>
                </c:pt>
                <c:pt idx="287">
                  <c:v>51.7</c:v>
                </c:pt>
                <c:pt idx="288">
                  <c:v>51.75</c:v>
                </c:pt>
                <c:pt idx="289">
                  <c:v>51.8</c:v>
                </c:pt>
                <c:pt idx="290">
                  <c:v>51.85</c:v>
                </c:pt>
                <c:pt idx="291">
                  <c:v>51.9</c:v>
                </c:pt>
                <c:pt idx="292">
                  <c:v>51.95</c:v>
                </c:pt>
                <c:pt idx="293">
                  <c:v>52</c:v>
                </c:pt>
                <c:pt idx="294">
                  <c:v>52.05</c:v>
                </c:pt>
                <c:pt idx="295">
                  <c:v>52.1</c:v>
                </c:pt>
                <c:pt idx="296">
                  <c:v>52.15</c:v>
                </c:pt>
                <c:pt idx="297">
                  <c:v>52.2</c:v>
                </c:pt>
                <c:pt idx="298">
                  <c:v>52.25</c:v>
                </c:pt>
                <c:pt idx="299">
                  <c:v>52.3</c:v>
                </c:pt>
                <c:pt idx="300">
                  <c:v>52.35</c:v>
                </c:pt>
                <c:pt idx="301">
                  <c:v>52.4</c:v>
                </c:pt>
                <c:pt idx="302">
                  <c:v>52.45</c:v>
                </c:pt>
                <c:pt idx="303">
                  <c:v>52.5</c:v>
                </c:pt>
                <c:pt idx="304">
                  <c:v>52.55</c:v>
                </c:pt>
                <c:pt idx="305">
                  <c:v>52.6</c:v>
                </c:pt>
                <c:pt idx="306">
                  <c:v>52.65</c:v>
                </c:pt>
                <c:pt idx="307">
                  <c:v>52.7</c:v>
                </c:pt>
                <c:pt idx="308">
                  <c:v>52.75</c:v>
                </c:pt>
                <c:pt idx="309">
                  <c:v>52.8</c:v>
                </c:pt>
                <c:pt idx="310">
                  <c:v>52.85</c:v>
                </c:pt>
                <c:pt idx="311">
                  <c:v>52.9</c:v>
                </c:pt>
                <c:pt idx="312">
                  <c:v>52.95</c:v>
                </c:pt>
                <c:pt idx="313">
                  <c:v>53</c:v>
                </c:pt>
                <c:pt idx="314">
                  <c:v>53.05</c:v>
                </c:pt>
                <c:pt idx="315">
                  <c:v>53.1</c:v>
                </c:pt>
                <c:pt idx="316">
                  <c:v>53.15</c:v>
                </c:pt>
                <c:pt idx="317">
                  <c:v>53.2</c:v>
                </c:pt>
                <c:pt idx="318">
                  <c:v>53.25</c:v>
                </c:pt>
                <c:pt idx="319">
                  <c:v>53.3</c:v>
                </c:pt>
                <c:pt idx="320">
                  <c:v>53.35</c:v>
                </c:pt>
                <c:pt idx="321">
                  <c:v>53.4</c:v>
                </c:pt>
                <c:pt idx="322">
                  <c:v>53.45</c:v>
                </c:pt>
                <c:pt idx="323">
                  <c:v>53.5</c:v>
                </c:pt>
                <c:pt idx="324">
                  <c:v>53.55</c:v>
                </c:pt>
                <c:pt idx="325">
                  <c:v>53.6</c:v>
                </c:pt>
                <c:pt idx="326">
                  <c:v>53.65</c:v>
                </c:pt>
                <c:pt idx="327">
                  <c:v>53.7</c:v>
                </c:pt>
                <c:pt idx="328">
                  <c:v>53.75</c:v>
                </c:pt>
                <c:pt idx="329">
                  <c:v>53.8</c:v>
                </c:pt>
                <c:pt idx="330">
                  <c:v>53.85</c:v>
                </c:pt>
                <c:pt idx="331">
                  <c:v>53.9</c:v>
                </c:pt>
                <c:pt idx="332">
                  <c:v>53.95</c:v>
                </c:pt>
                <c:pt idx="333">
                  <c:v>54</c:v>
                </c:pt>
                <c:pt idx="334">
                  <c:v>54.05</c:v>
                </c:pt>
                <c:pt idx="335">
                  <c:v>54.1</c:v>
                </c:pt>
                <c:pt idx="336">
                  <c:v>54.15</c:v>
                </c:pt>
                <c:pt idx="337">
                  <c:v>54.2</c:v>
                </c:pt>
                <c:pt idx="338">
                  <c:v>54.25</c:v>
                </c:pt>
                <c:pt idx="339">
                  <c:v>54.3</c:v>
                </c:pt>
                <c:pt idx="340">
                  <c:v>54.35</c:v>
                </c:pt>
                <c:pt idx="341">
                  <c:v>54.4</c:v>
                </c:pt>
                <c:pt idx="342">
                  <c:v>54.45</c:v>
                </c:pt>
                <c:pt idx="343">
                  <c:v>54.5</c:v>
                </c:pt>
                <c:pt idx="344">
                  <c:v>54.55</c:v>
                </c:pt>
                <c:pt idx="345">
                  <c:v>54.6</c:v>
                </c:pt>
                <c:pt idx="346">
                  <c:v>54.65</c:v>
                </c:pt>
                <c:pt idx="347">
                  <c:v>54.7</c:v>
                </c:pt>
                <c:pt idx="348">
                  <c:v>54.75</c:v>
                </c:pt>
                <c:pt idx="349">
                  <c:v>54.8</c:v>
                </c:pt>
                <c:pt idx="350">
                  <c:v>54.85</c:v>
                </c:pt>
                <c:pt idx="351">
                  <c:v>54.9</c:v>
                </c:pt>
                <c:pt idx="352">
                  <c:v>54.95</c:v>
                </c:pt>
                <c:pt idx="353">
                  <c:v>55</c:v>
                </c:pt>
                <c:pt idx="354">
                  <c:v>55.05</c:v>
                </c:pt>
                <c:pt idx="355">
                  <c:v>55.1</c:v>
                </c:pt>
                <c:pt idx="356">
                  <c:v>55.15</c:v>
                </c:pt>
                <c:pt idx="357">
                  <c:v>55.2</c:v>
                </c:pt>
                <c:pt idx="358">
                  <c:v>55.25</c:v>
                </c:pt>
                <c:pt idx="359">
                  <c:v>55.3</c:v>
                </c:pt>
                <c:pt idx="360">
                  <c:v>55.35</c:v>
                </c:pt>
                <c:pt idx="361">
                  <c:v>55.4</c:v>
                </c:pt>
                <c:pt idx="362">
                  <c:v>55.45</c:v>
                </c:pt>
                <c:pt idx="363">
                  <c:v>55.5</c:v>
                </c:pt>
                <c:pt idx="364">
                  <c:v>55.55</c:v>
                </c:pt>
                <c:pt idx="365">
                  <c:v>55.6</c:v>
                </c:pt>
                <c:pt idx="366">
                  <c:v>55.65</c:v>
                </c:pt>
                <c:pt idx="367">
                  <c:v>55.7</c:v>
                </c:pt>
                <c:pt idx="368">
                  <c:v>55.75</c:v>
                </c:pt>
                <c:pt idx="369">
                  <c:v>55.8</c:v>
                </c:pt>
                <c:pt idx="370">
                  <c:v>55.85</c:v>
                </c:pt>
                <c:pt idx="371">
                  <c:v>55.9</c:v>
                </c:pt>
                <c:pt idx="372">
                  <c:v>55.95</c:v>
                </c:pt>
                <c:pt idx="373">
                  <c:v>56</c:v>
                </c:pt>
                <c:pt idx="374">
                  <c:v>56.05</c:v>
                </c:pt>
                <c:pt idx="375">
                  <c:v>56.1</c:v>
                </c:pt>
                <c:pt idx="376">
                  <c:v>56.15</c:v>
                </c:pt>
                <c:pt idx="377">
                  <c:v>56.2</c:v>
                </c:pt>
                <c:pt idx="378">
                  <c:v>56.25</c:v>
                </c:pt>
                <c:pt idx="379">
                  <c:v>56.3</c:v>
                </c:pt>
                <c:pt idx="380">
                  <c:v>56.35</c:v>
                </c:pt>
                <c:pt idx="381">
                  <c:v>56.4</c:v>
                </c:pt>
                <c:pt idx="382">
                  <c:v>56.45</c:v>
                </c:pt>
                <c:pt idx="383">
                  <c:v>56.5</c:v>
                </c:pt>
                <c:pt idx="384">
                  <c:v>56.55</c:v>
                </c:pt>
                <c:pt idx="385">
                  <c:v>56.6</c:v>
                </c:pt>
                <c:pt idx="386">
                  <c:v>56.65</c:v>
                </c:pt>
                <c:pt idx="387">
                  <c:v>56.7</c:v>
                </c:pt>
                <c:pt idx="388">
                  <c:v>56.75</c:v>
                </c:pt>
                <c:pt idx="389">
                  <c:v>56.8</c:v>
                </c:pt>
                <c:pt idx="390">
                  <c:v>56.85</c:v>
                </c:pt>
                <c:pt idx="391">
                  <c:v>56.9</c:v>
                </c:pt>
                <c:pt idx="392">
                  <c:v>56.95</c:v>
                </c:pt>
                <c:pt idx="393">
                  <c:v>57</c:v>
                </c:pt>
                <c:pt idx="394">
                  <c:v>57.05</c:v>
                </c:pt>
                <c:pt idx="395">
                  <c:v>57.1</c:v>
                </c:pt>
                <c:pt idx="396">
                  <c:v>57.15</c:v>
                </c:pt>
                <c:pt idx="397">
                  <c:v>57.2</c:v>
                </c:pt>
                <c:pt idx="398">
                  <c:v>57.25</c:v>
                </c:pt>
                <c:pt idx="399">
                  <c:v>57.3</c:v>
                </c:pt>
                <c:pt idx="400">
                  <c:v>57.35</c:v>
                </c:pt>
                <c:pt idx="401">
                  <c:v>57.4</c:v>
                </c:pt>
                <c:pt idx="402">
                  <c:v>57.45</c:v>
                </c:pt>
                <c:pt idx="403">
                  <c:v>57.5</c:v>
                </c:pt>
                <c:pt idx="404">
                  <c:v>57.55</c:v>
                </c:pt>
                <c:pt idx="405">
                  <c:v>57.6</c:v>
                </c:pt>
                <c:pt idx="406">
                  <c:v>57.65</c:v>
                </c:pt>
                <c:pt idx="407">
                  <c:v>57.7</c:v>
                </c:pt>
                <c:pt idx="408">
                  <c:v>57.75</c:v>
                </c:pt>
                <c:pt idx="409">
                  <c:v>57.8</c:v>
                </c:pt>
                <c:pt idx="410">
                  <c:v>57.85</c:v>
                </c:pt>
                <c:pt idx="411">
                  <c:v>57.9</c:v>
                </c:pt>
                <c:pt idx="412">
                  <c:v>57.95</c:v>
                </c:pt>
                <c:pt idx="413">
                  <c:v>58</c:v>
                </c:pt>
                <c:pt idx="414">
                  <c:v>58.05</c:v>
                </c:pt>
                <c:pt idx="415">
                  <c:v>58.1</c:v>
                </c:pt>
                <c:pt idx="416">
                  <c:v>58.15</c:v>
                </c:pt>
                <c:pt idx="417">
                  <c:v>58.2</c:v>
                </c:pt>
                <c:pt idx="418">
                  <c:v>58.25</c:v>
                </c:pt>
                <c:pt idx="419">
                  <c:v>58.3</c:v>
                </c:pt>
                <c:pt idx="420">
                  <c:v>58.35</c:v>
                </c:pt>
                <c:pt idx="421">
                  <c:v>58.4</c:v>
                </c:pt>
                <c:pt idx="422">
                  <c:v>58.45</c:v>
                </c:pt>
                <c:pt idx="423">
                  <c:v>58.5</c:v>
                </c:pt>
                <c:pt idx="424">
                  <c:v>58.55</c:v>
                </c:pt>
                <c:pt idx="425">
                  <c:v>58.6</c:v>
                </c:pt>
                <c:pt idx="426">
                  <c:v>58.65</c:v>
                </c:pt>
                <c:pt idx="427">
                  <c:v>58.7</c:v>
                </c:pt>
                <c:pt idx="428">
                  <c:v>58.75</c:v>
                </c:pt>
                <c:pt idx="429">
                  <c:v>58.8</c:v>
                </c:pt>
                <c:pt idx="430">
                  <c:v>58.85</c:v>
                </c:pt>
                <c:pt idx="431">
                  <c:v>58.9</c:v>
                </c:pt>
                <c:pt idx="432">
                  <c:v>58.95</c:v>
                </c:pt>
                <c:pt idx="433">
                  <c:v>59</c:v>
                </c:pt>
                <c:pt idx="434">
                  <c:v>59.05</c:v>
                </c:pt>
                <c:pt idx="435">
                  <c:v>59.1</c:v>
                </c:pt>
                <c:pt idx="436">
                  <c:v>59.15</c:v>
                </c:pt>
                <c:pt idx="437">
                  <c:v>59.2</c:v>
                </c:pt>
                <c:pt idx="438">
                  <c:v>59.25</c:v>
                </c:pt>
                <c:pt idx="439">
                  <c:v>59.3</c:v>
                </c:pt>
                <c:pt idx="440">
                  <c:v>59.35</c:v>
                </c:pt>
                <c:pt idx="441">
                  <c:v>59.4</c:v>
                </c:pt>
                <c:pt idx="442">
                  <c:v>59.45</c:v>
                </c:pt>
                <c:pt idx="443">
                  <c:v>59.5</c:v>
                </c:pt>
                <c:pt idx="444">
                  <c:v>59.55</c:v>
                </c:pt>
                <c:pt idx="445">
                  <c:v>59.6</c:v>
                </c:pt>
                <c:pt idx="446">
                  <c:v>59.65</c:v>
                </c:pt>
                <c:pt idx="447">
                  <c:v>59.7</c:v>
                </c:pt>
                <c:pt idx="448">
                  <c:v>59.75</c:v>
                </c:pt>
                <c:pt idx="449">
                  <c:v>59.8</c:v>
                </c:pt>
                <c:pt idx="450">
                  <c:v>59.85</c:v>
                </c:pt>
                <c:pt idx="451">
                  <c:v>59.9</c:v>
                </c:pt>
                <c:pt idx="452">
                  <c:v>59.95</c:v>
                </c:pt>
                <c:pt idx="453">
                  <c:v>60</c:v>
                </c:pt>
                <c:pt idx="454">
                  <c:v>60.05</c:v>
                </c:pt>
                <c:pt idx="455">
                  <c:v>60.1</c:v>
                </c:pt>
                <c:pt idx="456">
                  <c:v>60.15</c:v>
                </c:pt>
                <c:pt idx="457">
                  <c:v>60.2</c:v>
                </c:pt>
                <c:pt idx="458">
                  <c:v>60.25</c:v>
                </c:pt>
                <c:pt idx="459">
                  <c:v>60.3</c:v>
                </c:pt>
                <c:pt idx="460">
                  <c:v>60.35</c:v>
                </c:pt>
                <c:pt idx="461">
                  <c:v>60.4</c:v>
                </c:pt>
                <c:pt idx="462">
                  <c:v>60.45</c:v>
                </c:pt>
                <c:pt idx="463">
                  <c:v>60.5</c:v>
                </c:pt>
                <c:pt idx="464">
                  <c:v>60.55</c:v>
                </c:pt>
                <c:pt idx="465">
                  <c:v>60.6</c:v>
                </c:pt>
                <c:pt idx="466">
                  <c:v>60.65</c:v>
                </c:pt>
                <c:pt idx="467">
                  <c:v>60.7</c:v>
                </c:pt>
                <c:pt idx="468">
                  <c:v>60.75</c:v>
                </c:pt>
                <c:pt idx="469">
                  <c:v>60.8</c:v>
                </c:pt>
                <c:pt idx="470">
                  <c:v>60.85</c:v>
                </c:pt>
                <c:pt idx="471">
                  <c:v>60.9</c:v>
                </c:pt>
                <c:pt idx="472">
                  <c:v>60.95</c:v>
                </c:pt>
                <c:pt idx="473">
                  <c:v>61</c:v>
                </c:pt>
                <c:pt idx="474">
                  <c:v>61.05</c:v>
                </c:pt>
                <c:pt idx="475">
                  <c:v>61.1</c:v>
                </c:pt>
                <c:pt idx="476">
                  <c:v>61.15</c:v>
                </c:pt>
                <c:pt idx="477">
                  <c:v>61.2</c:v>
                </c:pt>
                <c:pt idx="478">
                  <c:v>61.25</c:v>
                </c:pt>
                <c:pt idx="479">
                  <c:v>61.3</c:v>
                </c:pt>
                <c:pt idx="480">
                  <c:v>61.35</c:v>
                </c:pt>
                <c:pt idx="481">
                  <c:v>61.4</c:v>
                </c:pt>
                <c:pt idx="482">
                  <c:v>61.45</c:v>
                </c:pt>
                <c:pt idx="483">
                  <c:v>61.5</c:v>
                </c:pt>
                <c:pt idx="484">
                  <c:v>61.55</c:v>
                </c:pt>
                <c:pt idx="485">
                  <c:v>61.6</c:v>
                </c:pt>
                <c:pt idx="486">
                  <c:v>61.65</c:v>
                </c:pt>
                <c:pt idx="487">
                  <c:v>61.7</c:v>
                </c:pt>
                <c:pt idx="488">
                  <c:v>61.75</c:v>
                </c:pt>
                <c:pt idx="489">
                  <c:v>61.8</c:v>
                </c:pt>
                <c:pt idx="490">
                  <c:v>61.85</c:v>
                </c:pt>
                <c:pt idx="491">
                  <c:v>61.9</c:v>
                </c:pt>
                <c:pt idx="492">
                  <c:v>61.95</c:v>
                </c:pt>
                <c:pt idx="493">
                  <c:v>62</c:v>
                </c:pt>
                <c:pt idx="494">
                  <c:v>62.05</c:v>
                </c:pt>
                <c:pt idx="495">
                  <c:v>62.1</c:v>
                </c:pt>
                <c:pt idx="496">
                  <c:v>62.15</c:v>
                </c:pt>
                <c:pt idx="497">
                  <c:v>62.2</c:v>
                </c:pt>
                <c:pt idx="498">
                  <c:v>62.25</c:v>
                </c:pt>
                <c:pt idx="499">
                  <c:v>62.3</c:v>
                </c:pt>
                <c:pt idx="500">
                  <c:v>62.35</c:v>
                </c:pt>
                <c:pt idx="501">
                  <c:v>62.4</c:v>
                </c:pt>
                <c:pt idx="502">
                  <c:v>62.45</c:v>
                </c:pt>
                <c:pt idx="503">
                  <c:v>62.5</c:v>
                </c:pt>
                <c:pt idx="504">
                  <c:v>62.55</c:v>
                </c:pt>
                <c:pt idx="505">
                  <c:v>62.6</c:v>
                </c:pt>
                <c:pt idx="506">
                  <c:v>62.65</c:v>
                </c:pt>
                <c:pt idx="507">
                  <c:v>62.7</c:v>
                </c:pt>
                <c:pt idx="508">
                  <c:v>62.75</c:v>
                </c:pt>
                <c:pt idx="509">
                  <c:v>62.8</c:v>
                </c:pt>
                <c:pt idx="510">
                  <c:v>62.85</c:v>
                </c:pt>
                <c:pt idx="511">
                  <c:v>62.9</c:v>
                </c:pt>
                <c:pt idx="512">
                  <c:v>62.95</c:v>
                </c:pt>
                <c:pt idx="513">
                  <c:v>63</c:v>
                </c:pt>
                <c:pt idx="514">
                  <c:v>63.05</c:v>
                </c:pt>
                <c:pt idx="515">
                  <c:v>63.1</c:v>
                </c:pt>
                <c:pt idx="516">
                  <c:v>63.15</c:v>
                </c:pt>
                <c:pt idx="517">
                  <c:v>63.2</c:v>
                </c:pt>
                <c:pt idx="518">
                  <c:v>63.25</c:v>
                </c:pt>
                <c:pt idx="519">
                  <c:v>63.3</c:v>
                </c:pt>
                <c:pt idx="520">
                  <c:v>63.35</c:v>
                </c:pt>
                <c:pt idx="521">
                  <c:v>63.4</c:v>
                </c:pt>
                <c:pt idx="522">
                  <c:v>63.45</c:v>
                </c:pt>
                <c:pt idx="523">
                  <c:v>63.5</c:v>
                </c:pt>
                <c:pt idx="524">
                  <c:v>63.55</c:v>
                </c:pt>
                <c:pt idx="525">
                  <c:v>63.6</c:v>
                </c:pt>
                <c:pt idx="526">
                  <c:v>63.65</c:v>
                </c:pt>
                <c:pt idx="527">
                  <c:v>63.7</c:v>
                </c:pt>
                <c:pt idx="528">
                  <c:v>63.75</c:v>
                </c:pt>
                <c:pt idx="529">
                  <c:v>63.8</c:v>
                </c:pt>
                <c:pt idx="530">
                  <c:v>63.85</c:v>
                </c:pt>
                <c:pt idx="531">
                  <c:v>63.9</c:v>
                </c:pt>
                <c:pt idx="532">
                  <c:v>63.95</c:v>
                </c:pt>
                <c:pt idx="533">
                  <c:v>64</c:v>
                </c:pt>
                <c:pt idx="534">
                  <c:v>64.05</c:v>
                </c:pt>
                <c:pt idx="535">
                  <c:v>64.099999999999994</c:v>
                </c:pt>
                <c:pt idx="536">
                  <c:v>64.150000000000006</c:v>
                </c:pt>
                <c:pt idx="537">
                  <c:v>64.2</c:v>
                </c:pt>
                <c:pt idx="538">
                  <c:v>64.25</c:v>
                </c:pt>
                <c:pt idx="539">
                  <c:v>64.3</c:v>
                </c:pt>
                <c:pt idx="540">
                  <c:v>64.349999999999994</c:v>
                </c:pt>
                <c:pt idx="541">
                  <c:v>64.400000000000006</c:v>
                </c:pt>
                <c:pt idx="542">
                  <c:v>64.45</c:v>
                </c:pt>
                <c:pt idx="543">
                  <c:v>64.5</c:v>
                </c:pt>
                <c:pt idx="544">
                  <c:v>64.55</c:v>
                </c:pt>
                <c:pt idx="545">
                  <c:v>64.599999999999994</c:v>
                </c:pt>
                <c:pt idx="546">
                  <c:v>64.650000000000006</c:v>
                </c:pt>
                <c:pt idx="547">
                  <c:v>64.7</c:v>
                </c:pt>
                <c:pt idx="548">
                  <c:v>64.75</c:v>
                </c:pt>
                <c:pt idx="549">
                  <c:v>64.8</c:v>
                </c:pt>
                <c:pt idx="550">
                  <c:v>64.849999999999994</c:v>
                </c:pt>
                <c:pt idx="551">
                  <c:v>64.900000000000006</c:v>
                </c:pt>
                <c:pt idx="552">
                  <c:v>64.95</c:v>
                </c:pt>
                <c:pt idx="553">
                  <c:v>65</c:v>
                </c:pt>
                <c:pt idx="554">
                  <c:v>65.05</c:v>
                </c:pt>
                <c:pt idx="555">
                  <c:v>65.099999999999994</c:v>
                </c:pt>
                <c:pt idx="556">
                  <c:v>65.150000000000006</c:v>
                </c:pt>
                <c:pt idx="557">
                  <c:v>65.2</c:v>
                </c:pt>
                <c:pt idx="558">
                  <c:v>65.25</c:v>
                </c:pt>
                <c:pt idx="559">
                  <c:v>65.3</c:v>
                </c:pt>
                <c:pt idx="560">
                  <c:v>65.349999999999994</c:v>
                </c:pt>
                <c:pt idx="561">
                  <c:v>65.400000000000006</c:v>
                </c:pt>
                <c:pt idx="562">
                  <c:v>65.45</c:v>
                </c:pt>
                <c:pt idx="563">
                  <c:v>65.5</c:v>
                </c:pt>
                <c:pt idx="564">
                  <c:v>65.55</c:v>
                </c:pt>
                <c:pt idx="565">
                  <c:v>65.599999999999994</c:v>
                </c:pt>
                <c:pt idx="566">
                  <c:v>65.650000000000006</c:v>
                </c:pt>
                <c:pt idx="567">
                  <c:v>65.7</c:v>
                </c:pt>
                <c:pt idx="568">
                  <c:v>65.75</c:v>
                </c:pt>
                <c:pt idx="569">
                  <c:v>65.8</c:v>
                </c:pt>
                <c:pt idx="570">
                  <c:v>65.849999999999994</c:v>
                </c:pt>
                <c:pt idx="571">
                  <c:v>65.900000000000006</c:v>
                </c:pt>
                <c:pt idx="572">
                  <c:v>65.95</c:v>
                </c:pt>
                <c:pt idx="573">
                  <c:v>66</c:v>
                </c:pt>
                <c:pt idx="574">
                  <c:v>66.05</c:v>
                </c:pt>
                <c:pt idx="575">
                  <c:v>66.099999999999994</c:v>
                </c:pt>
                <c:pt idx="576">
                  <c:v>66.150000000000006</c:v>
                </c:pt>
                <c:pt idx="577">
                  <c:v>66.2</c:v>
                </c:pt>
                <c:pt idx="578">
                  <c:v>66.25</c:v>
                </c:pt>
                <c:pt idx="579">
                  <c:v>66.3</c:v>
                </c:pt>
                <c:pt idx="580">
                  <c:v>66.349999999999994</c:v>
                </c:pt>
                <c:pt idx="581">
                  <c:v>66.400000000000006</c:v>
                </c:pt>
                <c:pt idx="582">
                  <c:v>66.45</c:v>
                </c:pt>
                <c:pt idx="583">
                  <c:v>66.5</c:v>
                </c:pt>
                <c:pt idx="584">
                  <c:v>66.55</c:v>
                </c:pt>
                <c:pt idx="585">
                  <c:v>66.599999999999994</c:v>
                </c:pt>
                <c:pt idx="586">
                  <c:v>66.650000000000006</c:v>
                </c:pt>
                <c:pt idx="587">
                  <c:v>66.7</c:v>
                </c:pt>
                <c:pt idx="588">
                  <c:v>66.75</c:v>
                </c:pt>
                <c:pt idx="589">
                  <c:v>66.8</c:v>
                </c:pt>
                <c:pt idx="590">
                  <c:v>66.849999999999994</c:v>
                </c:pt>
                <c:pt idx="591">
                  <c:v>66.900000000000006</c:v>
                </c:pt>
                <c:pt idx="592">
                  <c:v>66.95</c:v>
                </c:pt>
                <c:pt idx="593">
                  <c:v>67</c:v>
                </c:pt>
                <c:pt idx="594">
                  <c:v>67.05</c:v>
                </c:pt>
                <c:pt idx="595">
                  <c:v>67.099999999999994</c:v>
                </c:pt>
                <c:pt idx="596">
                  <c:v>67.150000000000006</c:v>
                </c:pt>
                <c:pt idx="597">
                  <c:v>67.2</c:v>
                </c:pt>
                <c:pt idx="598">
                  <c:v>67.25</c:v>
                </c:pt>
                <c:pt idx="599">
                  <c:v>67.3</c:v>
                </c:pt>
                <c:pt idx="600">
                  <c:v>67.349999999999994</c:v>
                </c:pt>
                <c:pt idx="601">
                  <c:v>67.400000000000006</c:v>
                </c:pt>
                <c:pt idx="602">
                  <c:v>67.45</c:v>
                </c:pt>
                <c:pt idx="603">
                  <c:v>67.5</c:v>
                </c:pt>
                <c:pt idx="604">
                  <c:v>67.55</c:v>
                </c:pt>
                <c:pt idx="605">
                  <c:v>67.599999999999994</c:v>
                </c:pt>
                <c:pt idx="606">
                  <c:v>67.650000000000006</c:v>
                </c:pt>
                <c:pt idx="607">
                  <c:v>67.7</c:v>
                </c:pt>
                <c:pt idx="608">
                  <c:v>67.75</c:v>
                </c:pt>
                <c:pt idx="609">
                  <c:v>67.8</c:v>
                </c:pt>
                <c:pt idx="610">
                  <c:v>67.849999999999994</c:v>
                </c:pt>
                <c:pt idx="611">
                  <c:v>67.900000000000006</c:v>
                </c:pt>
                <c:pt idx="612">
                  <c:v>67.95</c:v>
                </c:pt>
                <c:pt idx="613">
                  <c:v>68</c:v>
                </c:pt>
                <c:pt idx="614">
                  <c:v>68.05</c:v>
                </c:pt>
                <c:pt idx="615">
                  <c:v>68.099999999999994</c:v>
                </c:pt>
                <c:pt idx="616">
                  <c:v>68.150000000000006</c:v>
                </c:pt>
                <c:pt idx="617">
                  <c:v>68.2</c:v>
                </c:pt>
                <c:pt idx="618">
                  <c:v>68.25</c:v>
                </c:pt>
                <c:pt idx="619">
                  <c:v>68.3</c:v>
                </c:pt>
                <c:pt idx="620">
                  <c:v>68.349999999999994</c:v>
                </c:pt>
                <c:pt idx="621">
                  <c:v>68.400000000000006</c:v>
                </c:pt>
                <c:pt idx="622">
                  <c:v>68.45</c:v>
                </c:pt>
                <c:pt idx="623">
                  <c:v>68.5</c:v>
                </c:pt>
                <c:pt idx="624">
                  <c:v>68.55</c:v>
                </c:pt>
                <c:pt idx="625">
                  <c:v>68.599999999999994</c:v>
                </c:pt>
                <c:pt idx="626">
                  <c:v>68.650000000000006</c:v>
                </c:pt>
                <c:pt idx="627">
                  <c:v>68.7</c:v>
                </c:pt>
                <c:pt idx="628">
                  <c:v>68.75</c:v>
                </c:pt>
                <c:pt idx="629">
                  <c:v>68.8</c:v>
                </c:pt>
                <c:pt idx="630">
                  <c:v>68.849999999999994</c:v>
                </c:pt>
                <c:pt idx="631">
                  <c:v>68.900000000000006</c:v>
                </c:pt>
                <c:pt idx="632">
                  <c:v>68.95</c:v>
                </c:pt>
                <c:pt idx="633">
                  <c:v>69</c:v>
                </c:pt>
                <c:pt idx="634">
                  <c:v>69.05</c:v>
                </c:pt>
                <c:pt idx="635">
                  <c:v>69.099999999999994</c:v>
                </c:pt>
                <c:pt idx="636">
                  <c:v>69.150000000000006</c:v>
                </c:pt>
                <c:pt idx="637">
                  <c:v>69.2</c:v>
                </c:pt>
                <c:pt idx="638">
                  <c:v>69.25</c:v>
                </c:pt>
                <c:pt idx="639">
                  <c:v>69.3</c:v>
                </c:pt>
                <c:pt idx="640">
                  <c:v>69.349999999999994</c:v>
                </c:pt>
                <c:pt idx="641">
                  <c:v>69.400000000000006</c:v>
                </c:pt>
                <c:pt idx="642">
                  <c:v>69.45</c:v>
                </c:pt>
                <c:pt idx="643">
                  <c:v>69.5</c:v>
                </c:pt>
                <c:pt idx="644">
                  <c:v>69.55</c:v>
                </c:pt>
                <c:pt idx="645">
                  <c:v>69.599999999999994</c:v>
                </c:pt>
                <c:pt idx="646">
                  <c:v>69.650000000000006</c:v>
                </c:pt>
                <c:pt idx="647">
                  <c:v>69.7</c:v>
                </c:pt>
                <c:pt idx="648">
                  <c:v>69.75</c:v>
                </c:pt>
                <c:pt idx="649">
                  <c:v>69.8</c:v>
                </c:pt>
                <c:pt idx="650">
                  <c:v>69.849999999999994</c:v>
                </c:pt>
                <c:pt idx="651">
                  <c:v>69.900000000000006</c:v>
                </c:pt>
                <c:pt idx="652">
                  <c:v>69.95</c:v>
                </c:pt>
                <c:pt idx="653">
                  <c:v>70</c:v>
                </c:pt>
                <c:pt idx="654">
                  <c:v>70.05</c:v>
                </c:pt>
                <c:pt idx="655">
                  <c:v>70.099999999999994</c:v>
                </c:pt>
                <c:pt idx="656">
                  <c:v>70.150000000000006</c:v>
                </c:pt>
                <c:pt idx="657">
                  <c:v>70.2</c:v>
                </c:pt>
                <c:pt idx="658">
                  <c:v>70.25</c:v>
                </c:pt>
                <c:pt idx="659">
                  <c:v>70.3</c:v>
                </c:pt>
                <c:pt idx="660">
                  <c:v>70.349999999999994</c:v>
                </c:pt>
                <c:pt idx="661">
                  <c:v>70.400000000000006</c:v>
                </c:pt>
                <c:pt idx="662">
                  <c:v>70.45</c:v>
                </c:pt>
                <c:pt idx="663">
                  <c:v>70.5</c:v>
                </c:pt>
                <c:pt idx="664">
                  <c:v>70.55</c:v>
                </c:pt>
                <c:pt idx="665">
                  <c:v>70.599999999999994</c:v>
                </c:pt>
                <c:pt idx="666">
                  <c:v>70.650000000000006</c:v>
                </c:pt>
                <c:pt idx="667">
                  <c:v>70.7</c:v>
                </c:pt>
                <c:pt idx="668">
                  <c:v>70.75</c:v>
                </c:pt>
                <c:pt idx="669">
                  <c:v>70.8</c:v>
                </c:pt>
                <c:pt idx="670">
                  <c:v>70.849999999999994</c:v>
                </c:pt>
                <c:pt idx="671">
                  <c:v>70.900000000000006</c:v>
                </c:pt>
                <c:pt idx="672">
                  <c:v>70.95</c:v>
                </c:pt>
                <c:pt idx="673">
                  <c:v>71</c:v>
                </c:pt>
                <c:pt idx="674">
                  <c:v>71.05</c:v>
                </c:pt>
                <c:pt idx="675">
                  <c:v>71.099999999999994</c:v>
                </c:pt>
                <c:pt idx="676">
                  <c:v>71.150000000000006</c:v>
                </c:pt>
                <c:pt idx="677">
                  <c:v>71.2</c:v>
                </c:pt>
                <c:pt idx="678">
                  <c:v>71.25</c:v>
                </c:pt>
                <c:pt idx="679">
                  <c:v>71.3</c:v>
                </c:pt>
                <c:pt idx="680">
                  <c:v>71.349999999999994</c:v>
                </c:pt>
                <c:pt idx="681">
                  <c:v>71.400000000000006</c:v>
                </c:pt>
                <c:pt idx="682">
                  <c:v>71.45</c:v>
                </c:pt>
                <c:pt idx="683">
                  <c:v>71.5</c:v>
                </c:pt>
                <c:pt idx="684">
                  <c:v>71.55</c:v>
                </c:pt>
                <c:pt idx="685">
                  <c:v>71.599999999999994</c:v>
                </c:pt>
                <c:pt idx="686">
                  <c:v>71.650000000000006</c:v>
                </c:pt>
                <c:pt idx="687">
                  <c:v>71.7</c:v>
                </c:pt>
                <c:pt idx="688">
                  <c:v>71.75</c:v>
                </c:pt>
                <c:pt idx="689">
                  <c:v>71.8</c:v>
                </c:pt>
                <c:pt idx="690">
                  <c:v>71.849999999999994</c:v>
                </c:pt>
                <c:pt idx="691">
                  <c:v>71.900000000000006</c:v>
                </c:pt>
                <c:pt idx="692">
                  <c:v>71.95</c:v>
                </c:pt>
                <c:pt idx="693">
                  <c:v>72</c:v>
                </c:pt>
                <c:pt idx="694">
                  <c:v>72.05</c:v>
                </c:pt>
                <c:pt idx="695">
                  <c:v>72.099999999999994</c:v>
                </c:pt>
                <c:pt idx="696">
                  <c:v>72.150000000000006</c:v>
                </c:pt>
                <c:pt idx="697">
                  <c:v>72.2</c:v>
                </c:pt>
                <c:pt idx="698">
                  <c:v>72.25</c:v>
                </c:pt>
                <c:pt idx="699">
                  <c:v>72.3</c:v>
                </c:pt>
                <c:pt idx="700">
                  <c:v>72.349999999999994</c:v>
                </c:pt>
                <c:pt idx="701">
                  <c:v>72.400000000000006</c:v>
                </c:pt>
                <c:pt idx="702">
                  <c:v>72.45</c:v>
                </c:pt>
                <c:pt idx="703">
                  <c:v>72.5</c:v>
                </c:pt>
                <c:pt idx="704">
                  <c:v>72.55</c:v>
                </c:pt>
                <c:pt idx="705">
                  <c:v>72.599999999999994</c:v>
                </c:pt>
                <c:pt idx="706">
                  <c:v>72.650000000000006</c:v>
                </c:pt>
                <c:pt idx="707">
                  <c:v>72.7</c:v>
                </c:pt>
                <c:pt idx="708">
                  <c:v>72.75</c:v>
                </c:pt>
                <c:pt idx="709">
                  <c:v>72.8</c:v>
                </c:pt>
                <c:pt idx="710">
                  <c:v>72.849999999999994</c:v>
                </c:pt>
                <c:pt idx="711">
                  <c:v>72.900000000000006</c:v>
                </c:pt>
                <c:pt idx="712">
                  <c:v>72.95</c:v>
                </c:pt>
                <c:pt idx="713">
                  <c:v>73</c:v>
                </c:pt>
                <c:pt idx="714">
                  <c:v>73.05</c:v>
                </c:pt>
                <c:pt idx="715">
                  <c:v>73.099999999999994</c:v>
                </c:pt>
                <c:pt idx="716">
                  <c:v>73.150000000000006</c:v>
                </c:pt>
                <c:pt idx="717">
                  <c:v>73.2</c:v>
                </c:pt>
                <c:pt idx="718">
                  <c:v>73.25</c:v>
                </c:pt>
                <c:pt idx="719">
                  <c:v>73.3</c:v>
                </c:pt>
                <c:pt idx="720">
                  <c:v>73.349999999999994</c:v>
                </c:pt>
                <c:pt idx="721">
                  <c:v>73.400000000000006</c:v>
                </c:pt>
                <c:pt idx="722">
                  <c:v>73.45</c:v>
                </c:pt>
                <c:pt idx="723">
                  <c:v>73.5</c:v>
                </c:pt>
                <c:pt idx="724">
                  <c:v>73.55</c:v>
                </c:pt>
                <c:pt idx="725">
                  <c:v>73.599999999999994</c:v>
                </c:pt>
                <c:pt idx="726">
                  <c:v>73.650000000000006</c:v>
                </c:pt>
                <c:pt idx="727">
                  <c:v>73.7</c:v>
                </c:pt>
                <c:pt idx="728">
                  <c:v>73.75</c:v>
                </c:pt>
                <c:pt idx="729">
                  <c:v>73.8</c:v>
                </c:pt>
                <c:pt idx="730">
                  <c:v>73.849999999999994</c:v>
                </c:pt>
                <c:pt idx="731">
                  <c:v>73.900000000000006</c:v>
                </c:pt>
                <c:pt idx="732">
                  <c:v>73.95</c:v>
                </c:pt>
                <c:pt idx="733">
                  <c:v>74</c:v>
                </c:pt>
                <c:pt idx="734">
                  <c:v>74.05</c:v>
                </c:pt>
                <c:pt idx="735">
                  <c:v>74.099999999999994</c:v>
                </c:pt>
                <c:pt idx="736">
                  <c:v>74.150000000000006</c:v>
                </c:pt>
                <c:pt idx="737">
                  <c:v>74.2</c:v>
                </c:pt>
                <c:pt idx="738">
                  <c:v>74.25</c:v>
                </c:pt>
                <c:pt idx="739">
                  <c:v>74.3</c:v>
                </c:pt>
                <c:pt idx="740">
                  <c:v>74.349999999999994</c:v>
                </c:pt>
                <c:pt idx="741">
                  <c:v>74.400000000000006</c:v>
                </c:pt>
                <c:pt idx="742">
                  <c:v>74.45</c:v>
                </c:pt>
                <c:pt idx="743">
                  <c:v>74.5</c:v>
                </c:pt>
                <c:pt idx="744">
                  <c:v>74.55</c:v>
                </c:pt>
                <c:pt idx="745">
                  <c:v>74.599999999999994</c:v>
                </c:pt>
                <c:pt idx="746">
                  <c:v>74.650000000000006</c:v>
                </c:pt>
                <c:pt idx="747">
                  <c:v>74.7</c:v>
                </c:pt>
                <c:pt idx="748">
                  <c:v>74.75</c:v>
                </c:pt>
                <c:pt idx="749">
                  <c:v>74.8</c:v>
                </c:pt>
                <c:pt idx="750">
                  <c:v>74.849999999999994</c:v>
                </c:pt>
                <c:pt idx="751">
                  <c:v>74.900000000000006</c:v>
                </c:pt>
                <c:pt idx="752">
                  <c:v>74.95</c:v>
                </c:pt>
                <c:pt idx="753">
                  <c:v>75</c:v>
                </c:pt>
                <c:pt idx="754">
                  <c:v>75.05</c:v>
                </c:pt>
                <c:pt idx="755">
                  <c:v>75.099999999999994</c:v>
                </c:pt>
                <c:pt idx="756">
                  <c:v>75.150000000000006</c:v>
                </c:pt>
                <c:pt idx="757">
                  <c:v>75.2</c:v>
                </c:pt>
                <c:pt idx="758">
                  <c:v>75.25</c:v>
                </c:pt>
                <c:pt idx="759">
                  <c:v>75.3</c:v>
                </c:pt>
                <c:pt idx="760">
                  <c:v>75.349999999999994</c:v>
                </c:pt>
                <c:pt idx="761">
                  <c:v>75.400000000000006</c:v>
                </c:pt>
                <c:pt idx="762">
                  <c:v>75.45</c:v>
                </c:pt>
                <c:pt idx="763">
                  <c:v>75.5</c:v>
                </c:pt>
                <c:pt idx="764">
                  <c:v>75.55</c:v>
                </c:pt>
                <c:pt idx="765">
                  <c:v>75.599999999999994</c:v>
                </c:pt>
                <c:pt idx="766">
                  <c:v>75.650000000000006</c:v>
                </c:pt>
                <c:pt idx="767">
                  <c:v>75.7</c:v>
                </c:pt>
                <c:pt idx="768">
                  <c:v>75.75</c:v>
                </c:pt>
                <c:pt idx="769">
                  <c:v>75.8</c:v>
                </c:pt>
                <c:pt idx="770">
                  <c:v>75.849999999999994</c:v>
                </c:pt>
                <c:pt idx="771">
                  <c:v>75.900000000000006</c:v>
                </c:pt>
                <c:pt idx="772">
                  <c:v>75.95</c:v>
                </c:pt>
                <c:pt idx="773">
                  <c:v>76</c:v>
                </c:pt>
                <c:pt idx="774">
                  <c:v>76.05</c:v>
                </c:pt>
                <c:pt idx="775">
                  <c:v>76.099999999999994</c:v>
                </c:pt>
                <c:pt idx="776">
                  <c:v>76.150000000000006</c:v>
                </c:pt>
                <c:pt idx="777">
                  <c:v>76.2</c:v>
                </c:pt>
                <c:pt idx="778">
                  <c:v>76.25</c:v>
                </c:pt>
                <c:pt idx="779">
                  <c:v>76.3</c:v>
                </c:pt>
                <c:pt idx="780">
                  <c:v>76.349999999999994</c:v>
                </c:pt>
                <c:pt idx="781">
                  <c:v>76.400000000000006</c:v>
                </c:pt>
                <c:pt idx="782">
                  <c:v>76.45</c:v>
                </c:pt>
                <c:pt idx="783">
                  <c:v>76.5</c:v>
                </c:pt>
                <c:pt idx="784">
                  <c:v>76.55</c:v>
                </c:pt>
                <c:pt idx="785">
                  <c:v>76.599999999999994</c:v>
                </c:pt>
                <c:pt idx="786">
                  <c:v>76.650000000000006</c:v>
                </c:pt>
                <c:pt idx="787">
                  <c:v>76.7</c:v>
                </c:pt>
                <c:pt idx="788">
                  <c:v>76.75</c:v>
                </c:pt>
                <c:pt idx="789">
                  <c:v>76.8</c:v>
                </c:pt>
                <c:pt idx="790">
                  <c:v>76.849999999999994</c:v>
                </c:pt>
                <c:pt idx="791">
                  <c:v>76.900000000000006</c:v>
                </c:pt>
                <c:pt idx="792">
                  <c:v>76.95</c:v>
                </c:pt>
                <c:pt idx="793">
                  <c:v>77</c:v>
                </c:pt>
                <c:pt idx="794">
                  <c:v>77.05</c:v>
                </c:pt>
                <c:pt idx="795">
                  <c:v>77.099999999999994</c:v>
                </c:pt>
                <c:pt idx="796">
                  <c:v>77.150000000000006</c:v>
                </c:pt>
                <c:pt idx="797">
                  <c:v>77.2</c:v>
                </c:pt>
                <c:pt idx="798">
                  <c:v>77.25</c:v>
                </c:pt>
                <c:pt idx="799">
                  <c:v>77.3</c:v>
                </c:pt>
                <c:pt idx="800">
                  <c:v>77.349999999999994</c:v>
                </c:pt>
                <c:pt idx="801">
                  <c:v>77.400000000000006</c:v>
                </c:pt>
                <c:pt idx="802">
                  <c:v>77.45</c:v>
                </c:pt>
                <c:pt idx="803">
                  <c:v>77.5</c:v>
                </c:pt>
                <c:pt idx="804">
                  <c:v>77.55</c:v>
                </c:pt>
                <c:pt idx="805">
                  <c:v>77.599999999999994</c:v>
                </c:pt>
                <c:pt idx="806">
                  <c:v>77.650000000000006</c:v>
                </c:pt>
                <c:pt idx="807">
                  <c:v>77.7</c:v>
                </c:pt>
                <c:pt idx="808">
                  <c:v>77.75</c:v>
                </c:pt>
                <c:pt idx="809">
                  <c:v>77.8</c:v>
                </c:pt>
                <c:pt idx="810">
                  <c:v>77.849999999999994</c:v>
                </c:pt>
                <c:pt idx="811">
                  <c:v>77.900000000000006</c:v>
                </c:pt>
                <c:pt idx="812">
                  <c:v>77.95</c:v>
                </c:pt>
                <c:pt idx="813">
                  <c:v>78</c:v>
                </c:pt>
                <c:pt idx="814">
                  <c:v>78.05</c:v>
                </c:pt>
                <c:pt idx="815">
                  <c:v>78.099999999999994</c:v>
                </c:pt>
                <c:pt idx="816">
                  <c:v>78.150000000000006</c:v>
                </c:pt>
                <c:pt idx="817">
                  <c:v>78.2</c:v>
                </c:pt>
                <c:pt idx="818">
                  <c:v>78.25</c:v>
                </c:pt>
                <c:pt idx="819">
                  <c:v>78.3</c:v>
                </c:pt>
                <c:pt idx="820">
                  <c:v>78.349999999999994</c:v>
                </c:pt>
                <c:pt idx="821">
                  <c:v>78.400000000000006</c:v>
                </c:pt>
                <c:pt idx="822">
                  <c:v>78.45</c:v>
                </c:pt>
                <c:pt idx="823">
                  <c:v>78.5</c:v>
                </c:pt>
                <c:pt idx="824">
                  <c:v>78.55</c:v>
                </c:pt>
                <c:pt idx="825">
                  <c:v>78.599999999999994</c:v>
                </c:pt>
                <c:pt idx="826">
                  <c:v>78.650000000000006</c:v>
                </c:pt>
                <c:pt idx="827">
                  <c:v>78.7</c:v>
                </c:pt>
                <c:pt idx="828">
                  <c:v>78.75</c:v>
                </c:pt>
                <c:pt idx="829">
                  <c:v>78.8</c:v>
                </c:pt>
                <c:pt idx="830">
                  <c:v>78.849999999999994</c:v>
                </c:pt>
                <c:pt idx="831">
                  <c:v>78.900000000000006</c:v>
                </c:pt>
                <c:pt idx="832">
                  <c:v>78.95</c:v>
                </c:pt>
                <c:pt idx="833">
                  <c:v>79</c:v>
                </c:pt>
                <c:pt idx="834">
                  <c:v>79.05</c:v>
                </c:pt>
                <c:pt idx="835">
                  <c:v>79.099999999999994</c:v>
                </c:pt>
                <c:pt idx="836">
                  <c:v>79.150000000000006</c:v>
                </c:pt>
                <c:pt idx="837">
                  <c:v>79.2</c:v>
                </c:pt>
                <c:pt idx="838">
                  <c:v>79.25</c:v>
                </c:pt>
                <c:pt idx="839">
                  <c:v>79.3</c:v>
                </c:pt>
                <c:pt idx="840">
                  <c:v>79.349999999999994</c:v>
                </c:pt>
                <c:pt idx="841">
                  <c:v>79.400000000000006</c:v>
                </c:pt>
                <c:pt idx="842">
                  <c:v>79.45</c:v>
                </c:pt>
                <c:pt idx="843">
                  <c:v>79.5</c:v>
                </c:pt>
                <c:pt idx="844">
                  <c:v>79.55</c:v>
                </c:pt>
                <c:pt idx="845">
                  <c:v>79.599999999999994</c:v>
                </c:pt>
                <c:pt idx="846">
                  <c:v>79.650000000000006</c:v>
                </c:pt>
                <c:pt idx="847">
                  <c:v>79.7</c:v>
                </c:pt>
                <c:pt idx="848">
                  <c:v>79.75</c:v>
                </c:pt>
                <c:pt idx="849">
                  <c:v>79.8</c:v>
                </c:pt>
                <c:pt idx="850">
                  <c:v>79.849999999999994</c:v>
                </c:pt>
                <c:pt idx="851">
                  <c:v>79.900000000000006</c:v>
                </c:pt>
                <c:pt idx="852">
                  <c:v>79.95</c:v>
                </c:pt>
                <c:pt idx="853">
                  <c:v>80</c:v>
                </c:pt>
                <c:pt idx="854">
                  <c:v>80.05</c:v>
                </c:pt>
                <c:pt idx="855">
                  <c:v>80.099999999999994</c:v>
                </c:pt>
                <c:pt idx="856">
                  <c:v>80.150000000000006</c:v>
                </c:pt>
                <c:pt idx="857">
                  <c:v>80.2</c:v>
                </c:pt>
                <c:pt idx="858">
                  <c:v>80.25</c:v>
                </c:pt>
                <c:pt idx="859">
                  <c:v>80.3</c:v>
                </c:pt>
                <c:pt idx="860">
                  <c:v>80.349999999999994</c:v>
                </c:pt>
                <c:pt idx="861">
                  <c:v>80.400000000000006</c:v>
                </c:pt>
                <c:pt idx="862">
                  <c:v>80.45</c:v>
                </c:pt>
                <c:pt idx="863">
                  <c:v>80.5</c:v>
                </c:pt>
                <c:pt idx="864">
                  <c:v>80.55</c:v>
                </c:pt>
                <c:pt idx="865">
                  <c:v>80.599999999999994</c:v>
                </c:pt>
                <c:pt idx="866">
                  <c:v>80.650000000000006</c:v>
                </c:pt>
                <c:pt idx="867">
                  <c:v>80.7</c:v>
                </c:pt>
                <c:pt idx="868">
                  <c:v>80.75</c:v>
                </c:pt>
                <c:pt idx="869">
                  <c:v>80.8</c:v>
                </c:pt>
                <c:pt idx="870">
                  <c:v>80.849999999999994</c:v>
                </c:pt>
                <c:pt idx="871">
                  <c:v>80.900000000000006</c:v>
                </c:pt>
                <c:pt idx="872">
                  <c:v>80.95</c:v>
                </c:pt>
                <c:pt idx="873">
                  <c:v>81</c:v>
                </c:pt>
                <c:pt idx="874">
                  <c:v>81.05</c:v>
                </c:pt>
                <c:pt idx="875">
                  <c:v>81.099999999999994</c:v>
                </c:pt>
                <c:pt idx="876">
                  <c:v>81.150000000000006</c:v>
                </c:pt>
                <c:pt idx="877">
                  <c:v>81.2</c:v>
                </c:pt>
                <c:pt idx="878">
                  <c:v>81.25</c:v>
                </c:pt>
                <c:pt idx="879">
                  <c:v>81.3</c:v>
                </c:pt>
                <c:pt idx="880">
                  <c:v>81.349999999999994</c:v>
                </c:pt>
                <c:pt idx="881">
                  <c:v>81.400000000000006</c:v>
                </c:pt>
                <c:pt idx="882">
                  <c:v>81.45</c:v>
                </c:pt>
                <c:pt idx="883">
                  <c:v>81.5</c:v>
                </c:pt>
                <c:pt idx="884">
                  <c:v>81.55</c:v>
                </c:pt>
                <c:pt idx="885">
                  <c:v>81.599999999999994</c:v>
                </c:pt>
                <c:pt idx="886">
                  <c:v>81.650000000000006</c:v>
                </c:pt>
                <c:pt idx="887">
                  <c:v>81.7</c:v>
                </c:pt>
                <c:pt idx="888">
                  <c:v>81.75</c:v>
                </c:pt>
                <c:pt idx="889">
                  <c:v>81.8</c:v>
                </c:pt>
                <c:pt idx="890">
                  <c:v>81.849999999999994</c:v>
                </c:pt>
                <c:pt idx="891">
                  <c:v>81.900000000000006</c:v>
                </c:pt>
                <c:pt idx="892">
                  <c:v>81.95</c:v>
                </c:pt>
                <c:pt idx="893">
                  <c:v>82</c:v>
                </c:pt>
                <c:pt idx="894">
                  <c:v>82.05</c:v>
                </c:pt>
                <c:pt idx="895">
                  <c:v>82.1</c:v>
                </c:pt>
                <c:pt idx="896">
                  <c:v>82.15</c:v>
                </c:pt>
                <c:pt idx="897">
                  <c:v>82.2</c:v>
                </c:pt>
                <c:pt idx="898">
                  <c:v>82.25</c:v>
                </c:pt>
                <c:pt idx="899">
                  <c:v>82.3</c:v>
                </c:pt>
                <c:pt idx="900">
                  <c:v>82.35</c:v>
                </c:pt>
                <c:pt idx="901">
                  <c:v>82.4</c:v>
                </c:pt>
                <c:pt idx="902">
                  <c:v>82.45</c:v>
                </c:pt>
                <c:pt idx="903">
                  <c:v>82.5</c:v>
                </c:pt>
                <c:pt idx="904">
                  <c:v>82.55</c:v>
                </c:pt>
                <c:pt idx="905">
                  <c:v>82.6</c:v>
                </c:pt>
                <c:pt idx="906">
                  <c:v>82.65</c:v>
                </c:pt>
                <c:pt idx="907">
                  <c:v>82.7</c:v>
                </c:pt>
                <c:pt idx="908">
                  <c:v>82.75</c:v>
                </c:pt>
                <c:pt idx="909">
                  <c:v>82.8</c:v>
                </c:pt>
                <c:pt idx="910">
                  <c:v>82.85</c:v>
                </c:pt>
                <c:pt idx="911">
                  <c:v>82.9</c:v>
                </c:pt>
                <c:pt idx="912">
                  <c:v>82.95</c:v>
                </c:pt>
                <c:pt idx="913">
                  <c:v>83</c:v>
                </c:pt>
                <c:pt idx="914">
                  <c:v>83.05</c:v>
                </c:pt>
                <c:pt idx="915">
                  <c:v>83.1</c:v>
                </c:pt>
                <c:pt idx="916">
                  <c:v>83.15</c:v>
                </c:pt>
                <c:pt idx="917">
                  <c:v>83.2</c:v>
                </c:pt>
                <c:pt idx="918">
                  <c:v>83.25</c:v>
                </c:pt>
                <c:pt idx="919">
                  <c:v>83.3</c:v>
                </c:pt>
                <c:pt idx="920">
                  <c:v>83.35</c:v>
                </c:pt>
                <c:pt idx="921">
                  <c:v>83.4</c:v>
                </c:pt>
                <c:pt idx="922">
                  <c:v>83.45</c:v>
                </c:pt>
                <c:pt idx="923">
                  <c:v>83.5</c:v>
                </c:pt>
                <c:pt idx="924">
                  <c:v>83.55</c:v>
                </c:pt>
                <c:pt idx="925">
                  <c:v>83.6</c:v>
                </c:pt>
                <c:pt idx="926">
                  <c:v>83.65</c:v>
                </c:pt>
                <c:pt idx="927">
                  <c:v>83.7</c:v>
                </c:pt>
                <c:pt idx="928">
                  <c:v>83.75</c:v>
                </c:pt>
                <c:pt idx="929">
                  <c:v>83.8</c:v>
                </c:pt>
                <c:pt idx="930">
                  <c:v>83.85</c:v>
                </c:pt>
                <c:pt idx="931">
                  <c:v>83.9</c:v>
                </c:pt>
                <c:pt idx="932">
                  <c:v>83.95</c:v>
                </c:pt>
                <c:pt idx="933">
                  <c:v>84</c:v>
                </c:pt>
                <c:pt idx="934">
                  <c:v>84.05</c:v>
                </c:pt>
                <c:pt idx="935">
                  <c:v>84.1</c:v>
                </c:pt>
                <c:pt idx="936">
                  <c:v>84.15</c:v>
                </c:pt>
                <c:pt idx="937">
                  <c:v>84.2</c:v>
                </c:pt>
                <c:pt idx="938">
                  <c:v>84.25</c:v>
                </c:pt>
                <c:pt idx="939">
                  <c:v>84.3</c:v>
                </c:pt>
                <c:pt idx="940">
                  <c:v>84.35</c:v>
                </c:pt>
                <c:pt idx="941">
                  <c:v>84.4</c:v>
                </c:pt>
                <c:pt idx="942">
                  <c:v>84.45</c:v>
                </c:pt>
                <c:pt idx="943">
                  <c:v>84.5</c:v>
                </c:pt>
                <c:pt idx="944">
                  <c:v>84.55</c:v>
                </c:pt>
                <c:pt idx="945">
                  <c:v>84.6</c:v>
                </c:pt>
                <c:pt idx="946">
                  <c:v>84.65</c:v>
                </c:pt>
                <c:pt idx="947">
                  <c:v>84.7</c:v>
                </c:pt>
                <c:pt idx="948">
                  <c:v>84.75</c:v>
                </c:pt>
                <c:pt idx="949">
                  <c:v>84.8</c:v>
                </c:pt>
                <c:pt idx="950">
                  <c:v>84.85</c:v>
                </c:pt>
                <c:pt idx="951">
                  <c:v>84.9</c:v>
                </c:pt>
                <c:pt idx="952">
                  <c:v>84.95</c:v>
                </c:pt>
                <c:pt idx="953">
                  <c:v>85</c:v>
                </c:pt>
                <c:pt idx="954">
                  <c:v>85.05</c:v>
                </c:pt>
                <c:pt idx="955">
                  <c:v>85.1</c:v>
                </c:pt>
                <c:pt idx="956">
                  <c:v>85.15</c:v>
                </c:pt>
                <c:pt idx="957">
                  <c:v>85.2</c:v>
                </c:pt>
                <c:pt idx="958">
                  <c:v>85.25</c:v>
                </c:pt>
                <c:pt idx="959">
                  <c:v>85.3</c:v>
                </c:pt>
                <c:pt idx="960">
                  <c:v>85.35</c:v>
                </c:pt>
                <c:pt idx="961">
                  <c:v>85.4</c:v>
                </c:pt>
                <c:pt idx="962">
                  <c:v>85.45</c:v>
                </c:pt>
                <c:pt idx="963">
                  <c:v>85.5</c:v>
                </c:pt>
                <c:pt idx="964">
                  <c:v>85.55</c:v>
                </c:pt>
                <c:pt idx="965">
                  <c:v>85.6</c:v>
                </c:pt>
                <c:pt idx="966">
                  <c:v>85.65</c:v>
                </c:pt>
                <c:pt idx="967">
                  <c:v>85.7</c:v>
                </c:pt>
                <c:pt idx="968">
                  <c:v>85.75</c:v>
                </c:pt>
                <c:pt idx="969">
                  <c:v>85.8</c:v>
                </c:pt>
                <c:pt idx="970">
                  <c:v>85.85</c:v>
                </c:pt>
                <c:pt idx="971">
                  <c:v>85.9</c:v>
                </c:pt>
                <c:pt idx="972">
                  <c:v>85.95</c:v>
                </c:pt>
                <c:pt idx="973">
                  <c:v>86</c:v>
                </c:pt>
                <c:pt idx="974">
                  <c:v>86.05</c:v>
                </c:pt>
                <c:pt idx="975">
                  <c:v>86.1</c:v>
                </c:pt>
                <c:pt idx="976">
                  <c:v>86.15</c:v>
                </c:pt>
                <c:pt idx="977">
                  <c:v>86.2</c:v>
                </c:pt>
                <c:pt idx="978">
                  <c:v>86.25</c:v>
                </c:pt>
                <c:pt idx="979">
                  <c:v>86.3</c:v>
                </c:pt>
                <c:pt idx="980">
                  <c:v>86.35</c:v>
                </c:pt>
                <c:pt idx="981">
                  <c:v>86.4</c:v>
                </c:pt>
                <c:pt idx="982">
                  <c:v>86.45</c:v>
                </c:pt>
                <c:pt idx="983">
                  <c:v>86.5</c:v>
                </c:pt>
                <c:pt idx="984">
                  <c:v>86.55</c:v>
                </c:pt>
                <c:pt idx="985">
                  <c:v>86.6</c:v>
                </c:pt>
                <c:pt idx="986">
                  <c:v>86.65</c:v>
                </c:pt>
                <c:pt idx="987">
                  <c:v>86.7</c:v>
                </c:pt>
                <c:pt idx="988">
                  <c:v>86.75</c:v>
                </c:pt>
                <c:pt idx="989">
                  <c:v>86.8</c:v>
                </c:pt>
                <c:pt idx="990">
                  <c:v>86.85</c:v>
                </c:pt>
                <c:pt idx="991">
                  <c:v>86.9</c:v>
                </c:pt>
                <c:pt idx="992">
                  <c:v>86.95</c:v>
                </c:pt>
                <c:pt idx="993">
                  <c:v>87</c:v>
                </c:pt>
                <c:pt idx="994">
                  <c:v>87.05</c:v>
                </c:pt>
                <c:pt idx="995">
                  <c:v>87.1</c:v>
                </c:pt>
                <c:pt idx="996">
                  <c:v>87.15</c:v>
                </c:pt>
                <c:pt idx="997">
                  <c:v>87.2</c:v>
                </c:pt>
                <c:pt idx="998">
                  <c:v>87.25</c:v>
                </c:pt>
                <c:pt idx="999">
                  <c:v>87.3</c:v>
                </c:pt>
                <c:pt idx="1000">
                  <c:v>87.35</c:v>
                </c:pt>
                <c:pt idx="1001">
                  <c:v>87.4</c:v>
                </c:pt>
                <c:pt idx="1002">
                  <c:v>87.45</c:v>
                </c:pt>
                <c:pt idx="1003">
                  <c:v>87.5</c:v>
                </c:pt>
                <c:pt idx="1004">
                  <c:v>87.55</c:v>
                </c:pt>
                <c:pt idx="1005">
                  <c:v>87.6</c:v>
                </c:pt>
                <c:pt idx="1006">
                  <c:v>87.65</c:v>
                </c:pt>
                <c:pt idx="1007">
                  <c:v>87.7</c:v>
                </c:pt>
                <c:pt idx="1008">
                  <c:v>87.75</c:v>
                </c:pt>
                <c:pt idx="1009">
                  <c:v>87.8</c:v>
                </c:pt>
                <c:pt idx="1010">
                  <c:v>87.85</c:v>
                </c:pt>
                <c:pt idx="1011">
                  <c:v>87.9</c:v>
                </c:pt>
                <c:pt idx="1012">
                  <c:v>87.95</c:v>
                </c:pt>
                <c:pt idx="1013">
                  <c:v>88</c:v>
                </c:pt>
                <c:pt idx="1014">
                  <c:v>88.05</c:v>
                </c:pt>
                <c:pt idx="1015">
                  <c:v>88.1</c:v>
                </c:pt>
                <c:pt idx="1016">
                  <c:v>88.15</c:v>
                </c:pt>
                <c:pt idx="1017">
                  <c:v>88.2</c:v>
                </c:pt>
                <c:pt idx="1018">
                  <c:v>88.25</c:v>
                </c:pt>
                <c:pt idx="1019">
                  <c:v>88.3</c:v>
                </c:pt>
                <c:pt idx="1020">
                  <c:v>88.35</c:v>
                </c:pt>
                <c:pt idx="1021">
                  <c:v>88.4</c:v>
                </c:pt>
                <c:pt idx="1022">
                  <c:v>88.45</c:v>
                </c:pt>
                <c:pt idx="1023">
                  <c:v>88.5</c:v>
                </c:pt>
                <c:pt idx="1024">
                  <c:v>88.55</c:v>
                </c:pt>
                <c:pt idx="1025">
                  <c:v>88.6</c:v>
                </c:pt>
                <c:pt idx="1026">
                  <c:v>88.65</c:v>
                </c:pt>
                <c:pt idx="1027">
                  <c:v>88.7</c:v>
                </c:pt>
                <c:pt idx="1028">
                  <c:v>88.75</c:v>
                </c:pt>
                <c:pt idx="1029">
                  <c:v>88.8</c:v>
                </c:pt>
                <c:pt idx="1030">
                  <c:v>88.85</c:v>
                </c:pt>
                <c:pt idx="1031">
                  <c:v>88.9</c:v>
                </c:pt>
                <c:pt idx="1032">
                  <c:v>88.95</c:v>
                </c:pt>
                <c:pt idx="1033">
                  <c:v>89</c:v>
                </c:pt>
                <c:pt idx="1034">
                  <c:v>89.05</c:v>
                </c:pt>
                <c:pt idx="1035">
                  <c:v>89.1</c:v>
                </c:pt>
                <c:pt idx="1036">
                  <c:v>89.15</c:v>
                </c:pt>
                <c:pt idx="1037">
                  <c:v>89.2</c:v>
                </c:pt>
                <c:pt idx="1038">
                  <c:v>89.25</c:v>
                </c:pt>
                <c:pt idx="1039">
                  <c:v>89.3</c:v>
                </c:pt>
                <c:pt idx="1040">
                  <c:v>89.35</c:v>
                </c:pt>
                <c:pt idx="1041">
                  <c:v>89.4</c:v>
                </c:pt>
                <c:pt idx="1042">
                  <c:v>89.45</c:v>
                </c:pt>
                <c:pt idx="1043">
                  <c:v>89.5</c:v>
                </c:pt>
                <c:pt idx="1044">
                  <c:v>89.55</c:v>
                </c:pt>
                <c:pt idx="1045">
                  <c:v>89.6</c:v>
                </c:pt>
                <c:pt idx="1046">
                  <c:v>89.65</c:v>
                </c:pt>
                <c:pt idx="1047">
                  <c:v>89.7</c:v>
                </c:pt>
                <c:pt idx="1048">
                  <c:v>89.75</c:v>
                </c:pt>
                <c:pt idx="1049">
                  <c:v>89.8</c:v>
                </c:pt>
                <c:pt idx="1050">
                  <c:v>89.85</c:v>
                </c:pt>
                <c:pt idx="1051">
                  <c:v>89.9</c:v>
                </c:pt>
                <c:pt idx="1052">
                  <c:v>89.95</c:v>
                </c:pt>
                <c:pt idx="1053">
                  <c:v>90</c:v>
                </c:pt>
                <c:pt idx="1054">
                  <c:v>90.05</c:v>
                </c:pt>
                <c:pt idx="1055">
                  <c:v>90.1</c:v>
                </c:pt>
                <c:pt idx="1056">
                  <c:v>90.15</c:v>
                </c:pt>
                <c:pt idx="1057">
                  <c:v>90.2</c:v>
                </c:pt>
                <c:pt idx="1058">
                  <c:v>90.25</c:v>
                </c:pt>
                <c:pt idx="1059">
                  <c:v>90.3</c:v>
                </c:pt>
                <c:pt idx="1060">
                  <c:v>90.35</c:v>
                </c:pt>
                <c:pt idx="1061">
                  <c:v>90.4</c:v>
                </c:pt>
                <c:pt idx="1062">
                  <c:v>90.45</c:v>
                </c:pt>
                <c:pt idx="1063">
                  <c:v>90.5</c:v>
                </c:pt>
                <c:pt idx="1064">
                  <c:v>90.55</c:v>
                </c:pt>
                <c:pt idx="1065">
                  <c:v>90.6</c:v>
                </c:pt>
                <c:pt idx="1066">
                  <c:v>90.65</c:v>
                </c:pt>
                <c:pt idx="1067">
                  <c:v>90.7</c:v>
                </c:pt>
                <c:pt idx="1068">
                  <c:v>90.75</c:v>
                </c:pt>
                <c:pt idx="1069">
                  <c:v>90.8</c:v>
                </c:pt>
                <c:pt idx="1070">
                  <c:v>90.85</c:v>
                </c:pt>
                <c:pt idx="1071">
                  <c:v>90.9</c:v>
                </c:pt>
                <c:pt idx="1072">
                  <c:v>90.95</c:v>
                </c:pt>
                <c:pt idx="1073">
                  <c:v>91</c:v>
                </c:pt>
                <c:pt idx="1074">
                  <c:v>91.05</c:v>
                </c:pt>
                <c:pt idx="1075">
                  <c:v>91.1</c:v>
                </c:pt>
                <c:pt idx="1076">
                  <c:v>91.15</c:v>
                </c:pt>
                <c:pt idx="1077">
                  <c:v>91.2</c:v>
                </c:pt>
                <c:pt idx="1078">
                  <c:v>91.25</c:v>
                </c:pt>
                <c:pt idx="1079">
                  <c:v>91.3</c:v>
                </c:pt>
                <c:pt idx="1080">
                  <c:v>91.35</c:v>
                </c:pt>
                <c:pt idx="1081">
                  <c:v>91.4</c:v>
                </c:pt>
                <c:pt idx="1082">
                  <c:v>91.45</c:v>
                </c:pt>
                <c:pt idx="1083">
                  <c:v>91.5</c:v>
                </c:pt>
                <c:pt idx="1084">
                  <c:v>91.55</c:v>
                </c:pt>
                <c:pt idx="1085">
                  <c:v>91.6</c:v>
                </c:pt>
                <c:pt idx="1086">
                  <c:v>91.65</c:v>
                </c:pt>
                <c:pt idx="1087">
                  <c:v>91.7</c:v>
                </c:pt>
                <c:pt idx="1088">
                  <c:v>91.75</c:v>
                </c:pt>
                <c:pt idx="1089">
                  <c:v>91.8</c:v>
                </c:pt>
                <c:pt idx="1090">
                  <c:v>91.85</c:v>
                </c:pt>
                <c:pt idx="1091">
                  <c:v>91.9</c:v>
                </c:pt>
                <c:pt idx="1092">
                  <c:v>91.95</c:v>
                </c:pt>
                <c:pt idx="1093">
                  <c:v>92</c:v>
                </c:pt>
                <c:pt idx="1094">
                  <c:v>92.05</c:v>
                </c:pt>
                <c:pt idx="1095">
                  <c:v>92.1</c:v>
                </c:pt>
                <c:pt idx="1096">
                  <c:v>92.15</c:v>
                </c:pt>
                <c:pt idx="1097">
                  <c:v>92.2</c:v>
                </c:pt>
                <c:pt idx="1098">
                  <c:v>92.25</c:v>
                </c:pt>
                <c:pt idx="1099">
                  <c:v>92.3</c:v>
                </c:pt>
                <c:pt idx="1100">
                  <c:v>92.35</c:v>
                </c:pt>
                <c:pt idx="1101">
                  <c:v>92.4</c:v>
                </c:pt>
                <c:pt idx="1102">
                  <c:v>92.45</c:v>
                </c:pt>
                <c:pt idx="1103">
                  <c:v>92.5</c:v>
                </c:pt>
                <c:pt idx="1104">
                  <c:v>92.55</c:v>
                </c:pt>
                <c:pt idx="1105">
                  <c:v>92.6</c:v>
                </c:pt>
                <c:pt idx="1106">
                  <c:v>92.65</c:v>
                </c:pt>
                <c:pt idx="1107">
                  <c:v>92.7</c:v>
                </c:pt>
                <c:pt idx="1108">
                  <c:v>92.75</c:v>
                </c:pt>
                <c:pt idx="1109">
                  <c:v>92.8</c:v>
                </c:pt>
                <c:pt idx="1110">
                  <c:v>92.85</c:v>
                </c:pt>
                <c:pt idx="1111">
                  <c:v>92.9</c:v>
                </c:pt>
                <c:pt idx="1112">
                  <c:v>92.95</c:v>
                </c:pt>
                <c:pt idx="1113">
                  <c:v>93</c:v>
                </c:pt>
                <c:pt idx="1114">
                  <c:v>93.05</c:v>
                </c:pt>
                <c:pt idx="1115">
                  <c:v>93.1</c:v>
                </c:pt>
                <c:pt idx="1116">
                  <c:v>93.15</c:v>
                </c:pt>
                <c:pt idx="1117">
                  <c:v>93.2</c:v>
                </c:pt>
                <c:pt idx="1118">
                  <c:v>93.25</c:v>
                </c:pt>
                <c:pt idx="1119">
                  <c:v>93.3</c:v>
                </c:pt>
                <c:pt idx="1120">
                  <c:v>93.35</c:v>
                </c:pt>
                <c:pt idx="1121">
                  <c:v>93.4</c:v>
                </c:pt>
                <c:pt idx="1122">
                  <c:v>93.45</c:v>
                </c:pt>
                <c:pt idx="1123">
                  <c:v>93.5</c:v>
                </c:pt>
                <c:pt idx="1124">
                  <c:v>93.55</c:v>
                </c:pt>
                <c:pt idx="1125">
                  <c:v>93.6</c:v>
                </c:pt>
                <c:pt idx="1126">
                  <c:v>93.65</c:v>
                </c:pt>
                <c:pt idx="1127">
                  <c:v>93.7</c:v>
                </c:pt>
                <c:pt idx="1128">
                  <c:v>93.75</c:v>
                </c:pt>
                <c:pt idx="1129">
                  <c:v>93.8</c:v>
                </c:pt>
                <c:pt idx="1130">
                  <c:v>93.85</c:v>
                </c:pt>
                <c:pt idx="1131">
                  <c:v>93.9</c:v>
                </c:pt>
                <c:pt idx="1132">
                  <c:v>93.95</c:v>
                </c:pt>
                <c:pt idx="1133">
                  <c:v>94</c:v>
                </c:pt>
                <c:pt idx="1134">
                  <c:v>94.05</c:v>
                </c:pt>
                <c:pt idx="1135">
                  <c:v>94.1</c:v>
                </c:pt>
                <c:pt idx="1136">
                  <c:v>94.15</c:v>
                </c:pt>
                <c:pt idx="1137">
                  <c:v>94.2</c:v>
                </c:pt>
                <c:pt idx="1138">
                  <c:v>94.25</c:v>
                </c:pt>
                <c:pt idx="1139">
                  <c:v>94.3</c:v>
                </c:pt>
                <c:pt idx="1140">
                  <c:v>94.35</c:v>
                </c:pt>
                <c:pt idx="1141">
                  <c:v>94.4</c:v>
                </c:pt>
                <c:pt idx="1142">
                  <c:v>94.45</c:v>
                </c:pt>
                <c:pt idx="1143">
                  <c:v>94.5</c:v>
                </c:pt>
                <c:pt idx="1144">
                  <c:v>94.55</c:v>
                </c:pt>
                <c:pt idx="1145">
                  <c:v>94.6</c:v>
                </c:pt>
                <c:pt idx="1146">
                  <c:v>94.65</c:v>
                </c:pt>
                <c:pt idx="1147">
                  <c:v>94.7</c:v>
                </c:pt>
                <c:pt idx="1148">
                  <c:v>94.75</c:v>
                </c:pt>
                <c:pt idx="1149">
                  <c:v>94.8</c:v>
                </c:pt>
                <c:pt idx="1150">
                  <c:v>94.85</c:v>
                </c:pt>
                <c:pt idx="1151">
                  <c:v>94.9</c:v>
                </c:pt>
                <c:pt idx="1152">
                  <c:v>94.95</c:v>
                </c:pt>
                <c:pt idx="1153">
                  <c:v>95</c:v>
                </c:pt>
                <c:pt idx="1154">
                  <c:v>95.05</c:v>
                </c:pt>
                <c:pt idx="1155">
                  <c:v>95.1</c:v>
                </c:pt>
                <c:pt idx="1156">
                  <c:v>95.15</c:v>
                </c:pt>
                <c:pt idx="1157">
                  <c:v>95.2</c:v>
                </c:pt>
                <c:pt idx="1158">
                  <c:v>95.25</c:v>
                </c:pt>
                <c:pt idx="1159">
                  <c:v>95.3</c:v>
                </c:pt>
                <c:pt idx="1160">
                  <c:v>95.35</c:v>
                </c:pt>
                <c:pt idx="1161">
                  <c:v>95.4</c:v>
                </c:pt>
                <c:pt idx="1162">
                  <c:v>95.45</c:v>
                </c:pt>
                <c:pt idx="1163">
                  <c:v>95.5</c:v>
                </c:pt>
                <c:pt idx="1164">
                  <c:v>95.55</c:v>
                </c:pt>
                <c:pt idx="1165">
                  <c:v>95.6</c:v>
                </c:pt>
                <c:pt idx="1166">
                  <c:v>95.65</c:v>
                </c:pt>
                <c:pt idx="1167">
                  <c:v>95.7</c:v>
                </c:pt>
                <c:pt idx="1168">
                  <c:v>95.75</c:v>
                </c:pt>
                <c:pt idx="1169">
                  <c:v>95.8</c:v>
                </c:pt>
                <c:pt idx="1170">
                  <c:v>95.85</c:v>
                </c:pt>
                <c:pt idx="1171">
                  <c:v>95.9</c:v>
                </c:pt>
                <c:pt idx="1172">
                  <c:v>95.95</c:v>
                </c:pt>
                <c:pt idx="1173">
                  <c:v>96</c:v>
                </c:pt>
                <c:pt idx="1174">
                  <c:v>96.05</c:v>
                </c:pt>
                <c:pt idx="1175">
                  <c:v>96.1</c:v>
                </c:pt>
                <c:pt idx="1176">
                  <c:v>96.15</c:v>
                </c:pt>
                <c:pt idx="1177">
                  <c:v>96.2</c:v>
                </c:pt>
                <c:pt idx="1178">
                  <c:v>96.25</c:v>
                </c:pt>
                <c:pt idx="1179">
                  <c:v>96.3</c:v>
                </c:pt>
                <c:pt idx="1180">
                  <c:v>96.35</c:v>
                </c:pt>
                <c:pt idx="1181">
                  <c:v>96.4</c:v>
                </c:pt>
                <c:pt idx="1182">
                  <c:v>96.45</c:v>
                </c:pt>
                <c:pt idx="1183">
                  <c:v>96.5</c:v>
                </c:pt>
                <c:pt idx="1184">
                  <c:v>96.55</c:v>
                </c:pt>
                <c:pt idx="1185">
                  <c:v>96.6</c:v>
                </c:pt>
                <c:pt idx="1186">
                  <c:v>96.65</c:v>
                </c:pt>
                <c:pt idx="1187">
                  <c:v>96.7</c:v>
                </c:pt>
                <c:pt idx="1188">
                  <c:v>96.75</c:v>
                </c:pt>
                <c:pt idx="1189">
                  <c:v>96.8</c:v>
                </c:pt>
                <c:pt idx="1190">
                  <c:v>96.85</c:v>
                </c:pt>
                <c:pt idx="1191">
                  <c:v>96.9</c:v>
                </c:pt>
                <c:pt idx="1192">
                  <c:v>96.95</c:v>
                </c:pt>
                <c:pt idx="1193">
                  <c:v>97</c:v>
                </c:pt>
                <c:pt idx="1194">
                  <c:v>97.05</c:v>
                </c:pt>
                <c:pt idx="1195">
                  <c:v>97.1</c:v>
                </c:pt>
                <c:pt idx="1196">
                  <c:v>97.15</c:v>
                </c:pt>
                <c:pt idx="1197">
                  <c:v>97.2</c:v>
                </c:pt>
                <c:pt idx="1198">
                  <c:v>97.25</c:v>
                </c:pt>
                <c:pt idx="1199">
                  <c:v>97.3</c:v>
                </c:pt>
                <c:pt idx="1200">
                  <c:v>97.35</c:v>
                </c:pt>
                <c:pt idx="1201">
                  <c:v>97.4</c:v>
                </c:pt>
                <c:pt idx="1202">
                  <c:v>97.45</c:v>
                </c:pt>
                <c:pt idx="1203">
                  <c:v>97.5</c:v>
                </c:pt>
                <c:pt idx="1204">
                  <c:v>97.55</c:v>
                </c:pt>
                <c:pt idx="1205">
                  <c:v>97.6</c:v>
                </c:pt>
                <c:pt idx="1206">
                  <c:v>97.65</c:v>
                </c:pt>
                <c:pt idx="1207">
                  <c:v>97.7</c:v>
                </c:pt>
                <c:pt idx="1208">
                  <c:v>97.75</c:v>
                </c:pt>
                <c:pt idx="1209">
                  <c:v>97.8</c:v>
                </c:pt>
                <c:pt idx="1210">
                  <c:v>97.85</c:v>
                </c:pt>
                <c:pt idx="1211">
                  <c:v>97.9</c:v>
                </c:pt>
                <c:pt idx="1212">
                  <c:v>97.95</c:v>
                </c:pt>
                <c:pt idx="1213">
                  <c:v>98</c:v>
                </c:pt>
                <c:pt idx="1214">
                  <c:v>98.05</c:v>
                </c:pt>
                <c:pt idx="1215">
                  <c:v>98.1</c:v>
                </c:pt>
                <c:pt idx="1216">
                  <c:v>98.15</c:v>
                </c:pt>
                <c:pt idx="1217">
                  <c:v>98.2</c:v>
                </c:pt>
                <c:pt idx="1218">
                  <c:v>98.25</c:v>
                </c:pt>
                <c:pt idx="1219">
                  <c:v>98.3</c:v>
                </c:pt>
                <c:pt idx="1220">
                  <c:v>98.35</c:v>
                </c:pt>
                <c:pt idx="1221">
                  <c:v>98.4</c:v>
                </c:pt>
                <c:pt idx="1222">
                  <c:v>98.45</c:v>
                </c:pt>
                <c:pt idx="1223">
                  <c:v>98.5</c:v>
                </c:pt>
                <c:pt idx="1224">
                  <c:v>98.55</c:v>
                </c:pt>
                <c:pt idx="1225">
                  <c:v>98.6</c:v>
                </c:pt>
                <c:pt idx="1226">
                  <c:v>98.65</c:v>
                </c:pt>
                <c:pt idx="1227">
                  <c:v>98.7</c:v>
                </c:pt>
                <c:pt idx="1228">
                  <c:v>98.75</c:v>
                </c:pt>
                <c:pt idx="1229">
                  <c:v>98.8</c:v>
                </c:pt>
                <c:pt idx="1230">
                  <c:v>98.85</c:v>
                </c:pt>
                <c:pt idx="1231">
                  <c:v>98.9</c:v>
                </c:pt>
                <c:pt idx="1232">
                  <c:v>98.95</c:v>
                </c:pt>
                <c:pt idx="1233">
                  <c:v>99</c:v>
                </c:pt>
                <c:pt idx="1234">
                  <c:v>99.05</c:v>
                </c:pt>
                <c:pt idx="1235">
                  <c:v>99.1</c:v>
                </c:pt>
                <c:pt idx="1236">
                  <c:v>99.15</c:v>
                </c:pt>
                <c:pt idx="1237">
                  <c:v>99.2</c:v>
                </c:pt>
                <c:pt idx="1238">
                  <c:v>99.25</c:v>
                </c:pt>
                <c:pt idx="1239">
                  <c:v>99.3</c:v>
                </c:pt>
                <c:pt idx="1240">
                  <c:v>99.35</c:v>
                </c:pt>
                <c:pt idx="1241">
                  <c:v>99.4</c:v>
                </c:pt>
                <c:pt idx="1242">
                  <c:v>99.45</c:v>
                </c:pt>
                <c:pt idx="1243">
                  <c:v>99.5</c:v>
                </c:pt>
                <c:pt idx="1244">
                  <c:v>99.55</c:v>
                </c:pt>
                <c:pt idx="1245">
                  <c:v>99.6</c:v>
                </c:pt>
                <c:pt idx="1246">
                  <c:v>99.65</c:v>
                </c:pt>
                <c:pt idx="1247">
                  <c:v>99.7</c:v>
                </c:pt>
                <c:pt idx="1248">
                  <c:v>99.75</c:v>
                </c:pt>
                <c:pt idx="1249">
                  <c:v>99.8</c:v>
                </c:pt>
                <c:pt idx="1250">
                  <c:v>99.85</c:v>
                </c:pt>
                <c:pt idx="1251">
                  <c:v>99.9</c:v>
                </c:pt>
                <c:pt idx="1252">
                  <c:v>99.95</c:v>
                </c:pt>
                <c:pt idx="1253">
                  <c:v>100</c:v>
                </c:pt>
                <c:pt idx="1254">
                  <c:v>100.05</c:v>
                </c:pt>
                <c:pt idx="1255">
                  <c:v>100.1</c:v>
                </c:pt>
                <c:pt idx="1256">
                  <c:v>100.15</c:v>
                </c:pt>
                <c:pt idx="1257">
                  <c:v>100.2</c:v>
                </c:pt>
                <c:pt idx="1258">
                  <c:v>100.25</c:v>
                </c:pt>
                <c:pt idx="1259">
                  <c:v>100.3</c:v>
                </c:pt>
                <c:pt idx="1260">
                  <c:v>100.35</c:v>
                </c:pt>
                <c:pt idx="1261">
                  <c:v>100.4</c:v>
                </c:pt>
                <c:pt idx="1262">
                  <c:v>100.45</c:v>
                </c:pt>
                <c:pt idx="1263">
                  <c:v>100.5</c:v>
                </c:pt>
                <c:pt idx="1264">
                  <c:v>100.55</c:v>
                </c:pt>
                <c:pt idx="1265">
                  <c:v>100.6</c:v>
                </c:pt>
                <c:pt idx="1266">
                  <c:v>100.65</c:v>
                </c:pt>
                <c:pt idx="1267">
                  <c:v>100.7</c:v>
                </c:pt>
                <c:pt idx="1268">
                  <c:v>100.75</c:v>
                </c:pt>
                <c:pt idx="1269">
                  <c:v>100.8</c:v>
                </c:pt>
                <c:pt idx="1270">
                  <c:v>100.85</c:v>
                </c:pt>
                <c:pt idx="1271">
                  <c:v>100.9</c:v>
                </c:pt>
                <c:pt idx="1272">
                  <c:v>100.95</c:v>
                </c:pt>
                <c:pt idx="1273">
                  <c:v>101</c:v>
                </c:pt>
                <c:pt idx="1274">
                  <c:v>101.05</c:v>
                </c:pt>
                <c:pt idx="1275">
                  <c:v>101.1</c:v>
                </c:pt>
                <c:pt idx="1276">
                  <c:v>101.15</c:v>
                </c:pt>
                <c:pt idx="1277">
                  <c:v>101.2</c:v>
                </c:pt>
                <c:pt idx="1278">
                  <c:v>101.25</c:v>
                </c:pt>
                <c:pt idx="1279">
                  <c:v>101.3</c:v>
                </c:pt>
                <c:pt idx="1280">
                  <c:v>101.35</c:v>
                </c:pt>
                <c:pt idx="1281">
                  <c:v>101.4</c:v>
                </c:pt>
                <c:pt idx="1282">
                  <c:v>101.45</c:v>
                </c:pt>
                <c:pt idx="1283">
                  <c:v>101.5</c:v>
                </c:pt>
                <c:pt idx="1284">
                  <c:v>101.55</c:v>
                </c:pt>
                <c:pt idx="1285">
                  <c:v>101.6</c:v>
                </c:pt>
                <c:pt idx="1286">
                  <c:v>101.65</c:v>
                </c:pt>
                <c:pt idx="1287">
                  <c:v>101.7</c:v>
                </c:pt>
                <c:pt idx="1288">
                  <c:v>101.75</c:v>
                </c:pt>
                <c:pt idx="1289">
                  <c:v>101.8</c:v>
                </c:pt>
                <c:pt idx="1290">
                  <c:v>101.85</c:v>
                </c:pt>
                <c:pt idx="1291">
                  <c:v>101.9</c:v>
                </c:pt>
                <c:pt idx="1292">
                  <c:v>101.95</c:v>
                </c:pt>
                <c:pt idx="1293">
                  <c:v>102</c:v>
                </c:pt>
                <c:pt idx="1294">
                  <c:v>102.05</c:v>
                </c:pt>
                <c:pt idx="1295">
                  <c:v>102.1</c:v>
                </c:pt>
                <c:pt idx="1296">
                  <c:v>102.15</c:v>
                </c:pt>
                <c:pt idx="1297">
                  <c:v>102.2</c:v>
                </c:pt>
                <c:pt idx="1298">
                  <c:v>102.25</c:v>
                </c:pt>
                <c:pt idx="1299">
                  <c:v>102.3</c:v>
                </c:pt>
                <c:pt idx="1300">
                  <c:v>102.35</c:v>
                </c:pt>
                <c:pt idx="1301">
                  <c:v>102.4</c:v>
                </c:pt>
                <c:pt idx="1302">
                  <c:v>102.45</c:v>
                </c:pt>
                <c:pt idx="1303">
                  <c:v>102.5</c:v>
                </c:pt>
                <c:pt idx="1304">
                  <c:v>102.55</c:v>
                </c:pt>
                <c:pt idx="1305">
                  <c:v>102.6</c:v>
                </c:pt>
                <c:pt idx="1306">
                  <c:v>102.65</c:v>
                </c:pt>
                <c:pt idx="1307">
                  <c:v>102.7</c:v>
                </c:pt>
                <c:pt idx="1308">
                  <c:v>102.75</c:v>
                </c:pt>
                <c:pt idx="1309">
                  <c:v>102.8</c:v>
                </c:pt>
                <c:pt idx="1310">
                  <c:v>102.85</c:v>
                </c:pt>
                <c:pt idx="1311">
                  <c:v>102.9</c:v>
                </c:pt>
                <c:pt idx="1312">
                  <c:v>102.95</c:v>
                </c:pt>
                <c:pt idx="1313">
                  <c:v>103</c:v>
                </c:pt>
                <c:pt idx="1314">
                  <c:v>103.05</c:v>
                </c:pt>
                <c:pt idx="1315">
                  <c:v>103.1</c:v>
                </c:pt>
                <c:pt idx="1316">
                  <c:v>103.15</c:v>
                </c:pt>
                <c:pt idx="1317">
                  <c:v>103.2</c:v>
                </c:pt>
                <c:pt idx="1318">
                  <c:v>103.25</c:v>
                </c:pt>
                <c:pt idx="1319">
                  <c:v>103.3</c:v>
                </c:pt>
                <c:pt idx="1320">
                  <c:v>103.35</c:v>
                </c:pt>
                <c:pt idx="1321">
                  <c:v>103.4</c:v>
                </c:pt>
                <c:pt idx="1322">
                  <c:v>103.45</c:v>
                </c:pt>
                <c:pt idx="1323">
                  <c:v>103.5</c:v>
                </c:pt>
                <c:pt idx="1324">
                  <c:v>103.55</c:v>
                </c:pt>
                <c:pt idx="1325">
                  <c:v>103.6</c:v>
                </c:pt>
                <c:pt idx="1326">
                  <c:v>103.65</c:v>
                </c:pt>
                <c:pt idx="1327">
                  <c:v>103.7</c:v>
                </c:pt>
                <c:pt idx="1328">
                  <c:v>103.75</c:v>
                </c:pt>
                <c:pt idx="1329">
                  <c:v>103.8</c:v>
                </c:pt>
                <c:pt idx="1330">
                  <c:v>103.85</c:v>
                </c:pt>
                <c:pt idx="1331">
                  <c:v>103.9</c:v>
                </c:pt>
                <c:pt idx="1332">
                  <c:v>103.95</c:v>
                </c:pt>
                <c:pt idx="1333">
                  <c:v>104</c:v>
                </c:pt>
                <c:pt idx="1334">
                  <c:v>104.05</c:v>
                </c:pt>
                <c:pt idx="1335">
                  <c:v>104.1</c:v>
                </c:pt>
                <c:pt idx="1336">
                  <c:v>104.15</c:v>
                </c:pt>
                <c:pt idx="1337">
                  <c:v>104.2</c:v>
                </c:pt>
                <c:pt idx="1338">
                  <c:v>104.25</c:v>
                </c:pt>
                <c:pt idx="1339">
                  <c:v>104.3</c:v>
                </c:pt>
                <c:pt idx="1340">
                  <c:v>104.35</c:v>
                </c:pt>
                <c:pt idx="1341">
                  <c:v>104.4</c:v>
                </c:pt>
                <c:pt idx="1342">
                  <c:v>104.45</c:v>
                </c:pt>
                <c:pt idx="1343">
                  <c:v>104.5</c:v>
                </c:pt>
                <c:pt idx="1344">
                  <c:v>104.55</c:v>
                </c:pt>
                <c:pt idx="1345">
                  <c:v>104.6</c:v>
                </c:pt>
                <c:pt idx="1346">
                  <c:v>104.65</c:v>
                </c:pt>
                <c:pt idx="1347">
                  <c:v>104.7</c:v>
                </c:pt>
                <c:pt idx="1348">
                  <c:v>104.75</c:v>
                </c:pt>
                <c:pt idx="1349">
                  <c:v>104.8</c:v>
                </c:pt>
                <c:pt idx="1350">
                  <c:v>104.85</c:v>
                </c:pt>
                <c:pt idx="1351">
                  <c:v>104.9</c:v>
                </c:pt>
                <c:pt idx="1352">
                  <c:v>104.95</c:v>
                </c:pt>
                <c:pt idx="1353">
                  <c:v>105</c:v>
                </c:pt>
                <c:pt idx="1354">
                  <c:v>105.05</c:v>
                </c:pt>
                <c:pt idx="1355">
                  <c:v>105.1</c:v>
                </c:pt>
                <c:pt idx="1356">
                  <c:v>105.15</c:v>
                </c:pt>
                <c:pt idx="1357">
                  <c:v>105.2</c:v>
                </c:pt>
                <c:pt idx="1358">
                  <c:v>105.25</c:v>
                </c:pt>
                <c:pt idx="1359">
                  <c:v>105.3</c:v>
                </c:pt>
                <c:pt idx="1360">
                  <c:v>105.35</c:v>
                </c:pt>
                <c:pt idx="1361">
                  <c:v>105.4</c:v>
                </c:pt>
                <c:pt idx="1362">
                  <c:v>105.45</c:v>
                </c:pt>
                <c:pt idx="1363">
                  <c:v>105.5</c:v>
                </c:pt>
                <c:pt idx="1364">
                  <c:v>105.55</c:v>
                </c:pt>
                <c:pt idx="1365">
                  <c:v>105.6</c:v>
                </c:pt>
                <c:pt idx="1366">
                  <c:v>105.65</c:v>
                </c:pt>
                <c:pt idx="1367">
                  <c:v>105.7</c:v>
                </c:pt>
                <c:pt idx="1368">
                  <c:v>105.75</c:v>
                </c:pt>
                <c:pt idx="1369">
                  <c:v>105.8</c:v>
                </c:pt>
                <c:pt idx="1370">
                  <c:v>105.85</c:v>
                </c:pt>
                <c:pt idx="1371">
                  <c:v>105.9</c:v>
                </c:pt>
                <c:pt idx="1372">
                  <c:v>105.95</c:v>
                </c:pt>
                <c:pt idx="1373">
                  <c:v>106</c:v>
                </c:pt>
                <c:pt idx="1374">
                  <c:v>106.05</c:v>
                </c:pt>
                <c:pt idx="1375">
                  <c:v>106.1</c:v>
                </c:pt>
                <c:pt idx="1376">
                  <c:v>106.15</c:v>
                </c:pt>
                <c:pt idx="1377">
                  <c:v>106.2</c:v>
                </c:pt>
                <c:pt idx="1378">
                  <c:v>106.25</c:v>
                </c:pt>
                <c:pt idx="1379">
                  <c:v>106.3</c:v>
                </c:pt>
                <c:pt idx="1380">
                  <c:v>106.35</c:v>
                </c:pt>
                <c:pt idx="1381">
                  <c:v>106.4</c:v>
                </c:pt>
                <c:pt idx="1382">
                  <c:v>106.45</c:v>
                </c:pt>
                <c:pt idx="1383">
                  <c:v>106.5</c:v>
                </c:pt>
                <c:pt idx="1384">
                  <c:v>106.55</c:v>
                </c:pt>
                <c:pt idx="1385">
                  <c:v>106.6</c:v>
                </c:pt>
                <c:pt idx="1386">
                  <c:v>106.65</c:v>
                </c:pt>
                <c:pt idx="1387">
                  <c:v>106.7</c:v>
                </c:pt>
                <c:pt idx="1388">
                  <c:v>106.75</c:v>
                </c:pt>
                <c:pt idx="1389">
                  <c:v>106.8</c:v>
                </c:pt>
                <c:pt idx="1390">
                  <c:v>106.85</c:v>
                </c:pt>
                <c:pt idx="1391">
                  <c:v>106.9</c:v>
                </c:pt>
                <c:pt idx="1392">
                  <c:v>106.95</c:v>
                </c:pt>
                <c:pt idx="1393">
                  <c:v>107</c:v>
                </c:pt>
                <c:pt idx="1394">
                  <c:v>107.05</c:v>
                </c:pt>
                <c:pt idx="1395">
                  <c:v>107.1</c:v>
                </c:pt>
                <c:pt idx="1396">
                  <c:v>107.15</c:v>
                </c:pt>
                <c:pt idx="1397">
                  <c:v>107.2</c:v>
                </c:pt>
                <c:pt idx="1398">
                  <c:v>107.25</c:v>
                </c:pt>
                <c:pt idx="1399">
                  <c:v>107.3</c:v>
                </c:pt>
                <c:pt idx="1400">
                  <c:v>107.35</c:v>
                </c:pt>
                <c:pt idx="1401">
                  <c:v>107.4</c:v>
                </c:pt>
                <c:pt idx="1402">
                  <c:v>107.45</c:v>
                </c:pt>
                <c:pt idx="1403">
                  <c:v>107.5</c:v>
                </c:pt>
                <c:pt idx="1404">
                  <c:v>107.55</c:v>
                </c:pt>
                <c:pt idx="1405">
                  <c:v>107.6</c:v>
                </c:pt>
                <c:pt idx="1406">
                  <c:v>107.65</c:v>
                </c:pt>
                <c:pt idx="1407">
                  <c:v>107.7</c:v>
                </c:pt>
                <c:pt idx="1408">
                  <c:v>107.75</c:v>
                </c:pt>
                <c:pt idx="1409">
                  <c:v>107.8</c:v>
                </c:pt>
                <c:pt idx="1410">
                  <c:v>107.85</c:v>
                </c:pt>
                <c:pt idx="1411">
                  <c:v>107.9</c:v>
                </c:pt>
                <c:pt idx="1412">
                  <c:v>107.95</c:v>
                </c:pt>
                <c:pt idx="1413">
                  <c:v>108</c:v>
                </c:pt>
                <c:pt idx="1414">
                  <c:v>108.05</c:v>
                </c:pt>
                <c:pt idx="1415">
                  <c:v>108.1</c:v>
                </c:pt>
                <c:pt idx="1416">
                  <c:v>108.15</c:v>
                </c:pt>
                <c:pt idx="1417">
                  <c:v>108.2</c:v>
                </c:pt>
                <c:pt idx="1418">
                  <c:v>108.25</c:v>
                </c:pt>
                <c:pt idx="1419">
                  <c:v>108.3</c:v>
                </c:pt>
                <c:pt idx="1420">
                  <c:v>108.35</c:v>
                </c:pt>
                <c:pt idx="1421">
                  <c:v>108.4</c:v>
                </c:pt>
                <c:pt idx="1422">
                  <c:v>108.45</c:v>
                </c:pt>
                <c:pt idx="1423">
                  <c:v>108.5</c:v>
                </c:pt>
                <c:pt idx="1424">
                  <c:v>108.55</c:v>
                </c:pt>
                <c:pt idx="1425">
                  <c:v>108.6</c:v>
                </c:pt>
                <c:pt idx="1426">
                  <c:v>108.65</c:v>
                </c:pt>
                <c:pt idx="1427">
                  <c:v>108.7</c:v>
                </c:pt>
                <c:pt idx="1428">
                  <c:v>108.75</c:v>
                </c:pt>
                <c:pt idx="1429">
                  <c:v>108.8</c:v>
                </c:pt>
                <c:pt idx="1430">
                  <c:v>108.85</c:v>
                </c:pt>
                <c:pt idx="1431">
                  <c:v>108.9</c:v>
                </c:pt>
                <c:pt idx="1432">
                  <c:v>108.95</c:v>
                </c:pt>
                <c:pt idx="1433">
                  <c:v>109</c:v>
                </c:pt>
                <c:pt idx="1434">
                  <c:v>109.05</c:v>
                </c:pt>
                <c:pt idx="1435">
                  <c:v>109.1</c:v>
                </c:pt>
                <c:pt idx="1436">
                  <c:v>109.15</c:v>
                </c:pt>
                <c:pt idx="1437">
                  <c:v>109.2</c:v>
                </c:pt>
                <c:pt idx="1438">
                  <c:v>109.25</c:v>
                </c:pt>
                <c:pt idx="1439">
                  <c:v>109.3</c:v>
                </c:pt>
                <c:pt idx="1440">
                  <c:v>109.35</c:v>
                </c:pt>
                <c:pt idx="1441">
                  <c:v>109.4</c:v>
                </c:pt>
                <c:pt idx="1442">
                  <c:v>109.45</c:v>
                </c:pt>
                <c:pt idx="1443">
                  <c:v>109.5</c:v>
                </c:pt>
                <c:pt idx="1444">
                  <c:v>109.55</c:v>
                </c:pt>
                <c:pt idx="1445">
                  <c:v>109.6</c:v>
                </c:pt>
                <c:pt idx="1446">
                  <c:v>109.65</c:v>
                </c:pt>
                <c:pt idx="1447">
                  <c:v>109.7</c:v>
                </c:pt>
                <c:pt idx="1448">
                  <c:v>109.75</c:v>
                </c:pt>
                <c:pt idx="1449">
                  <c:v>109.8</c:v>
                </c:pt>
                <c:pt idx="1450">
                  <c:v>109.85</c:v>
                </c:pt>
                <c:pt idx="1451">
                  <c:v>109.9</c:v>
                </c:pt>
                <c:pt idx="1452">
                  <c:v>109.95</c:v>
                </c:pt>
                <c:pt idx="1453">
                  <c:v>110</c:v>
                </c:pt>
                <c:pt idx="1454">
                  <c:v>110.05</c:v>
                </c:pt>
                <c:pt idx="1455">
                  <c:v>110.1</c:v>
                </c:pt>
                <c:pt idx="1456">
                  <c:v>110.15</c:v>
                </c:pt>
                <c:pt idx="1457">
                  <c:v>110.2</c:v>
                </c:pt>
                <c:pt idx="1458">
                  <c:v>110.25</c:v>
                </c:pt>
                <c:pt idx="1459">
                  <c:v>110.3</c:v>
                </c:pt>
                <c:pt idx="1460">
                  <c:v>110.35</c:v>
                </c:pt>
                <c:pt idx="1461">
                  <c:v>110.4</c:v>
                </c:pt>
                <c:pt idx="1462">
                  <c:v>110.45</c:v>
                </c:pt>
                <c:pt idx="1463">
                  <c:v>110.5</c:v>
                </c:pt>
                <c:pt idx="1464">
                  <c:v>110.55</c:v>
                </c:pt>
                <c:pt idx="1465">
                  <c:v>110.6</c:v>
                </c:pt>
                <c:pt idx="1466">
                  <c:v>110.65</c:v>
                </c:pt>
                <c:pt idx="1467">
                  <c:v>110.7</c:v>
                </c:pt>
                <c:pt idx="1468">
                  <c:v>110.75</c:v>
                </c:pt>
                <c:pt idx="1469">
                  <c:v>110.8</c:v>
                </c:pt>
                <c:pt idx="1470">
                  <c:v>110.85</c:v>
                </c:pt>
                <c:pt idx="1471">
                  <c:v>110.9</c:v>
                </c:pt>
                <c:pt idx="1472">
                  <c:v>110.95</c:v>
                </c:pt>
                <c:pt idx="1473">
                  <c:v>111</c:v>
                </c:pt>
                <c:pt idx="1474">
                  <c:v>111.05</c:v>
                </c:pt>
                <c:pt idx="1475">
                  <c:v>111.1</c:v>
                </c:pt>
                <c:pt idx="1476">
                  <c:v>111.15</c:v>
                </c:pt>
                <c:pt idx="1477">
                  <c:v>111.2</c:v>
                </c:pt>
                <c:pt idx="1478">
                  <c:v>111.25</c:v>
                </c:pt>
                <c:pt idx="1479">
                  <c:v>111.3</c:v>
                </c:pt>
                <c:pt idx="1480">
                  <c:v>111.35</c:v>
                </c:pt>
                <c:pt idx="1481">
                  <c:v>111.4</c:v>
                </c:pt>
                <c:pt idx="1482">
                  <c:v>111.45</c:v>
                </c:pt>
                <c:pt idx="1483">
                  <c:v>111.5</c:v>
                </c:pt>
                <c:pt idx="1484">
                  <c:v>111.55</c:v>
                </c:pt>
                <c:pt idx="1485">
                  <c:v>111.6</c:v>
                </c:pt>
                <c:pt idx="1486">
                  <c:v>111.65</c:v>
                </c:pt>
                <c:pt idx="1487">
                  <c:v>111.7</c:v>
                </c:pt>
                <c:pt idx="1488">
                  <c:v>111.75</c:v>
                </c:pt>
                <c:pt idx="1489">
                  <c:v>111.8</c:v>
                </c:pt>
                <c:pt idx="1490">
                  <c:v>111.85</c:v>
                </c:pt>
                <c:pt idx="1491">
                  <c:v>111.9</c:v>
                </c:pt>
                <c:pt idx="1492">
                  <c:v>111.95</c:v>
                </c:pt>
                <c:pt idx="1493">
                  <c:v>112</c:v>
                </c:pt>
                <c:pt idx="1494">
                  <c:v>112.05</c:v>
                </c:pt>
                <c:pt idx="1495">
                  <c:v>112.1</c:v>
                </c:pt>
                <c:pt idx="1496">
                  <c:v>112.15</c:v>
                </c:pt>
                <c:pt idx="1497">
                  <c:v>112.2</c:v>
                </c:pt>
                <c:pt idx="1498">
                  <c:v>112.25</c:v>
                </c:pt>
                <c:pt idx="1499">
                  <c:v>112.3</c:v>
                </c:pt>
                <c:pt idx="1500">
                  <c:v>112.35</c:v>
                </c:pt>
                <c:pt idx="1501">
                  <c:v>112.4</c:v>
                </c:pt>
                <c:pt idx="1502">
                  <c:v>112.45</c:v>
                </c:pt>
                <c:pt idx="1503">
                  <c:v>112.5</c:v>
                </c:pt>
                <c:pt idx="1504">
                  <c:v>112.55</c:v>
                </c:pt>
                <c:pt idx="1505">
                  <c:v>112.6</c:v>
                </c:pt>
                <c:pt idx="1506">
                  <c:v>112.65</c:v>
                </c:pt>
                <c:pt idx="1507">
                  <c:v>112.7</c:v>
                </c:pt>
                <c:pt idx="1508">
                  <c:v>112.75</c:v>
                </c:pt>
                <c:pt idx="1509">
                  <c:v>112.8</c:v>
                </c:pt>
                <c:pt idx="1510">
                  <c:v>112.85</c:v>
                </c:pt>
                <c:pt idx="1511">
                  <c:v>112.9</c:v>
                </c:pt>
                <c:pt idx="1512">
                  <c:v>112.95</c:v>
                </c:pt>
                <c:pt idx="1513">
                  <c:v>113</c:v>
                </c:pt>
                <c:pt idx="1514">
                  <c:v>113.05</c:v>
                </c:pt>
                <c:pt idx="1515">
                  <c:v>113.1</c:v>
                </c:pt>
                <c:pt idx="1516">
                  <c:v>113.15</c:v>
                </c:pt>
                <c:pt idx="1517">
                  <c:v>113.2</c:v>
                </c:pt>
                <c:pt idx="1518">
                  <c:v>113.25</c:v>
                </c:pt>
                <c:pt idx="1519">
                  <c:v>113.3</c:v>
                </c:pt>
                <c:pt idx="1520">
                  <c:v>113.35</c:v>
                </c:pt>
                <c:pt idx="1521">
                  <c:v>113.4</c:v>
                </c:pt>
                <c:pt idx="1522">
                  <c:v>113.45</c:v>
                </c:pt>
                <c:pt idx="1523">
                  <c:v>113.5</c:v>
                </c:pt>
                <c:pt idx="1524">
                  <c:v>113.55</c:v>
                </c:pt>
                <c:pt idx="1525">
                  <c:v>113.6</c:v>
                </c:pt>
                <c:pt idx="1526">
                  <c:v>113.65</c:v>
                </c:pt>
                <c:pt idx="1527">
                  <c:v>113.7</c:v>
                </c:pt>
                <c:pt idx="1528">
                  <c:v>113.75</c:v>
                </c:pt>
                <c:pt idx="1529">
                  <c:v>113.8</c:v>
                </c:pt>
                <c:pt idx="1530">
                  <c:v>113.85</c:v>
                </c:pt>
                <c:pt idx="1531">
                  <c:v>113.9</c:v>
                </c:pt>
                <c:pt idx="1532">
                  <c:v>113.95</c:v>
                </c:pt>
                <c:pt idx="1533">
                  <c:v>114</c:v>
                </c:pt>
                <c:pt idx="1534">
                  <c:v>114.05</c:v>
                </c:pt>
                <c:pt idx="1535">
                  <c:v>114.1</c:v>
                </c:pt>
                <c:pt idx="1536">
                  <c:v>114.15</c:v>
                </c:pt>
                <c:pt idx="1537">
                  <c:v>114.2</c:v>
                </c:pt>
                <c:pt idx="1538">
                  <c:v>114.25</c:v>
                </c:pt>
                <c:pt idx="1539">
                  <c:v>114.3</c:v>
                </c:pt>
                <c:pt idx="1540">
                  <c:v>114.35</c:v>
                </c:pt>
                <c:pt idx="1541">
                  <c:v>114.4</c:v>
                </c:pt>
                <c:pt idx="1542">
                  <c:v>114.45</c:v>
                </c:pt>
                <c:pt idx="1543">
                  <c:v>114.5</c:v>
                </c:pt>
                <c:pt idx="1544">
                  <c:v>114.55</c:v>
                </c:pt>
                <c:pt idx="1545">
                  <c:v>114.6</c:v>
                </c:pt>
                <c:pt idx="1546">
                  <c:v>114.65</c:v>
                </c:pt>
                <c:pt idx="1547">
                  <c:v>114.7</c:v>
                </c:pt>
                <c:pt idx="1548">
                  <c:v>114.75</c:v>
                </c:pt>
                <c:pt idx="1549">
                  <c:v>114.8</c:v>
                </c:pt>
                <c:pt idx="1550">
                  <c:v>114.85</c:v>
                </c:pt>
                <c:pt idx="1551">
                  <c:v>114.9</c:v>
                </c:pt>
                <c:pt idx="1552">
                  <c:v>114.95</c:v>
                </c:pt>
                <c:pt idx="1553">
                  <c:v>115</c:v>
                </c:pt>
                <c:pt idx="1554">
                  <c:v>115.05</c:v>
                </c:pt>
                <c:pt idx="1555">
                  <c:v>115.1</c:v>
                </c:pt>
                <c:pt idx="1556">
                  <c:v>115.15</c:v>
                </c:pt>
                <c:pt idx="1557">
                  <c:v>115.2</c:v>
                </c:pt>
                <c:pt idx="1558">
                  <c:v>115.25</c:v>
                </c:pt>
                <c:pt idx="1559">
                  <c:v>115.3</c:v>
                </c:pt>
                <c:pt idx="1560">
                  <c:v>115.35</c:v>
                </c:pt>
                <c:pt idx="1561">
                  <c:v>115.4</c:v>
                </c:pt>
                <c:pt idx="1562">
                  <c:v>115.45</c:v>
                </c:pt>
                <c:pt idx="1563">
                  <c:v>115.5</c:v>
                </c:pt>
                <c:pt idx="1564">
                  <c:v>115.55</c:v>
                </c:pt>
                <c:pt idx="1565">
                  <c:v>115.6</c:v>
                </c:pt>
                <c:pt idx="1566">
                  <c:v>115.65</c:v>
                </c:pt>
                <c:pt idx="1567">
                  <c:v>115.7</c:v>
                </c:pt>
                <c:pt idx="1568">
                  <c:v>115.75</c:v>
                </c:pt>
                <c:pt idx="1569">
                  <c:v>115.8</c:v>
                </c:pt>
                <c:pt idx="1570">
                  <c:v>115.85</c:v>
                </c:pt>
                <c:pt idx="1571">
                  <c:v>115.9</c:v>
                </c:pt>
                <c:pt idx="1572">
                  <c:v>115.95</c:v>
                </c:pt>
                <c:pt idx="1573">
                  <c:v>116</c:v>
                </c:pt>
                <c:pt idx="1574">
                  <c:v>116.05</c:v>
                </c:pt>
                <c:pt idx="1575">
                  <c:v>116.1</c:v>
                </c:pt>
                <c:pt idx="1576">
                  <c:v>116.15</c:v>
                </c:pt>
                <c:pt idx="1577">
                  <c:v>116.2</c:v>
                </c:pt>
                <c:pt idx="1578">
                  <c:v>116.25</c:v>
                </c:pt>
                <c:pt idx="1579">
                  <c:v>116.3</c:v>
                </c:pt>
                <c:pt idx="1580">
                  <c:v>116.35</c:v>
                </c:pt>
                <c:pt idx="1581">
                  <c:v>116.4</c:v>
                </c:pt>
                <c:pt idx="1582">
                  <c:v>116.45</c:v>
                </c:pt>
                <c:pt idx="1583">
                  <c:v>116.5</c:v>
                </c:pt>
                <c:pt idx="1584">
                  <c:v>116.55</c:v>
                </c:pt>
                <c:pt idx="1585">
                  <c:v>116.6</c:v>
                </c:pt>
                <c:pt idx="1586">
                  <c:v>116.65</c:v>
                </c:pt>
                <c:pt idx="1587">
                  <c:v>116.7</c:v>
                </c:pt>
                <c:pt idx="1588">
                  <c:v>116.75</c:v>
                </c:pt>
                <c:pt idx="1589">
                  <c:v>116.8</c:v>
                </c:pt>
                <c:pt idx="1590">
                  <c:v>116.85</c:v>
                </c:pt>
                <c:pt idx="1591">
                  <c:v>116.9</c:v>
                </c:pt>
                <c:pt idx="1592">
                  <c:v>116.95</c:v>
                </c:pt>
                <c:pt idx="1593">
                  <c:v>117</c:v>
                </c:pt>
                <c:pt idx="1594">
                  <c:v>117.05</c:v>
                </c:pt>
                <c:pt idx="1595">
                  <c:v>117.1</c:v>
                </c:pt>
                <c:pt idx="1596">
                  <c:v>117.15</c:v>
                </c:pt>
                <c:pt idx="1597">
                  <c:v>117.2</c:v>
                </c:pt>
                <c:pt idx="1598">
                  <c:v>117.25</c:v>
                </c:pt>
                <c:pt idx="1599">
                  <c:v>117.3</c:v>
                </c:pt>
                <c:pt idx="1600">
                  <c:v>117.35</c:v>
                </c:pt>
                <c:pt idx="1601">
                  <c:v>117.4</c:v>
                </c:pt>
                <c:pt idx="1602">
                  <c:v>117.45</c:v>
                </c:pt>
                <c:pt idx="1603">
                  <c:v>117.5</c:v>
                </c:pt>
                <c:pt idx="1604">
                  <c:v>117.55</c:v>
                </c:pt>
                <c:pt idx="1605">
                  <c:v>117.6</c:v>
                </c:pt>
                <c:pt idx="1606">
                  <c:v>117.65</c:v>
                </c:pt>
                <c:pt idx="1607">
                  <c:v>117.7</c:v>
                </c:pt>
                <c:pt idx="1608">
                  <c:v>117.75</c:v>
                </c:pt>
                <c:pt idx="1609">
                  <c:v>117.8</c:v>
                </c:pt>
                <c:pt idx="1610">
                  <c:v>117.85</c:v>
                </c:pt>
                <c:pt idx="1611">
                  <c:v>117.9</c:v>
                </c:pt>
                <c:pt idx="1612">
                  <c:v>117.95</c:v>
                </c:pt>
                <c:pt idx="1613">
                  <c:v>118</c:v>
                </c:pt>
                <c:pt idx="1614">
                  <c:v>118.05</c:v>
                </c:pt>
                <c:pt idx="1615">
                  <c:v>118.1</c:v>
                </c:pt>
                <c:pt idx="1616">
                  <c:v>118.15</c:v>
                </c:pt>
                <c:pt idx="1617">
                  <c:v>118.2</c:v>
                </c:pt>
                <c:pt idx="1618">
                  <c:v>118.25</c:v>
                </c:pt>
                <c:pt idx="1619">
                  <c:v>118.3</c:v>
                </c:pt>
                <c:pt idx="1620">
                  <c:v>118.35</c:v>
                </c:pt>
                <c:pt idx="1621">
                  <c:v>118.4</c:v>
                </c:pt>
                <c:pt idx="1622">
                  <c:v>118.45</c:v>
                </c:pt>
                <c:pt idx="1623">
                  <c:v>118.5</c:v>
                </c:pt>
                <c:pt idx="1624">
                  <c:v>118.55</c:v>
                </c:pt>
                <c:pt idx="1625">
                  <c:v>118.6</c:v>
                </c:pt>
                <c:pt idx="1626">
                  <c:v>118.65</c:v>
                </c:pt>
                <c:pt idx="1627">
                  <c:v>118.7</c:v>
                </c:pt>
                <c:pt idx="1628">
                  <c:v>118.75</c:v>
                </c:pt>
                <c:pt idx="1629">
                  <c:v>118.8</c:v>
                </c:pt>
                <c:pt idx="1630">
                  <c:v>118.85</c:v>
                </c:pt>
                <c:pt idx="1631">
                  <c:v>118.9</c:v>
                </c:pt>
                <c:pt idx="1632">
                  <c:v>118.95</c:v>
                </c:pt>
                <c:pt idx="1633">
                  <c:v>119</c:v>
                </c:pt>
                <c:pt idx="1634">
                  <c:v>119.05</c:v>
                </c:pt>
                <c:pt idx="1635">
                  <c:v>119.1</c:v>
                </c:pt>
                <c:pt idx="1636">
                  <c:v>119.15</c:v>
                </c:pt>
                <c:pt idx="1637">
                  <c:v>119.2</c:v>
                </c:pt>
                <c:pt idx="1638">
                  <c:v>119.25</c:v>
                </c:pt>
                <c:pt idx="1639">
                  <c:v>119.3</c:v>
                </c:pt>
                <c:pt idx="1640">
                  <c:v>119.35</c:v>
                </c:pt>
                <c:pt idx="1641">
                  <c:v>119.4</c:v>
                </c:pt>
                <c:pt idx="1642">
                  <c:v>119.45</c:v>
                </c:pt>
                <c:pt idx="1643">
                  <c:v>119.5</c:v>
                </c:pt>
                <c:pt idx="1644">
                  <c:v>119.55</c:v>
                </c:pt>
                <c:pt idx="1645">
                  <c:v>119.6</c:v>
                </c:pt>
                <c:pt idx="1646">
                  <c:v>119.65</c:v>
                </c:pt>
                <c:pt idx="1647">
                  <c:v>119.7</c:v>
                </c:pt>
                <c:pt idx="1648">
                  <c:v>119.75</c:v>
                </c:pt>
                <c:pt idx="1649">
                  <c:v>119.8</c:v>
                </c:pt>
                <c:pt idx="1650">
                  <c:v>119.85</c:v>
                </c:pt>
                <c:pt idx="1651">
                  <c:v>119.9</c:v>
                </c:pt>
                <c:pt idx="1652">
                  <c:v>119.95</c:v>
                </c:pt>
                <c:pt idx="1653">
                  <c:v>120</c:v>
                </c:pt>
                <c:pt idx="1654">
                  <c:v>120.05</c:v>
                </c:pt>
                <c:pt idx="1655">
                  <c:v>120.1</c:v>
                </c:pt>
                <c:pt idx="1656">
                  <c:v>120.15</c:v>
                </c:pt>
                <c:pt idx="1657">
                  <c:v>120.2</c:v>
                </c:pt>
                <c:pt idx="1658">
                  <c:v>120.25</c:v>
                </c:pt>
                <c:pt idx="1659">
                  <c:v>120.3</c:v>
                </c:pt>
                <c:pt idx="1660">
                  <c:v>120.35</c:v>
                </c:pt>
                <c:pt idx="1661">
                  <c:v>120.4</c:v>
                </c:pt>
                <c:pt idx="1662">
                  <c:v>120.45</c:v>
                </c:pt>
                <c:pt idx="1663">
                  <c:v>120.5</c:v>
                </c:pt>
                <c:pt idx="1664">
                  <c:v>120.55</c:v>
                </c:pt>
                <c:pt idx="1665">
                  <c:v>120.6</c:v>
                </c:pt>
                <c:pt idx="1666">
                  <c:v>120.65</c:v>
                </c:pt>
                <c:pt idx="1667">
                  <c:v>120.7</c:v>
                </c:pt>
                <c:pt idx="1668">
                  <c:v>120.75</c:v>
                </c:pt>
                <c:pt idx="1669">
                  <c:v>120.8</c:v>
                </c:pt>
                <c:pt idx="1670">
                  <c:v>120.85</c:v>
                </c:pt>
                <c:pt idx="1671">
                  <c:v>120.9</c:v>
                </c:pt>
                <c:pt idx="1672">
                  <c:v>120.95</c:v>
                </c:pt>
                <c:pt idx="1673">
                  <c:v>121</c:v>
                </c:pt>
                <c:pt idx="1674">
                  <c:v>121.05</c:v>
                </c:pt>
                <c:pt idx="1675">
                  <c:v>121.1</c:v>
                </c:pt>
                <c:pt idx="1676">
                  <c:v>121.15</c:v>
                </c:pt>
                <c:pt idx="1677">
                  <c:v>121.2</c:v>
                </c:pt>
                <c:pt idx="1678">
                  <c:v>121.25</c:v>
                </c:pt>
                <c:pt idx="1679">
                  <c:v>121.3</c:v>
                </c:pt>
                <c:pt idx="1680">
                  <c:v>121.35</c:v>
                </c:pt>
                <c:pt idx="1681">
                  <c:v>121.4</c:v>
                </c:pt>
                <c:pt idx="1682">
                  <c:v>121.45</c:v>
                </c:pt>
                <c:pt idx="1683">
                  <c:v>121.5</c:v>
                </c:pt>
                <c:pt idx="1684">
                  <c:v>121.55</c:v>
                </c:pt>
                <c:pt idx="1685">
                  <c:v>121.6</c:v>
                </c:pt>
                <c:pt idx="1686">
                  <c:v>121.65</c:v>
                </c:pt>
                <c:pt idx="1687">
                  <c:v>121.7</c:v>
                </c:pt>
                <c:pt idx="1688">
                  <c:v>121.75</c:v>
                </c:pt>
                <c:pt idx="1689">
                  <c:v>121.8</c:v>
                </c:pt>
                <c:pt idx="1690">
                  <c:v>121.85</c:v>
                </c:pt>
                <c:pt idx="1691">
                  <c:v>121.9</c:v>
                </c:pt>
                <c:pt idx="1692">
                  <c:v>121.95</c:v>
                </c:pt>
                <c:pt idx="1693">
                  <c:v>122</c:v>
                </c:pt>
                <c:pt idx="1694">
                  <c:v>122.05</c:v>
                </c:pt>
                <c:pt idx="1695">
                  <c:v>122.1</c:v>
                </c:pt>
                <c:pt idx="1696">
                  <c:v>122.15</c:v>
                </c:pt>
                <c:pt idx="1697">
                  <c:v>122.2</c:v>
                </c:pt>
                <c:pt idx="1698">
                  <c:v>122.25</c:v>
                </c:pt>
                <c:pt idx="1699">
                  <c:v>122.3</c:v>
                </c:pt>
                <c:pt idx="1700">
                  <c:v>122.35</c:v>
                </c:pt>
                <c:pt idx="1701">
                  <c:v>122.4</c:v>
                </c:pt>
                <c:pt idx="1702">
                  <c:v>122.45</c:v>
                </c:pt>
                <c:pt idx="1703">
                  <c:v>122.5</c:v>
                </c:pt>
                <c:pt idx="1704">
                  <c:v>122.55</c:v>
                </c:pt>
                <c:pt idx="1705">
                  <c:v>122.6</c:v>
                </c:pt>
                <c:pt idx="1706">
                  <c:v>122.65</c:v>
                </c:pt>
                <c:pt idx="1707">
                  <c:v>122.7</c:v>
                </c:pt>
                <c:pt idx="1708">
                  <c:v>122.75</c:v>
                </c:pt>
                <c:pt idx="1709">
                  <c:v>122.8</c:v>
                </c:pt>
                <c:pt idx="1710">
                  <c:v>122.85</c:v>
                </c:pt>
                <c:pt idx="1711">
                  <c:v>122.9</c:v>
                </c:pt>
                <c:pt idx="1712">
                  <c:v>122.95</c:v>
                </c:pt>
                <c:pt idx="1713">
                  <c:v>123</c:v>
                </c:pt>
                <c:pt idx="1714">
                  <c:v>123.05</c:v>
                </c:pt>
                <c:pt idx="1715">
                  <c:v>123.1</c:v>
                </c:pt>
                <c:pt idx="1716">
                  <c:v>123.15</c:v>
                </c:pt>
                <c:pt idx="1717">
                  <c:v>123.2</c:v>
                </c:pt>
                <c:pt idx="1718">
                  <c:v>123.25</c:v>
                </c:pt>
                <c:pt idx="1719">
                  <c:v>123.3</c:v>
                </c:pt>
                <c:pt idx="1720">
                  <c:v>123.35</c:v>
                </c:pt>
                <c:pt idx="1721">
                  <c:v>123.4</c:v>
                </c:pt>
                <c:pt idx="1722">
                  <c:v>123.45</c:v>
                </c:pt>
                <c:pt idx="1723">
                  <c:v>123.5</c:v>
                </c:pt>
                <c:pt idx="1724">
                  <c:v>123.55</c:v>
                </c:pt>
                <c:pt idx="1725">
                  <c:v>123.6</c:v>
                </c:pt>
                <c:pt idx="1726">
                  <c:v>123.65</c:v>
                </c:pt>
                <c:pt idx="1727">
                  <c:v>123.7</c:v>
                </c:pt>
                <c:pt idx="1728">
                  <c:v>123.75</c:v>
                </c:pt>
                <c:pt idx="1729">
                  <c:v>123.8</c:v>
                </c:pt>
                <c:pt idx="1730">
                  <c:v>123.85</c:v>
                </c:pt>
                <c:pt idx="1731">
                  <c:v>123.9</c:v>
                </c:pt>
                <c:pt idx="1732">
                  <c:v>123.95</c:v>
                </c:pt>
                <c:pt idx="1733">
                  <c:v>124</c:v>
                </c:pt>
                <c:pt idx="1734">
                  <c:v>124.05</c:v>
                </c:pt>
                <c:pt idx="1735">
                  <c:v>124.1</c:v>
                </c:pt>
                <c:pt idx="1736">
                  <c:v>124.15</c:v>
                </c:pt>
                <c:pt idx="1737">
                  <c:v>124.2</c:v>
                </c:pt>
                <c:pt idx="1738">
                  <c:v>124.25</c:v>
                </c:pt>
                <c:pt idx="1739">
                  <c:v>124.3</c:v>
                </c:pt>
                <c:pt idx="1740">
                  <c:v>124.35</c:v>
                </c:pt>
                <c:pt idx="1741">
                  <c:v>124.4</c:v>
                </c:pt>
                <c:pt idx="1742">
                  <c:v>124.45</c:v>
                </c:pt>
                <c:pt idx="1743">
                  <c:v>124.5</c:v>
                </c:pt>
                <c:pt idx="1744">
                  <c:v>124.55</c:v>
                </c:pt>
                <c:pt idx="1745">
                  <c:v>124.6</c:v>
                </c:pt>
                <c:pt idx="1746">
                  <c:v>124.65</c:v>
                </c:pt>
                <c:pt idx="1747">
                  <c:v>124.7</c:v>
                </c:pt>
                <c:pt idx="1748">
                  <c:v>124.75</c:v>
                </c:pt>
                <c:pt idx="1749">
                  <c:v>124.8</c:v>
                </c:pt>
                <c:pt idx="1750">
                  <c:v>124.85</c:v>
                </c:pt>
                <c:pt idx="1751">
                  <c:v>124.9</c:v>
                </c:pt>
                <c:pt idx="1752">
                  <c:v>124.95</c:v>
                </c:pt>
                <c:pt idx="1753">
                  <c:v>125</c:v>
                </c:pt>
                <c:pt idx="1754">
                  <c:v>125.05</c:v>
                </c:pt>
                <c:pt idx="1755">
                  <c:v>125.1</c:v>
                </c:pt>
                <c:pt idx="1756">
                  <c:v>125.15</c:v>
                </c:pt>
                <c:pt idx="1757">
                  <c:v>125.2</c:v>
                </c:pt>
                <c:pt idx="1758">
                  <c:v>125.25</c:v>
                </c:pt>
                <c:pt idx="1759">
                  <c:v>125.3</c:v>
                </c:pt>
                <c:pt idx="1760">
                  <c:v>125.35</c:v>
                </c:pt>
                <c:pt idx="1761">
                  <c:v>125.4</c:v>
                </c:pt>
                <c:pt idx="1762">
                  <c:v>125.45</c:v>
                </c:pt>
                <c:pt idx="1763">
                  <c:v>125.5</c:v>
                </c:pt>
                <c:pt idx="1764">
                  <c:v>125.55</c:v>
                </c:pt>
                <c:pt idx="1765">
                  <c:v>125.6</c:v>
                </c:pt>
                <c:pt idx="1766">
                  <c:v>125.65</c:v>
                </c:pt>
                <c:pt idx="1767">
                  <c:v>125.7</c:v>
                </c:pt>
                <c:pt idx="1768">
                  <c:v>125.75</c:v>
                </c:pt>
                <c:pt idx="1769">
                  <c:v>125.8</c:v>
                </c:pt>
                <c:pt idx="1770">
                  <c:v>125.85</c:v>
                </c:pt>
                <c:pt idx="1771">
                  <c:v>125.9</c:v>
                </c:pt>
                <c:pt idx="1772">
                  <c:v>125.95</c:v>
                </c:pt>
                <c:pt idx="1773">
                  <c:v>126</c:v>
                </c:pt>
                <c:pt idx="1774">
                  <c:v>126.05</c:v>
                </c:pt>
                <c:pt idx="1775">
                  <c:v>126.1</c:v>
                </c:pt>
                <c:pt idx="1776">
                  <c:v>126.15</c:v>
                </c:pt>
                <c:pt idx="1777">
                  <c:v>126.2</c:v>
                </c:pt>
                <c:pt idx="1778">
                  <c:v>126.25</c:v>
                </c:pt>
                <c:pt idx="1779">
                  <c:v>126.3</c:v>
                </c:pt>
                <c:pt idx="1780">
                  <c:v>126.35</c:v>
                </c:pt>
                <c:pt idx="1781">
                  <c:v>126.4</c:v>
                </c:pt>
                <c:pt idx="1782">
                  <c:v>126.45</c:v>
                </c:pt>
                <c:pt idx="1783">
                  <c:v>126.5</c:v>
                </c:pt>
                <c:pt idx="1784">
                  <c:v>126.55</c:v>
                </c:pt>
                <c:pt idx="1785">
                  <c:v>126.6</c:v>
                </c:pt>
                <c:pt idx="1786">
                  <c:v>126.65</c:v>
                </c:pt>
                <c:pt idx="1787">
                  <c:v>126.7</c:v>
                </c:pt>
                <c:pt idx="1788">
                  <c:v>126.75</c:v>
                </c:pt>
                <c:pt idx="1789">
                  <c:v>126.8</c:v>
                </c:pt>
                <c:pt idx="1790">
                  <c:v>126.85</c:v>
                </c:pt>
                <c:pt idx="1791">
                  <c:v>126.9</c:v>
                </c:pt>
                <c:pt idx="1792">
                  <c:v>126.95</c:v>
                </c:pt>
                <c:pt idx="1793">
                  <c:v>127</c:v>
                </c:pt>
                <c:pt idx="1794">
                  <c:v>127.05</c:v>
                </c:pt>
                <c:pt idx="1795">
                  <c:v>127.1</c:v>
                </c:pt>
                <c:pt idx="1796">
                  <c:v>127.15</c:v>
                </c:pt>
                <c:pt idx="1797">
                  <c:v>127.2</c:v>
                </c:pt>
                <c:pt idx="1798">
                  <c:v>127.25</c:v>
                </c:pt>
                <c:pt idx="1799">
                  <c:v>127.3</c:v>
                </c:pt>
                <c:pt idx="1800">
                  <c:v>127.35</c:v>
                </c:pt>
                <c:pt idx="1801">
                  <c:v>127.4</c:v>
                </c:pt>
                <c:pt idx="1802">
                  <c:v>127.45</c:v>
                </c:pt>
                <c:pt idx="1803">
                  <c:v>127.5</c:v>
                </c:pt>
                <c:pt idx="1804">
                  <c:v>127.55</c:v>
                </c:pt>
                <c:pt idx="1805">
                  <c:v>127.6</c:v>
                </c:pt>
                <c:pt idx="1806">
                  <c:v>127.65</c:v>
                </c:pt>
                <c:pt idx="1807">
                  <c:v>127.7</c:v>
                </c:pt>
                <c:pt idx="1808">
                  <c:v>127.75</c:v>
                </c:pt>
                <c:pt idx="1809">
                  <c:v>127.8</c:v>
                </c:pt>
                <c:pt idx="1810">
                  <c:v>127.85</c:v>
                </c:pt>
                <c:pt idx="1811">
                  <c:v>127.9</c:v>
                </c:pt>
                <c:pt idx="1812">
                  <c:v>127.95</c:v>
                </c:pt>
                <c:pt idx="1813">
                  <c:v>128</c:v>
                </c:pt>
                <c:pt idx="1814">
                  <c:v>128.05000000000001</c:v>
                </c:pt>
                <c:pt idx="1815">
                  <c:v>128.1</c:v>
                </c:pt>
                <c:pt idx="1816">
                  <c:v>128.15</c:v>
                </c:pt>
                <c:pt idx="1817">
                  <c:v>128.19999999999999</c:v>
                </c:pt>
                <c:pt idx="1818">
                  <c:v>128.25</c:v>
                </c:pt>
                <c:pt idx="1819">
                  <c:v>128.30000000000001</c:v>
                </c:pt>
                <c:pt idx="1820">
                  <c:v>128.35</c:v>
                </c:pt>
                <c:pt idx="1821">
                  <c:v>128.4</c:v>
                </c:pt>
                <c:pt idx="1822">
                  <c:v>128.44999999999999</c:v>
                </c:pt>
                <c:pt idx="1823">
                  <c:v>128.5</c:v>
                </c:pt>
                <c:pt idx="1824">
                  <c:v>128.55000000000001</c:v>
                </c:pt>
                <c:pt idx="1825">
                  <c:v>128.6</c:v>
                </c:pt>
                <c:pt idx="1826">
                  <c:v>128.65</c:v>
                </c:pt>
                <c:pt idx="1827">
                  <c:v>128.69999999999999</c:v>
                </c:pt>
                <c:pt idx="1828">
                  <c:v>128.75</c:v>
                </c:pt>
                <c:pt idx="1829">
                  <c:v>128.80000000000001</c:v>
                </c:pt>
                <c:pt idx="1830">
                  <c:v>128.85</c:v>
                </c:pt>
                <c:pt idx="1831">
                  <c:v>128.9</c:v>
                </c:pt>
                <c:pt idx="1832">
                  <c:v>128.94999999999999</c:v>
                </c:pt>
                <c:pt idx="1833">
                  <c:v>129</c:v>
                </c:pt>
                <c:pt idx="1834">
                  <c:v>129.05000000000001</c:v>
                </c:pt>
                <c:pt idx="1835">
                  <c:v>129.1</c:v>
                </c:pt>
                <c:pt idx="1836">
                  <c:v>129.15</c:v>
                </c:pt>
                <c:pt idx="1837">
                  <c:v>129.19999999999999</c:v>
                </c:pt>
                <c:pt idx="1838">
                  <c:v>129.25</c:v>
                </c:pt>
                <c:pt idx="1839">
                  <c:v>129.30000000000001</c:v>
                </c:pt>
                <c:pt idx="1840">
                  <c:v>129.35</c:v>
                </c:pt>
                <c:pt idx="1841">
                  <c:v>129.4</c:v>
                </c:pt>
                <c:pt idx="1842">
                  <c:v>129.44999999999999</c:v>
                </c:pt>
                <c:pt idx="1843">
                  <c:v>129.5</c:v>
                </c:pt>
                <c:pt idx="1844">
                  <c:v>129.55000000000001</c:v>
                </c:pt>
                <c:pt idx="1845">
                  <c:v>129.6</c:v>
                </c:pt>
                <c:pt idx="1846">
                  <c:v>129.65</c:v>
                </c:pt>
                <c:pt idx="1847">
                  <c:v>129.69999999999999</c:v>
                </c:pt>
                <c:pt idx="1848">
                  <c:v>129.75</c:v>
                </c:pt>
                <c:pt idx="1849">
                  <c:v>129.80000000000001</c:v>
                </c:pt>
                <c:pt idx="1850">
                  <c:v>129.85</c:v>
                </c:pt>
                <c:pt idx="1851">
                  <c:v>129.9</c:v>
                </c:pt>
                <c:pt idx="1852">
                  <c:v>129.94999999999999</c:v>
                </c:pt>
                <c:pt idx="1853">
                  <c:v>130</c:v>
                </c:pt>
                <c:pt idx="1854">
                  <c:v>130.05000000000001</c:v>
                </c:pt>
                <c:pt idx="1855">
                  <c:v>130.1</c:v>
                </c:pt>
                <c:pt idx="1856">
                  <c:v>130.15</c:v>
                </c:pt>
                <c:pt idx="1857">
                  <c:v>130.19999999999999</c:v>
                </c:pt>
                <c:pt idx="1858">
                  <c:v>130.25</c:v>
                </c:pt>
                <c:pt idx="1859">
                  <c:v>130.30000000000001</c:v>
                </c:pt>
                <c:pt idx="1860">
                  <c:v>130.35</c:v>
                </c:pt>
                <c:pt idx="1861">
                  <c:v>130.4</c:v>
                </c:pt>
                <c:pt idx="1862">
                  <c:v>130.44999999999999</c:v>
                </c:pt>
                <c:pt idx="1863">
                  <c:v>130.5</c:v>
                </c:pt>
                <c:pt idx="1864">
                  <c:v>130.55000000000001</c:v>
                </c:pt>
                <c:pt idx="1865">
                  <c:v>130.6</c:v>
                </c:pt>
                <c:pt idx="1866">
                  <c:v>130.65</c:v>
                </c:pt>
                <c:pt idx="1867">
                  <c:v>130.69999999999999</c:v>
                </c:pt>
                <c:pt idx="1868">
                  <c:v>130.75</c:v>
                </c:pt>
                <c:pt idx="1869">
                  <c:v>130.80000000000001</c:v>
                </c:pt>
                <c:pt idx="1870">
                  <c:v>130.85</c:v>
                </c:pt>
                <c:pt idx="1871">
                  <c:v>130.9</c:v>
                </c:pt>
                <c:pt idx="1872">
                  <c:v>130.94999999999999</c:v>
                </c:pt>
                <c:pt idx="1873">
                  <c:v>131</c:v>
                </c:pt>
                <c:pt idx="1874">
                  <c:v>131.05000000000001</c:v>
                </c:pt>
                <c:pt idx="1875">
                  <c:v>131.1</c:v>
                </c:pt>
                <c:pt idx="1876">
                  <c:v>131.15</c:v>
                </c:pt>
                <c:pt idx="1877">
                  <c:v>131.19999999999999</c:v>
                </c:pt>
                <c:pt idx="1878">
                  <c:v>131.25</c:v>
                </c:pt>
                <c:pt idx="1879">
                  <c:v>131.30000000000001</c:v>
                </c:pt>
                <c:pt idx="1880">
                  <c:v>131.35</c:v>
                </c:pt>
                <c:pt idx="1881">
                  <c:v>131.4</c:v>
                </c:pt>
                <c:pt idx="1882">
                  <c:v>131.44999999999999</c:v>
                </c:pt>
                <c:pt idx="1883">
                  <c:v>131.5</c:v>
                </c:pt>
                <c:pt idx="1884">
                  <c:v>131.55000000000001</c:v>
                </c:pt>
                <c:pt idx="1885">
                  <c:v>131.6</c:v>
                </c:pt>
                <c:pt idx="1886">
                  <c:v>131.65</c:v>
                </c:pt>
                <c:pt idx="1887">
                  <c:v>131.69999999999999</c:v>
                </c:pt>
                <c:pt idx="1888">
                  <c:v>131.75</c:v>
                </c:pt>
                <c:pt idx="1889">
                  <c:v>131.80000000000001</c:v>
                </c:pt>
                <c:pt idx="1890">
                  <c:v>131.85</c:v>
                </c:pt>
                <c:pt idx="1891">
                  <c:v>131.9</c:v>
                </c:pt>
                <c:pt idx="1892">
                  <c:v>131.94999999999999</c:v>
                </c:pt>
                <c:pt idx="1893">
                  <c:v>132</c:v>
                </c:pt>
                <c:pt idx="1894">
                  <c:v>132.05000000000001</c:v>
                </c:pt>
                <c:pt idx="1895">
                  <c:v>132.1</c:v>
                </c:pt>
                <c:pt idx="1896">
                  <c:v>132.15</c:v>
                </c:pt>
                <c:pt idx="1897">
                  <c:v>132.19999999999999</c:v>
                </c:pt>
                <c:pt idx="1898">
                  <c:v>132.25</c:v>
                </c:pt>
                <c:pt idx="1899">
                  <c:v>132.30000000000001</c:v>
                </c:pt>
                <c:pt idx="1900">
                  <c:v>132.35</c:v>
                </c:pt>
                <c:pt idx="1901">
                  <c:v>132.4</c:v>
                </c:pt>
                <c:pt idx="1902">
                  <c:v>132.44999999999999</c:v>
                </c:pt>
                <c:pt idx="1903">
                  <c:v>132.5</c:v>
                </c:pt>
                <c:pt idx="1904">
                  <c:v>132.55000000000001</c:v>
                </c:pt>
                <c:pt idx="1905">
                  <c:v>132.6</c:v>
                </c:pt>
                <c:pt idx="1906">
                  <c:v>132.65</c:v>
                </c:pt>
                <c:pt idx="1907">
                  <c:v>132.69999999999999</c:v>
                </c:pt>
                <c:pt idx="1908">
                  <c:v>132.75</c:v>
                </c:pt>
                <c:pt idx="1909">
                  <c:v>132.80000000000001</c:v>
                </c:pt>
                <c:pt idx="1910">
                  <c:v>132.85</c:v>
                </c:pt>
                <c:pt idx="1911">
                  <c:v>132.9</c:v>
                </c:pt>
                <c:pt idx="1912">
                  <c:v>132.94999999999999</c:v>
                </c:pt>
                <c:pt idx="1913">
                  <c:v>133</c:v>
                </c:pt>
                <c:pt idx="1914">
                  <c:v>133.05000000000001</c:v>
                </c:pt>
                <c:pt idx="1915">
                  <c:v>133.1</c:v>
                </c:pt>
                <c:pt idx="1916">
                  <c:v>133.15</c:v>
                </c:pt>
                <c:pt idx="1917">
                  <c:v>133.19999999999999</c:v>
                </c:pt>
                <c:pt idx="1918">
                  <c:v>133.25</c:v>
                </c:pt>
                <c:pt idx="1919">
                  <c:v>133.30000000000001</c:v>
                </c:pt>
                <c:pt idx="1920">
                  <c:v>133.35</c:v>
                </c:pt>
                <c:pt idx="1921">
                  <c:v>133.4</c:v>
                </c:pt>
                <c:pt idx="1922">
                  <c:v>133.44999999999999</c:v>
                </c:pt>
                <c:pt idx="1923">
                  <c:v>133.5</c:v>
                </c:pt>
                <c:pt idx="1924">
                  <c:v>133.55000000000001</c:v>
                </c:pt>
                <c:pt idx="1925">
                  <c:v>133.6</c:v>
                </c:pt>
                <c:pt idx="1926">
                  <c:v>133.65</c:v>
                </c:pt>
                <c:pt idx="1927">
                  <c:v>133.69999999999999</c:v>
                </c:pt>
                <c:pt idx="1928">
                  <c:v>133.75</c:v>
                </c:pt>
                <c:pt idx="1929">
                  <c:v>133.80000000000001</c:v>
                </c:pt>
                <c:pt idx="1930">
                  <c:v>133.85</c:v>
                </c:pt>
                <c:pt idx="1931">
                  <c:v>133.9</c:v>
                </c:pt>
                <c:pt idx="1932">
                  <c:v>133.94999999999999</c:v>
                </c:pt>
                <c:pt idx="1933">
                  <c:v>134</c:v>
                </c:pt>
                <c:pt idx="1934">
                  <c:v>134.05000000000001</c:v>
                </c:pt>
                <c:pt idx="1935">
                  <c:v>134.1</c:v>
                </c:pt>
                <c:pt idx="1936">
                  <c:v>134.15</c:v>
                </c:pt>
                <c:pt idx="1937">
                  <c:v>134.19999999999999</c:v>
                </c:pt>
                <c:pt idx="1938">
                  <c:v>134.25</c:v>
                </c:pt>
                <c:pt idx="1939">
                  <c:v>134.30000000000001</c:v>
                </c:pt>
                <c:pt idx="1940">
                  <c:v>134.35</c:v>
                </c:pt>
                <c:pt idx="1941">
                  <c:v>134.4</c:v>
                </c:pt>
                <c:pt idx="1942">
                  <c:v>134.44999999999999</c:v>
                </c:pt>
                <c:pt idx="1943">
                  <c:v>134.5</c:v>
                </c:pt>
                <c:pt idx="1944">
                  <c:v>134.55000000000001</c:v>
                </c:pt>
                <c:pt idx="1945">
                  <c:v>134.6</c:v>
                </c:pt>
                <c:pt idx="1946">
                  <c:v>134.65</c:v>
                </c:pt>
                <c:pt idx="1947">
                  <c:v>134.69999999999999</c:v>
                </c:pt>
                <c:pt idx="1948">
                  <c:v>134.75</c:v>
                </c:pt>
                <c:pt idx="1949">
                  <c:v>134.80000000000001</c:v>
                </c:pt>
                <c:pt idx="1950">
                  <c:v>134.85</c:v>
                </c:pt>
                <c:pt idx="1951">
                  <c:v>134.9</c:v>
                </c:pt>
                <c:pt idx="1952">
                  <c:v>134.94999999999999</c:v>
                </c:pt>
                <c:pt idx="1953">
                  <c:v>135</c:v>
                </c:pt>
                <c:pt idx="1954">
                  <c:v>135.05000000000001</c:v>
                </c:pt>
                <c:pt idx="1955">
                  <c:v>135.1</c:v>
                </c:pt>
                <c:pt idx="1956">
                  <c:v>135.15</c:v>
                </c:pt>
                <c:pt idx="1957">
                  <c:v>135.19999999999999</c:v>
                </c:pt>
                <c:pt idx="1958">
                  <c:v>135.25</c:v>
                </c:pt>
                <c:pt idx="1959">
                  <c:v>135.30000000000001</c:v>
                </c:pt>
                <c:pt idx="1960">
                  <c:v>135.35</c:v>
                </c:pt>
                <c:pt idx="1961">
                  <c:v>135.4</c:v>
                </c:pt>
                <c:pt idx="1962">
                  <c:v>135.44999999999999</c:v>
                </c:pt>
                <c:pt idx="1963">
                  <c:v>135.5</c:v>
                </c:pt>
                <c:pt idx="1964">
                  <c:v>135.55000000000001</c:v>
                </c:pt>
                <c:pt idx="1965">
                  <c:v>135.6</c:v>
                </c:pt>
                <c:pt idx="1966">
                  <c:v>135.65</c:v>
                </c:pt>
                <c:pt idx="1967">
                  <c:v>135.69999999999999</c:v>
                </c:pt>
                <c:pt idx="1968">
                  <c:v>135.75</c:v>
                </c:pt>
                <c:pt idx="1969">
                  <c:v>135.80000000000001</c:v>
                </c:pt>
                <c:pt idx="1970">
                  <c:v>135.85</c:v>
                </c:pt>
                <c:pt idx="1971">
                  <c:v>135.9</c:v>
                </c:pt>
                <c:pt idx="1972">
                  <c:v>135.94999999999999</c:v>
                </c:pt>
                <c:pt idx="1973">
                  <c:v>136</c:v>
                </c:pt>
                <c:pt idx="1974">
                  <c:v>136.05000000000001</c:v>
                </c:pt>
                <c:pt idx="1975">
                  <c:v>136.1</c:v>
                </c:pt>
                <c:pt idx="1976">
                  <c:v>136.15</c:v>
                </c:pt>
                <c:pt idx="1977">
                  <c:v>136.19999999999999</c:v>
                </c:pt>
                <c:pt idx="1978">
                  <c:v>136.25</c:v>
                </c:pt>
                <c:pt idx="1979">
                  <c:v>136.30000000000001</c:v>
                </c:pt>
                <c:pt idx="1980">
                  <c:v>136.35</c:v>
                </c:pt>
                <c:pt idx="1981">
                  <c:v>136.4</c:v>
                </c:pt>
                <c:pt idx="1982">
                  <c:v>136.44999999999999</c:v>
                </c:pt>
                <c:pt idx="1983">
                  <c:v>136.5</c:v>
                </c:pt>
                <c:pt idx="1984">
                  <c:v>136.55000000000001</c:v>
                </c:pt>
                <c:pt idx="1985">
                  <c:v>136.6</c:v>
                </c:pt>
                <c:pt idx="1986">
                  <c:v>136.65</c:v>
                </c:pt>
                <c:pt idx="1987">
                  <c:v>136.69999999999999</c:v>
                </c:pt>
                <c:pt idx="1988">
                  <c:v>136.75</c:v>
                </c:pt>
                <c:pt idx="1989">
                  <c:v>136.80000000000001</c:v>
                </c:pt>
                <c:pt idx="1990">
                  <c:v>136.85</c:v>
                </c:pt>
                <c:pt idx="1991">
                  <c:v>136.9</c:v>
                </c:pt>
                <c:pt idx="1992">
                  <c:v>136.94999999999999</c:v>
                </c:pt>
                <c:pt idx="1993">
                  <c:v>137</c:v>
                </c:pt>
                <c:pt idx="1994">
                  <c:v>137.05000000000001</c:v>
                </c:pt>
                <c:pt idx="1995">
                  <c:v>137.1</c:v>
                </c:pt>
                <c:pt idx="1996">
                  <c:v>137.15</c:v>
                </c:pt>
                <c:pt idx="1997">
                  <c:v>137.19999999999999</c:v>
                </c:pt>
                <c:pt idx="1998">
                  <c:v>137.25</c:v>
                </c:pt>
                <c:pt idx="1999">
                  <c:v>137.30000000000001</c:v>
                </c:pt>
                <c:pt idx="2000">
                  <c:v>137.35</c:v>
                </c:pt>
                <c:pt idx="2001">
                  <c:v>137.4</c:v>
                </c:pt>
                <c:pt idx="2002">
                  <c:v>137.44999999999999</c:v>
                </c:pt>
                <c:pt idx="2003">
                  <c:v>137.5</c:v>
                </c:pt>
                <c:pt idx="2004">
                  <c:v>137.55000000000001</c:v>
                </c:pt>
                <c:pt idx="2005">
                  <c:v>137.6</c:v>
                </c:pt>
                <c:pt idx="2006">
                  <c:v>137.65</c:v>
                </c:pt>
                <c:pt idx="2007">
                  <c:v>137.69999999999999</c:v>
                </c:pt>
                <c:pt idx="2008">
                  <c:v>137.75</c:v>
                </c:pt>
                <c:pt idx="2009">
                  <c:v>137.80000000000001</c:v>
                </c:pt>
                <c:pt idx="2010">
                  <c:v>137.85</c:v>
                </c:pt>
                <c:pt idx="2011">
                  <c:v>137.9</c:v>
                </c:pt>
                <c:pt idx="2012">
                  <c:v>137.94999999999999</c:v>
                </c:pt>
                <c:pt idx="2013">
                  <c:v>138</c:v>
                </c:pt>
                <c:pt idx="2014">
                  <c:v>138.05000000000001</c:v>
                </c:pt>
                <c:pt idx="2015">
                  <c:v>138.1</c:v>
                </c:pt>
                <c:pt idx="2016">
                  <c:v>138.15</c:v>
                </c:pt>
                <c:pt idx="2017">
                  <c:v>138.19999999999999</c:v>
                </c:pt>
                <c:pt idx="2018">
                  <c:v>138.25</c:v>
                </c:pt>
                <c:pt idx="2019">
                  <c:v>138.30000000000001</c:v>
                </c:pt>
                <c:pt idx="2020">
                  <c:v>138.35</c:v>
                </c:pt>
                <c:pt idx="2021">
                  <c:v>138.4</c:v>
                </c:pt>
                <c:pt idx="2022">
                  <c:v>138.44999999999999</c:v>
                </c:pt>
                <c:pt idx="2023">
                  <c:v>138.5</c:v>
                </c:pt>
                <c:pt idx="2024">
                  <c:v>138.55000000000001</c:v>
                </c:pt>
                <c:pt idx="2025">
                  <c:v>138.6</c:v>
                </c:pt>
                <c:pt idx="2026">
                  <c:v>138.65</c:v>
                </c:pt>
                <c:pt idx="2027">
                  <c:v>138.69999999999999</c:v>
                </c:pt>
                <c:pt idx="2028">
                  <c:v>138.75</c:v>
                </c:pt>
                <c:pt idx="2029">
                  <c:v>138.80000000000001</c:v>
                </c:pt>
                <c:pt idx="2030">
                  <c:v>138.85</c:v>
                </c:pt>
                <c:pt idx="2031">
                  <c:v>138.9</c:v>
                </c:pt>
                <c:pt idx="2032">
                  <c:v>138.94999999999999</c:v>
                </c:pt>
                <c:pt idx="2033">
                  <c:v>139</c:v>
                </c:pt>
                <c:pt idx="2034">
                  <c:v>139.05000000000001</c:v>
                </c:pt>
                <c:pt idx="2035">
                  <c:v>139.1</c:v>
                </c:pt>
                <c:pt idx="2036">
                  <c:v>139.15</c:v>
                </c:pt>
                <c:pt idx="2037">
                  <c:v>139.19999999999999</c:v>
                </c:pt>
                <c:pt idx="2038">
                  <c:v>139.25</c:v>
                </c:pt>
                <c:pt idx="2039">
                  <c:v>139.30000000000001</c:v>
                </c:pt>
                <c:pt idx="2040">
                  <c:v>139.35</c:v>
                </c:pt>
                <c:pt idx="2041">
                  <c:v>139.4</c:v>
                </c:pt>
                <c:pt idx="2042">
                  <c:v>139.44999999999999</c:v>
                </c:pt>
                <c:pt idx="2043">
                  <c:v>139.5</c:v>
                </c:pt>
                <c:pt idx="2044">
                  <c:v>139.55000000000001</c:v>
                </c:pt>
                <c:pt idx="2045">
                  <c:v>139.6</c:v>
                </c:pt>
                <c:pt idx="2046">
                  <c:v>139.65</c:v>
                </c:pt>
                <c:pt idx="2047">
                  <c:v>139.69999999999999</c:v>
                </c:pt>
                <c:pt idx="2048">
                  <c:v>139.75</c:v>
                </c:pt>
                <c:pt idx="2049">
                  <c:v>139.80000000000001</c:v>
                </c:pt>
                <c:pt idx="2050">
                  <c:v>139.85</c:v>
                </c:pt>
                <c:pt idx="2051">
                  <c:v>139.9</c:v>
                </c:pt>
                <c:pt idx="2052">
                  <c:v>139.94999999999999</c:v>
                </c:pt>
                <c:pt idx="2053">
                  <c:v>140</c:v>
                </c:pt>
                <c:pt idx="2054">
                  <c:v>140.05000000000001</c:v>
                </c:pt>
                <c:pt idx="2055">
                  <c:v>140.1</c:v>
                </c:pt>
                <c:pt idx="2056">
                  <c:v>140.15</c:v>
                </c:pt>
                <c:pt idx="2057">
                  <c:v>140.19999999999999</c:v>
                </c:pt>
                <c:pt idx="2058">
                  <c:v>140.25</c:v>
                </c:pt>
                <c:pt idx="2059">
                  <c:v>140.30000000000001</c:v>
                </c:pt>
                <c:pt idx="2060">
                  <c:v>140.35</c:v>
                </c:pt>
                <c:pt idx="2061">
                  <c:v>140.4</c:v>
                </c:pt>
                <c:pt idx="2062">
                  <c:v>140.44999999999999</c:v>
                </c:pt>
                <c:pt idx="2063">
                  <c:v>140.5</c:v>
                </c:pt>
                <c:pt idx="2064">
                  <c:v>140.55000000000001</c:v>
                </c:pt>
                <c:pt idx="2065">
                  <c:v>140.6</c:v>
                </c:pt>
                <c:pt idx="2066">
                  <c:v>140.65</c:v>
                </c:pt>
                <c:pt idx="2067">
                  <c:v>140.69999999999999</c:v>
                </c:pt>
                <c:pt idx="2068">
                  <c:v>140.75</c:v>
                </c:pt>
                <c:pt idx="2069">
                  <c:v>140.80000000000001</c:v>
                </c:pt>
                <c:pt idx="2070">
                  <c:v>140.85</c:v>
                </c:pt>
                <c:pt idx="2071">
                  <c:v>140.9</c:v>
                </c:pt>
                <c:pt idx="2072">
                  <c:v>140.94999999999999</c:v>
                </c:pt>
                <c:pt idx="2073">
                  <c:v>141</c:v>
                </c:pt>
                <c:pt idx="2074">
                  <c:v>141.05000000000001</c:v>
                </c:pt>
                <c:pt idx="2075">
                  <c:v>141.1</c:v>
                </c:pt>
                <c:pt idx="2076">
                  <c:v>141.15</c:v>
                </c:pt>
                <c:pt idx="2077">
                  <c:v>141.19999999999999</c:v>
                </c:pt>
                <c:pt idx="2078">
                  <c:v>141.25</c:v>
                </c:pt>
                <c:pt idx="2079">
                  <c:v>141.30000000000001</c:v>
                </c:pt>
                <c:pt idx="2080">
                  <c:v>141.35</c:v>
                </c:pt>
                <c:pt idx="2081">
                  <c:v>141.4</c:v>
                </c:pt>
                <c:pt idx="2082">
                  <c:v>141.44999999999999</c:v>
                </c:pt>
                <c:pt idx="2083">
                  <c:v>141.5</c:v>
                </c:pt>
                <c:pt idx="2084">
                  <c:v>141.55000000000001</c:v>
                </c:pt>
                <c:pt idx="2085">
                  <c:v>141.6</c:v>
                </c:pt>
                <c:pt idx="2086">
                  <c:v>141.65</c:v>
                </c:pt>
                <c:pt idx="2087">
                  <c:v>141.69999999999999</c:v>
                </c:pt>
                <c:pt idx="2088">
                  <c:v>141.75</c:v>
                </c:pt>
                <c:pt idx="2089">
                  <c:v>141.80000000000001</c:v>
                </c:pt>
                <c:pt idx="2090">
                  <c:v>141.85</c:v>
                </c:pt>
                <c:pt idx="2091">
                  <c:v>141.9</c:v>
                </c:pt>
                <c:pt idx="2092">
                  <c:v>141.94999999999999</c:v>
                </c:pt>
                <c:pt idx="2093">
                  <c:v>142</c:v>
                </c:pt>
                <c:pt idx="2094">
                  <c:v>142.05000000000001</c:v>
                </c:pt>
                <c:pt idx="2095">
                  <c:v>142.1</c:v>
                </c:pt>
                <c:pt idx="2096">
                  <c:v>142.15</c:v>
                </c:pt>
                <c:pt idx="2097">
                  <c:v>142.19999999999999</c:v>
                </c:pt>
                <c:pt idx="2098">
                  <c:v>142.25</c:v>
                </c:pt>
                <c:pt idx="2099">
                  <c:v>142.30000000000001</c:v>
                </c:pt>
                <c:pt idx="2100">
                  <c:v>142.35</c:v>
                </c:pt>
                <c:pt idx="2101">
                  <c:v>142.4</c:v>
                </c:pt>
                <c:pt idx="2102">
                  <c:v>142.44999999999999</c:v>
                </c:pt>
                <c:pt idx="2103">
                  <c:v>142.5</c:v>
                </c:pt>
                <c:pt idx="2104">
                  <c:v>142.55000000000001</c:v>
                </c:pt>
                <c:pt idx="2105">
                  <c:v>142.6</c:v>
                </c:pt>
                <c:pt idx="2106">
                  <c:v>142.65</c:v>
                </c:pt>
                <c:pt idx="2107">
                  <c:v>142.69999999999999</c:v>
                </c:pt>
                <c:pt idx="2108">
                  <c:v>142.75</c:v>
                </c:pt>
                <c:pt idx="2109">
                  <c:v>142.80000000000001</c:v>
                </c:pt>
                <c:pt idx="2110">
                  <c:v>142.85</c:v>
                </c:pt>
                <c:pt idx="2111">
                  <c:v>142.9</c:v>
                </c:pt>
                <c:pt idx="2112">
                  <c:v>142.94999999999999</c:v>
                </c:pt>
                <c:pt idx="2113">
                  <c:v>143</c:v>
                </c:pt>
                <c:pt idx="2114">
                  <c:v>143.05000000000001</c:v>
                </c:pt>
                <c:pt idx="2115">
                  <c:v>143.1</c:v>
                </c:pt>
                <c:pt idx="2116">
                  <c:v>143.15</c:v>
                </c:pt>
                <c:pt idx="2117">
                  <c:v>143.19999999999999</c:v>
                </c:pt>
                <c:pt idx="2118">
                  <c:v>143.25</c:v>
                </c:pt>
                <c:pt idx="2119">
                  <c:v>143.30000000000001</c:v>
                </c:pt>
                <c:pt idx="2120">
                  <c:v>143.35</c:v>
                </c:pt>
                <c:pt idx="2121">
                  <c:v>143.4</c:v>
                </c:pt>
                <c:pt idx="2122">
                  <c:v>143.44999999999999</c:v>
                </c:pt>
                <c:pt idx="2123">
                  <c:v>143.5</c:v>
                </c:pt>
                <c:pt idx="2124">
                  <c:v>143.55000000000001</c:v>
                </c:pt>
                <c:pt idx="2125">
                  <c:v>143.6</c:v>
                </c:pt>
                <c:pt idx="2126">
                  <c:v>143.65</c:v>
                </c:pt>
                <c:pt idx="2127">
                  <c:v>143.69999999999999</c:v>
                </c:pt>
                <c:pt idx="2128">
                  <c:v>143.75</c:v>
                </c:pt>
                <c:pt idx="2129">
                  <c:v>143.80000000000001</c:v>
                </c:pt>
                <c:pt idx="2130">
                  <c:v>143.85</c:v>
                </c:pt>
                <c:pt idx="2131">
                  <c:v>143.9</c:v>
                </c:pt>
                <c:pt idx="2132">
                  <c:v>143.94999999999999</c:v>
                </c:pt>
                <c:pt idx="2133">
                  <c:v>144</c:v>
                </c:pt>
                <c:pt idx="2134">
                  <c:v>144.05000000000001</c:v>
                </c:pt>
                <c:pt idx="2135">
                  <c:v>144.1</c:v>
                </c:pt>
                <c:pt idx="2136">
                  <c:v>144.15</c:v>
                </c:pt>
                <c:pt idx="2137">
                  <c:v>144.19999999999999</c:v>
                </c:pt>
                <c:pt idx="2138">
                  <c:v>144.25</c:v>
                </c:pt>
                <c:pt idx="2139">
                  <c:v>144.30000000000001</c:v>
                </c:pt>
                <c:pt idx="2140">
                  <c:v>144.35</c:v>
                </c:pt>
                <c:pt idx="2141">
                  <c:v>144.4</c:v>
                </c:pt>
                <c:pt idx="2142">
                  <c:v>144.44999999999999</c:v>
                </c:pt>
                <c:pt idx="2143">
                  <c:v>144.5</c:v>
                </c:pt>
                <c:pt idx="2144">
                  <c:v>144.55000000000001</c:v>
                </c:pt>
                <c:pt idx="2145">
                  <c:v>144.6</c:v>
                </c:pt>
                <c:pt idx="2146">
                  <c:v>144.65</c:v>
                </c:pt>
                <c:pt idx="2147">
                  <c:v>144.69999999999999</c:v>
                </c:pt>
                <c:pt idx="2148">
                  <c:v>144.75</c:v>
                </c:pt>
                <c:pt idx="2149">
                  <c:v>144.80000000000001</c:v>
                </c:pt>
                <c:pt idx="2150">
                  <c:v>144.85</c:v>
                </c:pt>
                <c:pt idx="2151">
                  <c:v>144.9</c:v>
                </c:pt>
                <c:pt idx="2152">
                  <c:v>144.94999999999999</c:v>
                </c:pt>
                <c:pt idx="2153">
                  <c:v>145</c:v>
                </c:pt>
                <c:pt idx="2154">
                  <c:v>145.05000000000001</c:v>
                </c:pt>
                <c:pt idx="2155">
                  <c:v>145.1</c:v>
                </c:pt>
                <c:pt idx="2156">
                  <c:v>145.15</c:v>
                </c:pt>
                <c:pt idx="2157">
                  <c:v>145.19999999999999</c:v>
                </c:pt>
                <c:pt idx="2158">
                  <c:v>145.25</c:v>
                </c:pt>
                <c:pt idx="2159">
                  <c:v>145.30000000000001</c:v>
                </c:pt>
                <c:pt idx="2160">
                  <c:v>145.35</c:v>
                </c:pt>
                <c:pt idx="2161">
                  <c:v>145.4</c:v>
                </c:pt>
                <c:pt idx="2162">
                  <c:v>145.44999999999999</c:v>
                </c:pt>
                <c:pt idx="2163">
                  <c:v>145.5</c:v>
                </c:pt>
                <c:pt idx="2164">
                  <c:v>145.55000000000001</c:v>
                </c:pt>
                <c:pt idx="2165">
                  <c:v>145.6</c:v>
                </c:pt>
                <c:pt idx="2166">
                  <c:v>145.65</c:v>
                </c:pt>
                <c:pt idx="2167">
                  <c:v>145.69999999999999</c:v>
                </c:pt>
                <c:pt idx="2168">
                  <c:v>145.75</c:v>
                </c:pt>
                <c:pt idx="2169">
                  <c:v>145.80000000000001</c:v>
                </c:pt>
                <c:pt idx="2170">
                  <c:v>145.85</c:v>
                </c:pt>
                <c:pt idx="2171">
                  <c:v>145.9</c:v>
                </c:pt>
                <c:pt idx="2172">
                  <c:v>145.94999999999999</c:v>
                </c:pt>
                <c:pt idx="2173">
                  <c:v>146</c:v>
                </c:pt>
                <c:pt idx="2174">
                  <c:v>146.05000000000001</c:v>
                </c:pt>
                <c:pt idx="2175">
                  <c:v>146.1</c:v>
                </c:pt>
                <c:pt idx="2176">
                  <c:v>146.15</c:v>
                </c:pt>
                <c:pt idx="2177">
                  <c:v>146.19999999999999</c:v>
                </c:pt>
                <c:pt idx="2178">
                  <c:v>146.25</c:v>
                </c:pt>
                <c:pt idx="2179">
                  <c:v>146.30000000000001</c:v>
                </c:pt>
                <c:pt idx="2180">
                  <c:v>146.35</c:v>
                </c:pt>
                <c:pt idx="2181">
                  <c:v>146.4</c:v>
                </c:pt>
                <c:pt idx="2182">
                  <c:v>146.44999999999999</c:v>
                </c:pt>
                <c:pt idx="2183">
                  <c:v>146.5</c:v>
                </c:pt>
                <c:pt idx="2184">
                  <c:v>146.55000000000001</c:v>
                </c:pt>
                <c:pt idx="2185">
                  <c:v>146.6</c:v>
                </c:pt>
                <c:pt idx="2186">
                  <c:v>146.65</c:v>
                </c:pt>
                <c:pt idx="2187">
                  <c:v>146.69999999999999</c:v>
                </c:pt>
                <c:pt idx="2188">
                  <c:v>146.75</c:v>
                </c:pt>
                <c:pt idx="2189">
                  <c:v>146.80000000000001</c:v>
                </c:pt>
                <c:pt idx="2190">
                  <c:v>146.85</c:v>
                </c:pt>
                <c:pt idx="2191">
                  <c:v>146.9</c:v>
                </c:pt>
                <c:pt idx="2192">
                  <c:v>146.94999999999999</c:v>
                </c:pt>
                <c:pt idx="2193">
                  <c:v>147</c:v>
                </c:pt>
                <c:pt idx="2194">
                  <c:v>147.05000000000001</c:v>
                </c:pt>
                <c:pt idx="2195">
                  <c:v>147.1</c:v>
                </c:pt>
                <c:pt idx="2196">
                  <c:v>147.15</c:v>
                </c:pt>
                <c:pt idx="2197">
                  <c:v>147.19999999999999</c:v>
                </c:pt>
                <c:pt idx="2198">
                  <c:v>147.25</c:v>
                </c:pt>
                <c:pt idx="2199">
                  <c:v>147.30000000000001</c:v>
                </c:pt>
                <c:pt idx="2200">
                  <c:v>147.35</c:v>
                </c:pt>
                <c:pt idx="2201">
                  <c:v>147.4</c:v>
                </c:pt>
                <c:pt idx="2202">
                  <c:v>147.44999999999999</c:v>
                </c:pt>
                <c:pt idx="2203">
                  <c:v>147.5</c:v>
                </c:pt>
                <c:pt idx="2204">
                  <c:v>147.55000000000001</c:v>
                </c:pt>
                <c:pt idx="2205">
                  <c:v>147.6</c:v>
                </c:pt>
                <c:pt idx="2206">
                  <c:v>147.65</c:v>
                </c:pt>
                <c:pt idx="2207">
                  <c:v>147.69999999999999</c:v>
                </c:pt>
                <c:pt idx="2208">
                  <c:v>147.75</c:v>
                </c:pt>
                <c:pt idx="2209">
                  <c:v>147.80000000000001</c:v>
                </c:pt>
                <c:pt idx="2210">
                  <c:v>147.85</c:v>
                </c:pt>
                <c:pt idx="2211">
                  <c:v>147.9</c:v>
                </c:pt>
                <c:pt idx="2212">
                  <c:v>147.94999999999999</c:v>
                </c:pt>
                <c:pt idx="2213">
                  <c:v>148</c:v>
                </c:pt>
                <c:pt idx="2214">
                  <c:v>148.05000000000001</c:v>
                </c:pt>
                <c:pt idx="2215">
                  <c:v>148.1</c:v>
                </c:pt>
                <c:pt idx="2216">
                  <c:v>148.15</c:v>
                </c:pt>
                <c:pt idx="2217">
                  <c:v>148.19999999999999</c:v>
                </c:pt>
                <c:pt idx="2218">
                  <c:v>148.25</c:v>
                </c:pt>
                <c:pt idx="2219">
                  <c:v>148.30000000000001</c:v>
                </c:pt>
                <c:pt idx="2220">
                  <c:v>148.35</c:v>
                </c:pt>
                <c:pt idx="2221">
                  <c:v>148.4</c:v>
                </c:pt>
                <c:pt idx="2222">
                  <c:v>148.44999999999999</c:v>
                </c:pt>
                <c:pt idx="2223">
                  <c:v>148.5</c:v>
                </c:pt>
                <c:pt idx="2224">
                  <c:v>148.55000000000001</c:v>
                </c:pt>
                <c:pt idx="2225">
                  <c:v>148.6</c:v>
                </c:pt>
                <c:pt idx="2226">
                  <c:v>148.65</c:v>
                </c:pt>
                <c:pt idx="2227">
                  <c:v>148.69999999999999</c:v>
                </c:pt>
                <c:pt idx="2228">
                  <c:v>148.75</c:v>
                </c:pt>
                <c:pt idx="2229">
                  <c:v>148.80000000000001</c:v>
                </c:pt>
                <c:pt idx="2230">
                  <c:v>148.85</c:v>
                </c:pt>
                <c:pt idx="2231">
                  <c:v>148.9</c:v>
                </c:pt>
                <c:pt idx="2232">
                  <c:v>148.94999999999999</c:v>
                </c:pt>
                <c:pt idx="2233">
                  <c:v>149</c:v>
                </c:pt>
                <c:pt idx="2234">
                  <c:v>149.05000000000001</c:v>
                </c:pt>
                <c:pt idx="2235">
                  <c:v>149.1</c:v>
                </c:pt>
                <c:pt idx="2236">
                  <c:v>149.15</c:v>
                </c:pt>
                <c:pt idx="2237">
                  <c:v>149.19999999999999</c:v>
                </c:pt>
                <c:pt idx="2238">
                  <c:v>149.25</c:v>
                </c:pt>
                <c:pt idx="2239">
                  <c:v>149.30000000000001</c:v>
                </c:pt>
                <c:pt idx="2240">
                  <c:v>149.35</c:v>
                </c:pt>
                <c:pt idx="2241">
                  <c:v>149.4</c:v>
                </c:pt>
                <c:pt idx="2242">
                  <c:v>149.44999999999999</c:v>
                </c:pt>
                <c:pt idx="2243">
                  <c:v>149.5</c:v>
                </c:pt>
                <c:pt idx="2244">
                  <c:v>149.55000000000001</c:v>
                </c:pt>
                <c:pt idx="2245">
                  <c:v>149.6</c:v>
                </c:pt>
                <c:pt idx="2246">
                  <c:v>149.65</c:v>
                </c:pt>
                <c:pt idx="2247">
                  <c:v>149.69999999999999</c:v>
                </c:pt>
                <c:pt idx="2248">
                  <c:v>149.75</c:v>
                </c:pt>
                <c:pt idx="2249">
                  <c:v>149.80000000000001</c:v>
                </c:pt>
                <c:pt idx="2250">
                  <c:v>149.85</c:v>
                </c:pt>
                <c:pt idx="2251">
                  <c:v>149.9</c:v>
                </c:pt>
                <c:pt idx="2252">
                  <c:v>149.94999999999999</c:v>
                </c:pt>
                <c:pt idx="2253">
                  <c:v>150</c:v>
                </c:pt>
                <c:pt idx="2254">
                  <c:v>150.05000000000001</c:v>
                </c:pt>
                <c:pt idx="2255">
                  <c:v>150.1</c:v>
                </c:pt>
                <c:pt idx="2256">
                  <c:v>150.15</c:v>
                </c:pt>
                <c:pt idx="2257">
                  <c:v>150.19999999999999</c:v>
                </c:pt>
                <c:pt idx="2258">
                  <c:v>150.25</c:v>
                </c:pt>
                <c:pt idx="2259">
                  <c:v>150.30000000000001</c:v>
                </c:pt>
                <c:pt idx="2260">
                  <c:v>150.35</c:v>
                </c:pt>
                <c:pt idx="2261">
                  <c:v>150.4</c:v>
                </c:pt>
                <c:pt idx="2262">
                  <c:v>150.44999999999999</c:v>
                </c:pt>
                <c:pt idx="2263">
                  <c:v>150.5</c:v>
                </c:pt>
                <c:pt idx="2264">
                  <c:v>150.55000000000001</c:v>
                </c:pt>
                <c:pt idx="2265">
                  <c:v>150.6</c:v>
                </c:pt>
                <c:pt idx="2266">
                  <c:v>150.65</c:v>
                </c:pt>
                <c:pt idx="2267">
                  <c:v>150.69999999999999</c:v>
                </c:pt>
                <c:pt idx="2268">
                  <c:v>150.75</c:v>
                </c:pt>
                <c:pt idx="2269">
                  <c:v>150.80000000000001</c:v>
                </c:pt>
                <c:pt idx="2270">
                  <c:v>150.85</c:v>
                </c:pt>
                <c:pt idx="2271">
                  <c:v>150.9</c:v>
                </c:pt>
                <c:pt idx="2272">
                  <c:v>150.94999999999999</c:v>
                </c:pt>
                <c:pt idx="2273">
                  <c:v>151</c:v>
                </c:pt>
                <c:pt idx="2274">
                  <c:v>151.05000000000001</c:v>
                </c:pt>
                <c:pt idx="2275">
                  <c:v>151.1</c:v>
                </c:pt>
                <c:pt idx="2276">
                  <c:v>151.15</c:v>
                </c:pt>
                <c:pt idx="2277">
                  <c:v>151.19999999999999</c:v>
                </c:pt>
                <c:pt idx="2278">
                  <c:v>151.25</c:v>
                </c:pt>
                <c:pt idx="2279">
                  <c:v>151.30000000000001</c:v>
                </c:pt>
                <c:pt idx="2280">
                  <c:v>151.35</c:v>
                </c:pt>
                <c:pt idx="2281">
                  <c:v>151.4</c:v>
                </c:pt>
                <c:pt idx="2282">
                  <c:v>151.44999999999999</c:v>
                </c:pt>
                <c:pt idx="2283">
                  <c:v>151.5</c:v>
                </c:pt>
                <c:pt idx="2284">
                  <c:v>151.55000000000001</c:v>
                </c:pt>
                <c:pt idx="2285">
                  <c:v>151.6</c:v>
                </c:pt>
                <c:pt idx="2286">
                  <c:v>151.65</c:v>
                </c:pt>
                <c:pt idx="2287">
                  <c:v>151.69999999999999</c:v>
                </c:pt>
                <c:pt idx="2288">
                  <c:v>151.75</c:v>
                </c:pt>
                <c:pt idx="2289">
                  <c:v>151.80000000000001</c:v>
                </c:pt>
                <c:pt idx="2290">
                  <c:v>151.85</c:v>
                </c:pt>
                <c:pt idx="2291">
                  <c:v>151.9</c:v>
                </c:pt>
                <c:pt idx="2292">
                  <c:v>151.94999999999999</c:v>
                </c:pt>
                <c:pt idx="2293">
                  <c:v>152</c:v>
                </c:pt>
                <c:pt idx="2294">
                  <c:v>152.05000000000001</c:v>
                </c:pt>
                <c:pt idx="2295">
                  <c:v>152.1</c:v>
                </c:pt>
                <c:pt idx="2296">
                  <c:v>152.15</c:v>
                </c:pt>
                <c:pt idx="2297">
                  <c:v>152.19999999999999</c:v>
                </c:pt>
                <c:pt idx="2298">
                  <c:v>152.25</c:v>
                </c:pt>
                <c:pt idx="2299">
                  <c:v>152.30000000000001</c:v>
                </c:pt>
                <c:pt idx="2300">
                  <c:v>152.35</c:v>
                </c:pt>
                <c:pt idx="2301">
                  <c:v>152.4</c:v>
                </c:pt>
                <c:pt idx="2302">
                  <c:v>152.44999999999999</c:v>
                </c:pt>
                <c:pt idx="2303">
                  <c:v>152.5</c:v>
                </c:pt>
                <c:pt idx="2304">
                  <c:v>152.55000000000001</c:v>
                </c:pt>
                <c:pt idx="2305">
                  <c:v>152.6</c:v>
                </c:pt>
                <c:pt idx="2306">
                  <c:v>152.65</c:v>
                </c:pt>
                <c:pt idx="2307">
                  <c:v>152.69999999999999</c:v>
                </c:pt>
                <c:pt idx="2308">
                  <c:v>152.75</c:v>
                </c:pt>
                <c:pt idx="2309">
                  <c:v>152.80000000000001</c:v>
                </c:pt>
                <c:pt idx="2310">
                  <c:v>152.85</c:v>
                </c:pt>
                <c:pt idx="2311">
                  <c:v>152.9</c:v>
                </c:pt>
                <c:pt idx="2312">
                  <c:v>152.94999999999999</c:v>
                </c:pt>
                <c:pt idx="2313">
                  <c:v>153</c:v>
                </c:pt>
                <c:pt idx="2314">
                  <c:v>153.05000000000001</c:v>
                </c:pt>
                <c:pt idx="2315">
                  <c:v>153.1</c:v>
                </c:pt>
                <c:pt idx="2316">
                  <c:v>153.15</c:v>
                </c:pt>
                <c:pt idx="2317">
                  <c:v>153.19999999999999</c:v>
                </c:pt>
                <c:pt idx="2318">
                  <c:v>153.25</c:v>
                </c:pt>
                <c:pt idx="2319">
                  <c:v>153.30000000000001</c:v>
                </c:pt>
                <c:pt idx="2320">
                  <c:v>153.35</c:v>
                </c:pt>
                <c:pt idx="2321">
                  <c:v>153.4</c:v>
                </c:pt>
                <c:pt idx="2322">
                  <c:v>153.44999999999999</c:v>
                </c:pt>
                <c:pt idx="2323">
                  <c:v>153.5</c:v>
                </c:pt>
                <c:pt idx="2324">
                  <c:v>153.55000000000001</c:v>
                </c:pt>
                <c:pt idx="2325">
                  <c:v>153.6</c:v>
                </c:pt>
                <c:pt idx="2326">
                  <c:v>153.65</c:v>
                </c:pt>
                <c:pt idx="2327">
                  <c:v>153.69999999999999</c:v>
                </c:pt>
                <c:pt idx="2328">
                  <c:v>153.75</c:v>
                </c:pt>
                <c:pt idx="2329">
                  <c:v>153.80000000000001</c:v>
                </c:pt>
                <c:pt idx="2330">
                  <c:v>153.85</c:v>
                </c:pt>
                <c:pt idx="2331">
                  <c:v>153.9</c:v>
                </c:pt>
                <c:pt idx="2332">
                  <c:v>153.94999999999999</c:v>
                </c:pt>
                <c:pt idx="2333">
                  <c:v>154</c:v>
                </c:pt>
                <c:pt idx="2334">
                  <c:v>154.05000000000001</c:v>
                </c:pt>
                <c:pt idx="2335">
                  <c:v>154.1</c:v>
                </c:pt>
                <c:pt idx="2336">
                  <c:v>154.15</c:v>
                </c:pt>
                <c:pt idx="2337">
                  <c:v>154.19999999999999</c:v>
                </c:pt>
                <c:pt idx="2338">
                  <c:v>154.25</c:v>
                </c:pt>
                <c:pt idx="2339">
                  <c:v>154.30000000000001</c:v>
                </c:pt>
                <c:pt idx="2340">
                  <c:v>154.35</c:v>
                </c:pt>
                <c:pt idx="2341">
                  <c:v>154.4</c:v>
                </c:pt>
                <c:pt idx="2342">
                  <c:v>154.44999999999999</c:v>
                </c:pt>
                <c:pt idx="2343">
                  <c:v>154.5</c:v>
                </c:pt>
                <c:pt idx="2344">
                  <c:v>154.55000000000001</c:v>
                </c:pt>
                <c:pt idx="2345">
                  <c:v>154.6</c:v>
                </c:pt>
                <c:pt idx="2346">
                  <c:v>154.65</c:v>
                </c:pt>
                <c:pt idx="2347">
                  <c:v>154.69999999999999</c:v>
                </c:pt>
                <c:pt idx="2348">
                  <c:v>154.75</c:v>
                </c:pt>
                <c:pt idx="2349">
                  <c:v>154.80000000000001</c:v>
                </c:pt>
                <c:pt idx="2350">
                  <c:v>154.85</c:v>
                </c:pt>
                <c:pt idx="2351">
                  <c:v>154.9</c:v>
                </c:pt>
                <c:pt idx="2352">
                  <c:v>154.94999999999999</c:v>
                </c:pt>
                <c:pt idx="2353">
                  <c:v>155</c:v>
                </c:pt>
                <c:pt idx="2354">
                  <c:v>155.05000000000001</c:v>
                </c:pt>
                <c:pt idx="2355">
                  <c:v>155.1</c:v>
                </c:pt>
                <c:pt idx="2356">
                  <c:v>155.15</c:v>
                </c:pt>
                <c:pt idx="2357">
                  <c:v>155.19999999999999</c:v>
                </c:pt>
                <c:pt idx="2358">
                  <c:v>155.25</c:v>
                </c:pt>
                <c:pt idx="2359">
                  <c:v>155.30000000000001</c:v>
                </c:pt>
                <c:pt idx="2360">
                  <c:v>155.35</c:v>
                </c:pt>
                <c:pt idx="2361">
                  <c:v>155.4</c:v>
                </c:pt>
                <c:pt idx="2362">
                  <c:v>155.44999999999999</c:v>
                </c:pt>
                <c:pt idx="2363">
                  <c:v>155.5</c:v>
                </c:pt>
                <c:pt idx="2364">
                  <c:v>155.55000000000001</c:v>
                </c:pt>
                <c:pt idx="2365">
                  <c:v>155.6</c:v>
                </c:pt>
                <c:pt idx="2366">
                  <c:v>155.65</c:v>
                </c:pt>
                <c:pt idx="2367">
                  <c:v>155.69999999999999</c:v>
                </c:pt>
                <c:pt idx="2368">
                  <c:v>155.75</c:v>
                </c:pt>
                <c:pt idx="2369">
                  <c:v>155.80000000000001</c:v>
                </c:pt>
                <c:pt idx="2370">
                  <c:v>155.85</c:v>
                </c:pt>
                <c:pt idx="2371">
                  <c:v>155.9</c:v>
                </c:pt>
                <c:pt idx="2372">
                  <c:v>155.94999999999999</c:v>
                </c:pt>
                <c:pt idx="2373">
                  <c:v>156</c:v>
                </c:pt>
                <c:pt idx="2374">
                  <c:v>156.05000000000001</c:v>
                </c:pt>
                <c:pt idx="2375">
                  <c:v>156.1</c:v>
                </c:pt>
                <c:pt idx="2376">
                  <c:v>156.15</c:v>
                </c:pt>
                <c:pt idx="2377">
                  <c:v>156.19999999999999</c:v>
                </c:pt>
                <c:pt idx="2378">
                  <c:v>156.25</c:v>
                </c:pt>
                <c:pt idx="2379">
                  <c:v>156.30000000000001</c:v>
                </c:pt>
                <c:pt idx="2380">
                  <c:v>156.35</c:v>
                </c:pt>
                <c:pt idx="2381">
                  <c:v>156.4</c:v>
                </c:pt>
                <c:pt idx="2382">
                  <c:v>156.44999999999999</c:v>
                </c:pt>
                <c:pt idx="2383">
                  <c:v>156.5</c:v>
                </c:pt>
                <c:pt idx="2384">
                  <c:v>156.55000000000001</c:v>
                </c:pt>
                <c:pt idx="2385">
                  <c:v>156.6</c:v>
                </c:pt>
                <c:pt idx="2386">
                  <c:v>156.65</c:v>
                </c:pt>
                <c:pt idx="2387">
                  <c:v>156.69999999999999</c:v>
                </c:pt>
                <c:pt idx="2388">
                  <c:v>156.75</c:v>
                </c:pt>
                <c:pt idx="2389">
                  <c:v>156.80000000000001</c:v>
                </c:pt>
                <c:pt idx="2390">
                  <c:v>156.85</c:v>
                </c:pt>
                <c:pt idx="2391">
                  <c:v>156.9</c:v>
                </c:pt>
                <c:pt idx="2392">
                  <c:v>156.94999999999999</c:v>
                </c:pt>
                <c:pt idx="2393">
                  <c:v>157</c:v>
                </c:pt>
                <c:pt idx="2394">
                  <c:v>157.05000000000001</c:v>
                </c:pt>
                <c:pt idx="2395">
                  <c:v>157.1</c:v>
                </c:pt>
                <c:pt idx="2396">
                  <c:v>157.15</c:v>
                </c:pt>
                <c:pt idx="2397">
                  <c:v>157.19999999999999</c:v>
                </c:pt>
                <c:pt idx="2398">
                  <c:v>157.25</c:v>
                </c:pt>
                <c:pt idx="2399">
                  <c:v>157.30000000000001</c:v>
                </c:pt>
                <c:pt idx="2400">
                  <c:v>157.35</c:v>
                </c:pt>
                <c:pt idx="2401">
                  <c:v>157.4</c:v>
                </c:pt>
                <c:pt idx="2402">
                  <c:v>157.44999999999999</c:v>
                </c:pt>
                <c:pt idx="2403">
                  <c:v>157.5</c:v>
                </c:pt>
                <c:pt idx="2404">
                  <c:v>157.55000000000001</c:v>
                </c:pt>
                <c:pt idx="2405">
                  <c:v>157.6</c:v>
                </c:pt>
                <c:pt idx="2406">
                  <c:v>157.65</c:v>
                </c:pt>
                <c:pt idx="2407">
                  <c:v>157.69999999999999</c:v>
                </c:pt>
                <c:pt idx="2408">
                  <c:v>157.75</c:v>
                </c:pt>
                <c:pt idx="2409">
                  <c:v>157.80000000000001</c:v>
                </c:pt>
                <c:pt idx="2410">
                  <c:v>157.85</c:v>
                </c:pt>
                <c:pt idx="2411">
                  <c:v>157.9</c:v>
                </c:pt>
                <c:pt idx="2412">
                  <c:v>157.94999999999999</c:v>
                </c:pt>
                <c:pt idx="2413">
                  <c:v>158</c:v>
                </c:pt>
                <c:pt idx="2414">
                  <c:v>158.05000000000001</c:v>
                </c:pt>
                <c:pt idx="2415">
                  <c:v>158.1</c:v>
                </c:pt>
                <c:pt idx="2416">
                  <c:v>158.15</c:v>
                </c:pt>
                <c:pt idx="2417">
                  <c:v>158.19999999999999</c:v>
                </c:pt>
                <c:pt idx="2418">
                  <c:v>158.25</c:v>
                </c:pt>
                <c:pt idx="2419">
                  <c:v>158.30000000000001</c:v>
                </c:pt>
                <c:pt idx="2420">
                  <c:v>158.35</c:v>
                </c:pt>
                <c:pt idx="2421">
                  <c:v>158.4</c:v>
                </c:pt>
                <c:pt idx="2422">
                  <c:v>158.44999999999999</c:v>
                </c:pt>
                <c:pt idx="2423">
                  <c:v>158.5</c:v>
                </c:pt>
                <c:pt idx="2424">
                  <c:v>158.55000000000001</c:v>
                </c:pt>
                <c:pt idx="2425">
                  <c:v>158.6</c:v>
                </c:pt>
                <c:pt idx="2426">
                  <c:v>158.65</c:v>
                </c:pt>
                <c:pt idx="2427">
                  <c:v>158.69999999999999</c:v>
                </c:pt>
                <c:pt idx="2428">
                  <c:v>158.75</c:v>
                </c:pt>
                <c:pt idx="2429">
                  <c:v>158.80000000000001</c:v>
                </c:pt>
                <c:pt idx="2430">
                  <c:v>158.85</c:v>
                </c:pt>
                <c:pt idx="2431">
                  <c:v>158.9</c:v>
                </c:pt>
                <c:pt idx="2432">
                  <c:v>158.94999999999999</c:v>
                </c:pt>
                <c:pt idx="2433">
                  <c:v>159</c:v>
                </c:pt>
                <c:pt idx="2434">
                  <c:v>159.05000000000001</c:v>
                </c:pt>
                <c:pt idx="2435">
                  <c:v>159.1</c:v>
                </c:pt>
                <c:pt idx="2436">
                  <c:v>159.15</c:v>
                </c:pt>
                <c:pt idx="2437">
                  <c:v>159.19999999999999</c:v>
                </c:pt>
                <c:pt idx="2438">
                  <c:v>159.25</c:v>
                </c:pt>
                <c:pt idx="2439">
                  <c:v>159.30000000000001</c:v>
                </c:pt>
                <c:pt idx="2440">
                  <c:v>159.35</c:v>
                </c:pt>
                <c:pt idx="2441">
                  <c:v>159.4</c:v>
                </c:pt>
                <c:pt idx="2442">
                  <c:v>159.44999999999999</c:v>
                </c:pt>
                <c:pt idx="2443">
                  <c:v>159.5</c:v>
                </c:pt>
                <c:pt idx="2444">
                  <c:v>159.55000000000001</c:v>
                </c:pt>
                <c:pt idx="2445">
                  <c:v>159.6</c:v>
                </c:pt>
                <c:pt idx="2446">
                  <c:v>159.65</c:v>
                </c:pt>
                <c:pt idx="2447">
                  <c:v>159.69999999999999</c:v>
                </c:pt>
                <c:pt idx="2448">
                  <c:v>159.75</c:v>
                </c:pt>
                <c:pt idx="2449">
                  <c:v>159.80000000000001</c:v>
                </c:pt>
                <c:pt idx="2450">
                  <c:v>159.85</c:v>
                </c:pt>
                <c:pt idx="2451">
                  <c:v>159.9</c:v>
                </c:pt>
                <c:pt idx="2452">
                  <c:v>159.94999999999999</c:v>
                </c:pt>
                <c:pt idx="2453">
                  <c:v>160</c:v>
                </c:pt>
                <c:pt idx="2454">
                  <c:v>160.05000000000001</c:v>
                </c:pt>
                <c:pt idx="2455">
                  <c:v>160.1</c:v>
                </c:pt>
                <c:pt idx="2456">
                  <c:v>160.15</c:v>
                </c:pt>
                <c:pt idx="2457">
                  <c:v>160.19999999999999</c:v>
                </c:pt>
                <c:pt idx="2458">
                  <c:v>160.25</c:v>
                </c:pt>
                <c:pt idx="2459">
                  <c:v>160.30000000000001</c:v>
                </c:pt>
                <c:pt idx="2460">
                  <c:v>160.35</c:v>
                </c:pt>
                <c:pt idx="2461">
                  <c:v>160.4</c:v>
                </c:pt>
                <c:pt idx="2462">
                  <c:v>160.44999999999999</c:v>
                </c:pt>
                <c:pt idx="2463">
                  <c:v>160.5</c:v>
                </c:pt>
                <c:pt idx="2464">
                  <c:v>160.55000000000001</c:v>
                </c:pt>
                <c:pt idx="2465">
                  <c:v>160.6</c:v>
                </c:pt>
                <c:pt idx="2466">
                  <c:v>160.65</c:v>
                </c:pt>
                <c:pt idx="2467">
                  <c:v>160.69999999999999</c:v>
                </c:pt>
                <c:pt idx="2468">
                  <c:v>160.75</c:v>
                </c:pt>
                <c:pt idx="2469">
                  <c:v>160.80000000000001</c:v>
                </c:pt>
                <c:pt idx="2470">
                  <c:v>160.85</c:v>
                </c:pt>
                <c:pt idx="2471">
                  <c:v>160.9</c:v>
                </c:pt>
                <c:pt idx="2472">
                  <c:v>160.94999999999999</c:v>
                </c:pt>
                <c:pt idx="2473">
                  <c:v>161</c:v>
                </c:pt>
                <c:pt idx="2474">
                  <c:v>161.05000000000001</c:v>
                </c:pt>
                <c:pt idx="2475">
                  <c:v>161.1</c:v>
                </c:pt>
                <c:pt idx="2476">
                  <c:v>161.15</c:v>
                </c:pt>
                <c:pt idx="2477">
                  <c:v>161.19999999999999</c:v>
                </c:pt>
                <c:pt idx="2478">
                  <c:v>161.25</c:v>
                </c:pt>
                <c:pt idx="2479">
                  <c:v>161.30000000000001</c:v>
                </c:pt>
                <c:pt idx="2480">
                  <c:v>161.35</c:v>
                </c:pt>
                <c:pt idx="2481">
                  <c:v>161.4</c:v>
                </c:pt>
                <c:pt idx="2482">
                  <c:v>161.44999999999999</c:v>
                </c:pt>
                <c:pt idx="2483">
                  <c:v>161.5</c:v>
                </c:pt>
                <c:pt idx="2484">
                  <c:v>161.55000000000001</c:v>
                </c:pt>
                <c:pt idx="2485">
                  <c:v>161.6</c:v>
                </c:pt>
                <c:pt idx="2486">
                  <c:v>161.65</c:v>
                </c:pt>
                <c:pt idx="2487">
                  <c:v>161.69999999999999</c:v>
                </c:pt>
                <c:pt idx="2488">
                  <c:v>161.75</c:v>
                </c:pt>
                <c:pt idx="2489">
                  <c:v>161.80000000000001</c:v>
                </c:pt>
                <c:pt idx="2490">
                  <c:v>161.85</c:v>
                </c:pt>
                <c:pt idx="2491">
                  <c:v>161.9</c:v>
                </c:pt>
                <c:pt idx="2492">
                  <c:v>161.94999999999999</c:v>
                </c:pt>
                <c:pt idx="2493">
                  <c:v>162</c:v>
                </c:pt>
                <c:pt idx="2494">
                  <c:v>162.05000000000001</c:v>
                </c:pt>
                <c:pt idx="2495">
                  <c:v>162.1</c:v>
                </c:pt>
                <c:pt idx="2496">
                  <c:v>162.15</c:v>
                </c:pt>
                <c:pt idx="2497">
                  <c:v>162.19999999999999</c:v>
                </c:pt>
                <c:pt idx="2498">
                  <c:v>162.25</c:v>
                </c:pt>
                <c:pt idx="2499">
                  <c:v>162.30000000000001</c:v>
                </c:pt>
                <c:pt idx="2500">
                  <c:v>162.35</c:v>
                </c:pt>
                <c:pt idx="2501">
                  <c:v>162.4</c:v>
                </c:pt>
                <c:pt idx="2502">
                  <c:v>162.44999999999999</c:v>
                </c:pt>
                <c:pt idx="2503">
                  <c:v>162.5</c:v>
                </c:pt>
                <c:pt idx="2504">
                  <c:v>162.55000000000001</c:v>
                </c:pt>
                <c:pt idx="2505">
                  <c:v>162.6</c:v>
                </c:pt>
                <c:pt idx="2506">
                  <c:v>162.65</c:v>
                </c:pt>
                <c:pt idx="2507">
                  <c:v>162.69999999999999</c:v>
                </c:pt>
                <c:pt idx="2508">
                  <c:v>162.75</c:v>
                </c:pt>
                <c:pt idx="2509">
                  <c:v>162.80000000000001</c:v>
                </c:pt>
                <c:pt idx="2510">
                  <c:v>162.85</c:v>
                </c:pt>
                <c:pt idx="2511">
                  <c:v>162.9</c:v>
                </c:pt>
                <c:pt idx="2512">
                  <c:v>162.94999999999999</c:v>
                </c:pt>
                <c:pt idx="2513">
                  <c:v>163</c:v>
                </c:pt>
                <c:pt idx="2514">
                  <c:v>163.05000000000001</c:v>
                </c:pt>
                <c:pt idx="2515">
                  <c:v>163.1</c:v>
                </c:pt>
                <c:pt idx="2516">
                  <c:v>163.15</c:v>
                </c:pt>
                <c:pt idx="2517">
                  <c:v>163.19999999999999</c:v>
                </c:pt>
                <c:pt idx="2518">
                  <c:v>163.25</c:v>
                </c:pt>
                <c:pt idx="2519">
                  <c:v>163.30000000000001</c:v>
                </c:pt>
                <c:pt idx="2520">
                  <c:v>163.35</c:v>
                </c:pt>
                <c:pt idx="2521">
                  <c:v>163.4</c:v>
                </c:pt>
                <c:pt idx="2522">
                  <c:v>163.44999999999999</c:v>
                </c:pt>
                <c:pt idx="2523">
                  <c:v>163.5</c:v>
                </c:pt>
                <c:pt idx="2524">
                  <c:v>163.55000000000001</c:v>
                </c:pt>
                <c:pt idx="2525">
                  <c:v>163.6</c:v>
                </c:pt>
                <c:pt idx="2526">
                  <c:v>163.65</c:v>
                </c:pt>
                <c:pt idx="2527">
                  <c:v>163.69999999999999</c:v>
                </c:pt>
                <c:pt idx="2528">
                  <c:v>163.75</c:v>
                </c:pt>
                <c:pt idx="2529">
                  <c:v>163.80000000000001</c:v>
                </c:pt>
                <c:pt idx="2530">
                  <c:v>163.85</c:v>
                </c:pt>
                <c:pt idx="2531">
                  <c:v>163.9</c:v>
                </c:pt>
                <c:pt idx="2532">
                  <c:v>163.95</c:v>
                </c:pt>
                <c:pt idx="2533">
                  <c:v>164</c:v>
                </c:pt>
                <c:pt idx="2534">
                  <c:v>164.05</c:v>
                </c:pt>
                <c:pt idx="2535">
                  <c:v>164.1</c:v>
                </c:pt>
                <c:pt idx="2536">
                  <c:v>164.15</c:v>
                </c:pt>
                <c:pt idx="2537">
                  <c:v>164.2</c:v>
                </c:pt>
                <c:pt idx="2538">
                  <c:v>164.25</c:v>
                </c:pt>
                <c:pt idx="2539">
                  <c:v>164.3</c:v>
                </c:pt>
                <c:pt idx="2540">
                  <c:v>164.35</c:v>
                </c:pt>
                <c:pt idx="2541">
                  <c:v>164.4</c:v>
                </c:pt>
                <c:pt idx="2542">
                  <c:v>164.45</c:v>
                </c:pt>
                <c:pt idx="2543">
                  <c:v>164.5</c:v>
                </c:pt>
                <c:pt idx="2544">
                  <c:v>164.55</c:v>
                </c:pt>
                <c:pt idx="2545">
                  <c:v>164.6</c:v>
                </c:pt>
                <c:pt idx="2546">
                  <c:v>164.65</c:v>
                </c:pt>
                <c:pt idx="2547">
                  <c:v>164.7</c:v>
                </c:pt>
                <c:pt idx="2548">
                  <c:v>164.75</c:v>
                </c:pt>
                <c:pt idx="2549">
                  <c:v>164.8</c:v>
                </c:pt>
                <c:pt idx="2550">
                  <c:v>164.85</c:v>
                </c:pt>
                <c:pt idx="2551">
                  <c:v>164.9</c:v>
                </c:pt>
                <c:pt idx="2552">
                  <c:v>164.95</c:v>
                </c:pt>
                <c:pt idx="2553">
                  <c:v>165</c:v>
                </c:pt>
                <c:pt idx="2554">
                  <c:v>165.05</c:v>
                </c:pt>
                <c:pt idx="2555">
                  <c:v>165.1</c:v>
                </c:pt>
                <c:pt idx="2556">
                  <c:v>165.15</c:v>
                </c:pt>
                <c:pt idx="2557">
                  <c:v>165.2</c:v>
                </c:pt>
                <c:pt idx="2558">
                  <c:v>165.25</c:v>
                </c:pt>
                <c:pt idx="2559">
                  <c:v>165.3</c:v>
                </c:pt>
                <c:pt idx="2560">
                  <c:v>165.35</c:v>
                </c:pt>
                <c:pt idx="2561">
                  <c:v>165.4</c:v>
                </c:pt>
                <c:pt idx="2562">
                  <c:v>165.45</c:v>
                </c:pt>
                <c:pt idx="2563">
                  <c:v>165.5</c:v>
                </c:pt>
                <c:pt idx="2564">
                  <c:v>165.55</c:v>
                </c:pt>
                <c:pt idx="2565">
                  <c:v>165.6</c:v>
                </c:pt>
                <c:pt idx="2566">
                  <c:v>165.65</c:v>
                </c:pt>
                <c:pt idx="2567">
                  <c:v>165.7</c:v>
                </c:pt>
                <c:pt idx="2568">
                  <c:v>165.75</c:v>
                </c:pt>
                <c:pt idx="2569">
                  <c:v>165.8</c:v>
                </c:pt>
                <c:pt idx="2570">
                  <c:v>165.85</c:v>
                </c:pt>
                <c:pt idx="2571">
                  <c:v>165.9</c:v>
                </c:pt>
                <c:pt idx="2572">
                  <c:v>165.95</c:v>
                </c:pt>
                <c:pt idx="2573">
                  <c:v>166</c:v>
                </c:pt>
                <c:pt idx="2574">
                  <c:v>166.05</c:v>
                </c:pt>
                <c:pt idx="2575">
                  <c:v>166.1</c:v>
                </c:pt>
                <c:pt idx="2576">
                  <c:v>166.15</c:v>
                </c:pt>
                <c:pt idx="2577">
                  <c:v>166.2</c:v>
                </c:pt>
                <c:pt idx="2578">
                  <c:v>166.25</c:v>
                </c:pt>
                <c:pt idx="2579">
                  <c:v>166.3</c:v>
                </c:pt>
                <c:pt idx="2580">
                  <c:v>166.35</c:v>
                </c:pt>
                <c:pt idx="2581">
                  <c:v>166.4</c:v>
                </c:pt>
                <c:pt idx="2582">
                  <c:v>166.45</c:v>
                </c:pt>
                <c:pt idx="2583">
                  <c:v>166.5</c:v>
                </c:pt>
                <c:pt idx="2584">
                  <c:v>166.55</c:v>
                </c:pt>
                <c:pt idx="2585">
                  <c:v>166.6</c:v>
                </c:pt>
                <c:pt idx="2586">
                  <c:v>166.65</c:v>
                </c:pt>
                <c:pt idx="2587">
                  <c:v>166.7</c:v>
                </c:pt>
                <c:pt idx="2588">
                  <c:v>166.75</c:v>
                </c:pt>
                <c:pt idx="2589">
                  <c:v>166.8</c:v>
                </c:pt>
                <c:pt idx="2590">
                  <c:v>166.85</c:v>
                </c:pt>
                <c:pt idx="2591">
                  <c:v>166.9</c:v>
                </c:pt>
                <c:pt idx="2592">
                  <c:v>166.95</c:v>
                </c:pt>
                <c:pt idx="2593">
                  <c:v>167</c:v>
                </c:pt>
                <c:pt idx="2594">
                  <c:v>167.05</c:v>
                </c:pt>
                <c:pt idx="2595">
                  <c:v>167.1</c:v>
                </c:pt>
                <c:pt idx="2596">
                  <c:v>167.15</c:v>
                </c:pt>
                <c:pt idx="2597">
                  <c:v>167.2</c:v>
                </c:pt>
                <c:pt idx="2598">
                  <c:v>167.25</c:v>
                </c:pt>
                <c:pt idx="2599">
                  <c:v>167.3</c:v>
                </c:pt>
                <c:pt idx="2600">
                  <c:v>167.35</c:v>
                </c:pt>
                <c:pt idx="2601">
                  <c:v>167.4</c:v>
                </c:pt>
                <c:pt idx="2602">
                  <c:v>167.45</c:v>
                </c:pt>
                <c:pt idx="2603">
                  <c:v>167.5</c:v>
                </c:pt>
                <c:pt idx="2604">
                  <c:v>167.55</c:v>
                </c:pt>
                <c:pt idx="2605">
                  <c:v>167.6</c:v>
                </c:pt>
                <c:pt idx="2606">
                  <c:v>167.65</c:v>
                </c:pt>
                <c:pt idx="2607">
                  <c:v>167.7</c:v>
                </c:pt>
                <c:pt idx="2608">
                  <c:v>167.75</c:v>
                </c:pt>
                <c:pt idx="2609">
                  <c:v>167.8</c:v>
                </c:pt>
                <c:pt idx="2610">
                  <c:v>167.85</c:v>
                </c:pt>
                <c:pt idx="2611">
                  <c:v>167.9</c:v>
                </c:pt>
                <c:pt idx="2612">
                  <c:v>167.95</c:v>
                </c:pt>
                <c:pt idx="2613">
                  <c:v>168</c:v>
                </c:pt>
                <c:pt idx="2614">
                  <c:v>168.05</c:v>
                </c:pt>
                <c:pt idx="2615">
                  <c:v>168.1</c:v>
                </c:pt>
                <c:pt idx="2616">
                  <c:v>168.15</c:v>
                </c:pt>
                <c:pt idx="2617">
                  <c:v>168.2</c:v>
                </c:pt>
                <c:pt idx="2618">
                  <c:v>168.25</c:v>
                </c:pt>
                <c:pt idx="2619">
                  <c:v>168.3</c:v>
                </c:pt>
                <c:pt idx="2620">
                  <c:v>168.35</c:v>
                </c:pt>
                <c:pt idx="2621">
                  <c:v>168.4</c:v>
                </c:pt>
                <c:pt idx="2622">
                  <c:v>168.45</c:v>
                </c:pt>
                <c:pt idx="2623">
                  <c:v>168.5</c:v>
                </c:pt>
                <c:pt idx="2624">
                  <c:v>168.55</c:v>
                </c:pt>
                <c:pt idx="2625">
                  <c:v>168.6</c:v>
                </c:pt>
                <c:pt idx="2626">
                  <c:v>168.65</c:v>
                </c:pt>
                <c:pt idx="2627">
                  <c:v>168.7</c:v>
                </c:pt>
                <c:pt idx="2628">
                  <c:v>168.75</c:v>
                </c:pt>
                <c:pt idx="2629">
                  <c:v>168.8</c:v>
                </c:pt>
                <c:pt idx="2630">
                  <c:v>168.85</c:v>
                </c:pt>
                <c:pt idx="2631">
                  <c:v>168.9</c:v>
                </c:pt>
                <c:pt idx="2632">
                  <c:v>168.95</c:v>
                </c:pt>
                <c:pt idx="2633">
                  <c:v>169</c:v>
                </c:pt>
                <c:pt idx="2634">
                  <c:v>169.05</c:v>
                </c:pt>
                <c:pt idx="2635">
                  <c:v>169.1</c:v>
                </c:pt>
                <c:pt idx="2636">
                  <c:v>169.15</c:v>
                </c:pt>
                <c:pt idx="2637">
                  <c:v>169.2</c:v>
                </c:pt>
                <c:pt idx="2638">
                  <c:v>169.25</c:v>
                </c:pt>
                <c:pt idx="2639">
                  <c:v>169.3</c:v>
                </c:pt>
                <c:pt idx="2640">
                  <c:v>169.35</c:v>
                </c:pt>
                <c:pt idx="2641">
                  <c:v>169.4</c:v>
                </c:pt>
                <c:pt idx="2642">
                  <c:v>169.45</c:v>
                </c:pt>
                <c:pt idx="2643">
                  <c:v>169.5</c:v>
                </c:pt>
                <c:pt idx="2644">
                  <c:v>169.55</c:v>
                </c:pt>
                <c:pt idx="2645">
                  <c:v>169.6</c:v>
                </c:pt>
                <c:pt idx="2646">
                  <c:v>169.65</c:v>
                </c:pt>
                <c:pt idx="2647">
                  <c:v>169.7</c:v>
                </c:pt>
                <c:pt idx="2648">
                  <c:v>169.75</c:v>
                </c:pt>
                <c:pt idx="2649">
                  <c:v>169.8</c:v>
                </c:pt>
                <c:pt idx="2650">
                  <c:v>169.85</c:v>
                </c:pt>
                <c:pt idx="2651">
                  <c:v>169.9</c:v>
                </c:pt>
                <c:pt idx="2652">
                  <c:v>169.95</c:v>
                </c:pt>
                <c:pt idx="2653">
                  <c:v>170</c:v>
                </c:pt>
                <c:pt idx="2654">
                  <c:v>170.05</c:v>
                </c:pt>
                <c:pt idx="2655">
                  <c:v>170.1</c:v>
                </c:pt>
                <c:pt idx="2656">
                  <c:v>170.15</c:v>
                </c:pt>
                <c:pt idx="2657">
                  <c:v>170.2</c:v>
                </c:pt>
                <c:pt idx="2658">
                  <c:v>170.25</c:v>
                </c:pt>
                <c:pt idx="2659">
                  <c:v>170.3</c:v>
                </c:pt>
                <c:pt idx="2660">
                  <c:v>170.35</c:v>
                </c:pt>
                <c:pt idx="2661">
                  <c:v>170.4</c:v>
                </c:pt>
                <c:pt idx="2662">
                  <c:v>170.45</c:v>
                </c:pt>
                <c:pt idx="2663">
                  <c:v>170.5</c:v>
                </c:pt>
                <c:pt idx="2664">
                  <c:v>170.55</c:v>
                </c:pt>
                <c:pt idx="2665">
                  <c:v>170.6</c:v>
                </c:pt>
                <c:pt idx="2666">
                  <c:v>170.65</c:v>
                </c:pt>
                <c:pt idx="2667">
                  <c:v>170.7</c:v>
                </c:pt>
                <c:pt idx="2668">
                  <c:v>170.75</c:v>
                </c:pt>
                <c:pt idx="2669">
                  <c:v>170.8</c:v>
                </c:pt>
                <c:pt idx="2670">
                  <c:v>170.85</c:v>
                </c:pt>
                <c:pt idx="2671">
                  <c:v>170.9</c:v>
                </c:pt>
                <c:pt idx="2672">
                  <c:v>170.95</c:v>
                </c:pt>
                <c:pt idx="2673">
                  <c:v>171</c:v>
                </c:pt>
                <c:pt idx="2674">
                  <c:v>171.05</c:v>
                </c:pt>
                <c:pt idx="2675">
                  <c:v>171.1</c:v>
                </c:pt>
                <c:pt idx="2676">
                  <c:v>171.15</c:v>
                </c:pt>
                <c:pt idx="2677">
                  <c:v>171.2</c:v>
                </c:pt>
                <c:pt idx="2678">
                  <c:v>171.25</c:v>
                </c:pt>
                <c:pt idx="2679">
                  <c:v>171.3</c:v>
                </c:pt>
                <c:pt idx="2680">
                  <c:v>171.35</c:v>
                </c:pt>
                <c:pt idx="2681">
                  <c:v>171.4</c:v>
                </c:pt>
                <c:pt idx="2682">
                  <c:v>171.45</c:v>
                </c:pt>
                <c:pt idx="2683">
                  <c:v>171.5</c:v>
                </c:pt>
                <c:pt idx="2684">
                  <c:v>171.55</c:v>
                </c:pt>
                <c:pt idx="2685">
                  <c:v>171.6</c:v>
                </c:pt>
                <c:pt idx="2686">
                  <c:v>171.65</c:v>
                </c:pt>
                <c:pt idx="2687">
                  <c:v>171.7</c:v>
                </c:pt>
                <c:pt idx="2688">
                  <c:v>171.75</c:v>
                </c:pt>
                <c:pt idx="2689">
                  <c:v>171.8</c:v>
                </c:pt>
                <c:pt idx="2690">
                  <c:v>171.85</c:v>
                </c:pt>
                <c:pt idx="2691">
                  <c:v>171.9</c:v>
                </c:pt>
                <c:pt idx="2692">
                  <c:v>171.95</c:v>
                </c:pt>
                <c:pt idx="2693">
                  <c:v>172</c:v>
                </c:pt>
                <c:pt idx="2694">
                  <c:v>172.05</c:v>
                </c:pt>
                <c:pt idx="2695">
                  <c:v>172.1</c:v>
                </c:pt>
                <c:pt idx="2696">
                  <c:v>172.15</c:v>
                </c:pt>
                <c:pt idx="2697">
                  <c:v>172.2</c:v>
                </c:pt>
                <c:pt idx="2698">
                  <c:v>172.25</c:v>
                </c:pt>
                <c:pt idx="2699">
                  <c:v>172.3</c:v>
                </c:pt>
                <c:pt idx="2700">
                  <c:v>172.35</c:v>
                </c:pt>
                <c:pt idx="2701">
                  <c:v>172.4</c:v>
                </c:pt>
                <c:pt idx="2702">
                  <c:v>172.45</c:v>
                </c:pt>
                <c:pt idx="2703">
                  <c:v>172.5</c:v>
                </c:pt>
                <c:pt idx="2704">
                  <c:v>172.55</c:v>
                </c:pt>
                <c:pt idx="2705">
                  <c:v>172.6</c:v>
                </c:pt>
                <c:pt idx="2706">
                  <c:v>172.65</c:v>
                </c:pt>
                <c:pt idx="2707">
                  <c:v>172.7</c:v>
                </c:pt>
                <c:pt idx="2708">
                  <c:v>172.75</c:v>
                </c:pt>
                <c:pt idx="2709">
                  <c:v>172.8</c:v>
                </c:pt>
                <c:pt idx="2710">
                  <c:v>172.85</c:v>
                </c:pt>
                <c:pt idx="2711">
                  <c:v>172.9</c:v>
                </c:pt>
                <c:pt idx="2712">
                  <c:v>172.95</c:v>
                </c:pt>
                <c:pt idx="2713">
                  <c:v>173</c:v>
                </c:pt>
                <c:pt idx="2714">
                  <c:v>173.05</c:v>
                </c:pt>
                <c:pt idx="2715">
                  <c:v>173.1</c:v>
                </c:pt>
                <c:pt idx="2716">
                  <c:v>173.15</c:v>
                </c:pt>
                <c:pt idx="2717">
                  <c:v>173.2</c:v>
                </c:pt>
                <c:pt idx="2718">
                  <c:v>173.25</c:v>
                </c:pt>
                <c:pt idx="2719">
                  <c:v>173.3</c:v>
                </c:pt>
                <c:pt idx="2720">
                  <c:v>173.35</c:v>
                </c:pt>
                <c:pt idx="2721">
                  <c:v>173.4</c:v>
                </c:pt>
                <c:pt idx="2722">
                  <c:v>173.45</c:v>
                </c:pt>
                <c:pt idx="2723">
                  <c:v>173.5</c:v>
                </c:pt>
                <c:pt idx="2724">
                  <c:v>173.55</c:v>
                </c:pt>
                <c:pt idx="2725">
                  <c:v>173.6</c:v>
                </c:pt>
                <c:pt idx="2726">
                  <c:v>173.65</c:v>
                </c:pt>
                <c:pt idx="2727">
                  <c:v>173.7</c:v>
                </c:pt>
                <c:pt idx="2728">
                  <c:v>173.75</c:v>
                </c:pt>
                <c:pt idx="2729">
                  <c:v>173.8</c:v>
                </c:pt>
                <c:pt idx="2730">
                  <c:v>173.85</c:v>
                </c:pt>
                <c:pt idx="2731">
                  <c:v>173.9</c:v>
                </c:pt>
                <c:pt idx="2732">
                  <c:v>173.95</c:v>
                </c:pt>
                <c:pt idx="2733">
                  <c:v>174</c:v>
                </c:pt>
                <c:pt idx="2734">
                  <c:v>174.05</c:v>
                </c:pt>
                <c:pt idx="2735">
                  <c:v>174.1</c:v>
                </c:pt>
                <c:pt idx="2736">
                  <c:v>174.15</c:v>
                </c:pt>
                <c:pt idx="2737">
                  <c:v>174.2</c:v>
                </c:pt>
                <c:pt idx="2738">
                  <c:v>174.25</c:v>
                </c:pt>
                <c:pt idx="2739">
                  <c:v>174.3</c:v>
                </c:pt>
                <c:pt idx="2740">
                  <c:v>174.35</c:v>
                </c:pt>
                <c:pt idx="2741">
                  <c:v>174.4</c:v>
                </c:pt>
                <c:pt idx="2742">
                  <c:v>174.45</c:v>
                </c:pt>
                <c:pt idx="2743">
                  <c:v>174.5</c:v>
                </c:pt>
                <c:pt idx="2744">
                  <c:v>174.55</c:v>
                </c:pt>
                <c:pt idx="2745">
                  <c:v>174.6</c:v>
                </c:pt>
                <c:pt idx="2746">
                  <c:v>174.65</c:v>
                </c:pt>
                <c:pt idx="2747">
                  <c:v>174.7</c:v>
                </c:pt>
                <c:pt idx="2748">
                  <c:v>174.75</c:v>
                </c:pt>
                <c:pt idx="2749">
                  <c:v>174.8</c:v>
                </c:pt>
                <c:pt idx="2750">
                  <c:v>174.85</c:v>
                </c:pt>
                <c:pt idx="2751">
                  <c:v>174.9</c:v>
                </c:pt>
                <c:pt idx="2752">
                  <c:v>174.95</c:v>
                </c:pt>
                <c:pt idx="2753">
                  <c:v>175</c:v>
                </c:pt>
                <c:pt idx="2754">
                  <c:v>175.05</c:v>
                </c:pt>
                <c:pt idx="2755">
                  <c:v>175.1</c:v>
                </c:pt>
                <c:pt idx="2756">
                  <c:v>175.15</c:v>
                </c:pt>
                <c:pt idx="2757">
                  <c:v>175.2</c:v>
                </c:pt>
                <c:pt idx="2758">
                  <c:v>175.25</c:v>
                </c:pt>
                <c:pt idx="2759">
                  <c:v>175.3</c:v>
                </c:pt>
                <c:pt idx="2760">
                  <c:v>175.35</c:v>
                </c:pt>
                <c:pt idx="2761">
                  <c:v>175.4</c:v>
                </c:pt>
                <c:pt idx="2762">
                  <c:v>175.45</c:v>
                </c:pt>
                <c:pt idx="2763">
                  <c:v>175.5</c:v>
                </c:pt>
                <c:pt idx="2764">
                  <c:v>175.55</c:v>
                </c:pt>
                <c:pt idx="2765">
                  <c:v>175.6</c:v>
                </c:pt>
                <c:pt idx="2766">
                  <c:v>175.65</c:v>
                </c:pt>
                <c:pt idx="2767">
                  <c:v>175.7</c:v>
                </c:pt>
                <c:pt idx="2768">
                  <c:v>175.75</c:v>
                </c:pt>
                <c:pt idx="2769">
                  <c:v>175.8</c:v>
                </c:pt>
                <c:pt idx="2770">
                  <c:v>175.85</c:v>
                </c:pt>
                <c:pt idx="2771">
                  <c:v>175.9</c:v>
                </c:pt>
                <c:pt idx="2772">
                  <c:v>175.95</c:v>
                </c:pt>
                <c:pt idx="2773">
                  <c:v>176</c:v>
                </c:pt>
                <c:pt idx="2774">
                  <c:v>176.05</c:v>
                </c:pt>
                <c:pt idx="2775">
                  <c:v>176.1</c:v>
                </c:pt>
                <c:pt idx="2776">
                  <c:v>176.15</c:v>
                </c:pt>
                <c:pt idx="2777">
                  <c:v>176.2</c:v>
                </c:pt>
                <c:pt idx="2778">
                  <c:v>176.25</c:v>
                </c:pt>
                <c:pt idx="2779">
                  <c:v>176.3</c:v>
                </c:pt>
                <c:pt idx="2780">
                  <c:v>176.35</c:v>
                </c:pt>
                <c:pt idx="2781">
                  <c:v>176.4</c:v>
                </c:pt>
                <c:pt idx="2782">
                  <c:v>176.45</c:v>
                </c:pt>
                <c:pt idx="2783">
                  <c:v>176.5</c:v>
                </c:pt>
                <c:pt idx="2784">
                  <c:v>176.55</c:v>
                </c:pt>
                <c:pt idx="2785">
                  <c:v>176.6</c:v>
                </c:pt>
                <c:pt idx="2786">
                  <c:v>176.65</c:v>
                </c:pt>
                <c:pt idx="2787">
                  <c:v>176.7</c:v>
                </c:pt>
                <c:pt idx="2788">
                  <c:v>176.75</c:v>
                </c:pt>
                <c:pt idx="2789">
                  <c:v>176.8</c:v>
                </c:pt>
                <c:pt idx="2790">
                  <c:v>176.85</c:v>
                </c:pt>
                <c:pt idx="2791">
                  <c:v>176.9</c:v>
                </c:pt>
                <c:pt idx="2792">
                  <c:v>176.95</c:v>
                </c:pt>
                <c:pt idx="2793">
                  <c:v>177</c:v>
                </c:pt>
                <c:pt idx="2794">
                  <c:v>177.05</c:v>
                </c:pt>
                <c:pt idx="2795">
                  <c:v>177.1</c:v>
                </c:pt>
                <c:pt idx="2796">
                  <c:v>177.15</c:v>
                </c:pt>
                <c:pt idx="2797">
                  <c:v>177.2</c:v>
                </c:pt>
                <c:pt idx="2798">
                  <c:v>177.25</c:v>
                </c:pt>
                <c:pt idx="2799">
                  <c:v>177.3</c:v>
                </c:pt>
                <c:pt idx="2800">
                  <c:v>177.35</c:v>
                </c:pt>
                <c:pt idx="2801">
                  <c:v>177.4</c:v>
                </c:pt>
                <c:pt idx="2802">
                  <c:v>177.45</c:v>
                </c:pt>
                <c:pt idx="2803">
                  <c:v>177.5</c:v>
                </c:pt>
                <c:pt idx="2804">
                  <c:v>177.55</c:v>
                </c:pt>
                <c:pt idx="2805">
                  <c:v>177.6</c:v>
                </c:pt>
                <c:pt idx="2806">
                  <c:v>177.65</c:v>
                </c:pt>
                <c:pt idx="2807">
                  <c:v>177.7</c:v>
                </c:pt>
                <c:pt idx="2808">
                  <c:v>177.75</c:v>
                </c:pt>
                <c:pt idx="2809">
                  <c:v>177.8</c:v>
                </c:pt>
                <c:pt idx="2810">
                  <c:v>177.85</c:v>
                </c:pt>
                <c:pt idx="2811">
                  <c:v>177.9</c:v>
                </c:pt>
                <c:pt idx="2812">
                  <c:v>177.95</c:v>
                </c:pt>
                <c:pt idx="2813">
                  <c:v>178</c:v>
                </c:pt>
                <c:pt idx="2814">
                  <c:v>178.05</c:v>
                </c:pt>
                <c:pt idx="2815">
                  <c:v>178.1</c:v>
                </c:pt>
                <c:pt idx="2816">
                  <c:v>178.15</c:v>
                </c:pt>
                <c:pt idx="2817">
                  <c:v>178.2</c:v>
                </c:pt>
                <c:pt idx="2818">
                  <c:v>178.25</c:v>
                </c:pt>
                <c:pt idx="2819">
                  <c:v>178.3</c:v>
                </c:pt>
                <c:pt idx="2820">
                  <c:v>178.35</c:v>
                </c:pt>
                <c:pt idx="2821">
                  <c:v>178.4</c:v>
                </c:pt>
                <c:pt idx="2822">
                  <c:v>178.45</c:v>
                </c:pt>
                <c:pt idx="2823">
                  <c:v>178.5</c:v>
                </c:pt>
                <c:pt idx="2824">
                  <c:v>178.55</c:v>
                </c:pt>
                <c:pt idx="2825">
                  <c:v>178.6</c:v>
                </c:pt>
                <c:pt idx="2826">
                  <c:v>178.65</c:v>
                </c:pt>
                <c:pt idx="2827">
                  <c:v>178.7</c:v>
                </c:pt>
                <c:pt idx="2828">
                  <c:v>178.75</c:v>
                </c:pt>
                <c:pt idx="2829">
                  <c:v>178.8</c:v>
                </c:pt>
                <c:pt idx="2830">
                  <c:v>178.85</c:v>
                </c:pt>
                <c:pt idx="2831">
                  <c:v>178.9</c:v>
                </c:pt>
                <c:pt idx="2832">
                  <c:v>178.95</c:v>
                </c:pt>
                <c:pt idx="2833">
                  <c:v>179</c:v>
                </c:pt>
                <c:pt idx="2834">
                  <c:v>179.05</c:v>
                </c:pt>
                <c:pt idx="2835">
                  <c:v>179.1</c:v>
                </c:pt>
                <c:pt idx="2836">
                  <c:v>179.15</c:v>
                </c:pt>
                <c:pt idx="2837">
                  <c:v>179.2</c:v>
                </c:pt>
                <c:pt idx="2838">
                  <c:v>179.25</c:v>
                </c:pt>
                <c:pt idx="2839">
                  <c:v>179.3</c:v>
                </c:pt>
                <c:pt idx="2840">
                  <c:v>179.35</c:v>
                </c:pt>
                <c:pt idx="2841">
                  <c:v>179.4</c:v>
                </c:pt>
                <c:pt idx="2842">
                  <c:v>179.45</c:v>
                </c:pt>
                <c:pt idx="2843">
                  <c:v>179.5</c:v>
                </c:pt>
                <c:pt idx="2844">
                  <c:v>179.55</c:v>
                </c:pt>
                <c:pt idx="2845">
                  <c:v>179.6</c:v>
                </c:pt>
                <c:pt idx="2846">
                  <c:v>179.65</c:v>
                </c:pt>
                <c:pt idx="2847">
                  <c:v>179.7</c:v>
                </c:pt>
                <c:pt idx="2848">
                  <c:v>179.75</c:v>
                </c:pt>
                <c:pt idx="2849">
                  <c:v>179.8</c:v>
                </c:pt>
                <c:pt idx="2850">
                  <c:v>179.85</c:v>
                </c:pt>
                <c:pt idx="2851">
                  <c:v>179.9</c:v>
                </c:pt>
                <c:pt idx="2852">
                  <c:v>179.95</c:v>
                </c:pt>
                <c:pt idx="2853">
                  <c:v>180</c:v>
                </c:pt>
                <c:pt idx="2854">
                  <c:v>180.05</c:v>
                </c:pt>
                <c:pt idx="2855">
                  <c:v>180.1</c:v>
                </c:pt>
                <c:pt idx="2856">
                  <c:v>180.15</c:v>
                </c:pt>
                <c:pt idx="2857">
                  <c:v>180.2</c:v>
                </c:pt>
                <c:pt idx="2858">
                  <c:v>180.25</c:v>
                </c:pt>
                <c:pt idx="2859">
                  <c:v>180.3</c:v>
                </c:pt>
                <c:pt idx="2860">
                  <c:v>180.35</c:v>
                </c:pt>
                <c:pt idx="2861">
                  <c:v>180.4</c:v>
                </c:pt>
                <c:pt idx="2862">
                  <c:v>180.45</c:v>
                </c:pt>
                <c:pt idx="2863">
                  <c:v>180.5</c:v>
                </c:pt>
                <c:pt idx="2864">
                  <c:v>180.55</c:v>
                </c:pt>
                <c:pt idx="2865">
                  <c:v>180.6</c:v>
                </c:pt>
                <c:pt idx="2866">
                  <c:v>180.65</c:v>
                </c:pt>
                <c:pt idx="2867">
                  <c:v>180.7</c:v>
                </c:pt>
                <c:pt idx="2868">
                  <c:v>180.75</c:v>
                </c:pt>
                <c:pt idx="2869">
                  <c:v>180.8</c:v>
                </c:pt>
                <c:pt idx="2870">
                  <c:v>180.85</c:v>
                </c:pt>
                <c:pt idx="2871">
                  <c:v>180.9</c:v>
                </c:pt>
                <c:pt idx="2872">
                  <c:v>180.95</c:v>
                </c:pt>
                <c:pt idx="2873">
                  <c:v>181</c:v>
                </c:pt>
                <c:pt idx="2874">
                  <c:v>181.05</c:v>
                </c:pt>
                <c:pt idx="2875">
                  <c:v>181.1</c:v>
                </c:pt>
                <c:pt idx="2876">
                  <c:v>181.15</c:v>
                </c:pt>
                <c:pt idx="2877">
                  <c:v>181.2</c:v>
                </c:pt>
                <c:pt idx="2878">
                  <c:v>181.25</c:v>
                </c:pt>
                <c:pt idx="2879">
                  <c:v>181.3</c:v>
                </c:pt>
                <c:pt idx="2880">
                  <c:v>181.35</c:v>
                </c:pt>
                <c:pt idx="2881">
                  <c:v>181.4</c:v>
                </c:pt>
                <c:pt idx="2882">
                  <c:v>181.45</c:v>
                </c:pt>
                <c:pt idx="2883">
                  <c:v>181.5</c:v>
                </c:pt>
                <c:pt idx="2884">
                  <c:v>181.55</c:v>
                </c:pt>
                <c:pt idx="2885">
                  <c:v>181.6</c:v>
                </c:pt>
                <c:pt idx="2886">
                  <c:v>181.65</c:v>
                </c:pt>
                <c:pt idx="2887">
                  <c:v>181.7</c:v>
                </c:pt>
                <c:pt idx="2888">
                  <c:v>181.75</c:v>
                </c:pt>
                <c:pt idx="2889">
                  <c:v>181.8</c:v>
                </c:pt>
                <c:pt idx="2890">
                  <c:v>181.85</c:v>
                </c:pt>
                <c:pt idx="2891">
                  <c:v>181.9</c:v>
                </c:pt>
                <c:pt idx="2892">
                  <c:v>181.95</c:v>
                </c:pt>
                <c:pt idx="2893">
                  <c:v>182</c:v>
                </c:pt>
                <c:pt idx="2894">
                  <c:v>182.05</c:v>
                </c:pt>
                <c:pt idx="2895">
                  <c:v>182.1</c:v>
                </c:pt>
                <c:pt idx="2896">
                  <c:v>182.15</c:v>
                </c:pt>
                <c:pt idx="2897">
                  <c:v>182.2</c:v>
                </c:pt>
                <c:pt idx="2898">
                  <c:v>182.25</c:v>
                </c:pt>
                <c:pt idx="2899">
                  <c:v>182.3</c:v>
                </c:pt>
                <c:pt idx="2900">
                  <c:v>182.35</c:v>
                </c:pt>
                <c:pt idx="2901">
                  <c:v>182.4</c:v>
                </c:pt>
                <c:pt idx="2902">
                  <c:v>182.45</c:v>
                </c:pt>
                <c:pt idx="2903">
                  <c:v>182.5</c:v>
                </c:pt>
                <c:pt idx="2904">
                  <c:v>182.55</c:v>
                </c:pt>
                <c:pt idx="2905">
                  <c:v>182.6</c:v>
                </c:pt>
                <c:pt idx="2906">
                  <c:v>182.65</c:v>
                </c:pt>
                <c:pt idx="2907">
                  <c:v>182.7</c:v>
                </c:pt>
                <c:pt idx="2908">
                  <c:v>182.75</c:v>
                </c:pt>
                <c:pt idx="2909">
                  <c:v>182.8</c:v>
                </c:pt>
                <c:pt idx="2910">
                  <c:v>182.85</c:v>
                </c:pt>
                <c:pt idx="2911">
                  <c:v>182.9</c:v>
                </c:pt>
                <c:pt idx="2912">
                  <c:v>182.95</c:v>
                </c:pt>
                <c:pt idx="2913">
                  <c:v>183</c:v>
                </c:pt>
                <c:pt idx="2914">
                  <c:v>183.05</c:v>
                </c:pt>
                <c:pt idx="2915">
                  <c:v>183.1</c:v>
                </c:pt>
                <c:pt idx="2916">
                  <c:v>183.15</c:v>
                </c:pt>
                <c:pt idx="2917">
                  <c:v>183.2</c:v>
                </c:pt>
                <c:pt idx="2918">
                  <c:v>183.25</c:v>
                </c:pt>
                <c:pt idx="2919">
                  <c:v>183.3</c:v>
                </c:pt>
                <c:pt idx="2920">
                  <c:v>183.35</c:v>
                </c:pt>
                <c:pt idx="2921">
                  <c:v>183.4</c:v>
                </c:pt>
                <c:pt idx="2922">
                  <c:v>183.45</c:v>
                </c:pt>
                <c:pt idx="2923">
                  <c:v>183.5</c:v>
                </c:pt>
                <c:pt idx="2924">
                  <c:v>183.55</c:v>
                </c:pt>
                <c:pt idx="2925">
                  <c:v>183.6</c:v>
                </c:pt>
                <c:pt idx="2926">
                  <c:v>183.65</c:v>
                </c:pt>
                <c:pt idx="2927">
                  <c:v>183.7</c:v>
                </c:pt>
                <c:pt idx="2928">
                  <c:v>183.75</c:v>
                </c:pt>
                <c:pt idx="2929">
                  <c:v>183.8</c:v>
                </c:pt>
                <c:pt idx="2930">
                  <c:v>183.85</c:v>
                </c:pt>
                <c:pt idx="2931">
                  <c:v>183.9</c:v>
                </c:pt>
                <c:pt idx="2932">
                  <c:v>183.95</c:v>
                </c:pt>
                <c:pt idx="2933">
                  <c:v>184</c:v>
                </c:pt>
                <c:pt idx="2934">
                  <c:v>184.05</c:v>
                </c:pt>
                <c:pt idx="2935">
                  <c:v>184.1</c:v>
                </c:pt>
                <c:pt idx="2936">
                  <c:v>184.15</c:v>
                </c:pt>
                <c:pt idx="2937">
                  <c:v>184.2</c:v>
                </c:pt>
                <c:pt idx="2938">
                  <c:v>184.25</c:v>
                </c:pt>
                <c:pt idx="2939">
                  <c:v>184.3</c:v>
                </c:pt>
                <c:pt idx="2940">
                  <c:v>184.35</c:v>
                </c:pt>
                <c:pt idx="2941">
                  <c:v>184.4</c:v>
                </c:pt>
                <c:pt idx="2942">
                  <c:v>184.45</c:v>
                </c:pt>
                <c:pt idx="2943">
                  <c:v>184.5</c:v>
                </c:pt>
                <c:pt idx="2944">
                  <c:v>184.55</c:v>
                </c:pt>
                <c:pt idx="2945">
                  <c:v>184.6</c:v>
                </c:pt>
                <c:pt idx="2946">
                  <c:v>184.65</c:v>
                </c:pt>
                <c:pt idx="2947">
                  <c:v>184.7</c:v>
                </c:pt>
                <c:pt idx="2948">
                  <c:v>184.75</c:v>
                </c:pt>
                <c:pt idx="2949">
                  <c:v>184.8</c:v>
                </c:pt>
                <c:pt idx="2950">
                  <c:v>184.85</c:v>
                </c:pt>
                <c:pt idx="2951">
                  <c:v>184.9</c:v>
                </c:pt>
                <c:pt idx="2952">
                  <c:v>184.95</c:v>
                </c:pt>
                <c:pt idx="2953">
                  <c:v>185</c:v>
                </c:pt>
                <c:pt idx="2954">
                  <c:v>185.05</c:v>
                </c:pt>
                <c:pt idx="2955">
                  <c:v>185.1</c:v>
                </c:pt>
                <c:pt idx="2956">
                  <c:v>185.15</c:v>
                </c:pt>
                <c:pt idx="2957">
                  <c:v>185.2</c:v>
                </c:pt>
                <c:pt idx="2958">
                  <c:v>185.25</c:v>
                </c:pt>
                <c:pt idx="2959">
                  <c:v>185.3</c:v>
                </c:pt>
                <c:pt idx="2960">
                  <c:v>185.35</c:v>
                </c:pt>
                <c:pt idx="2961">
                  <c:v>185.4</c:v>
                </c:pt>
                <c:pt idx="2962">
                  <c:v>185.45</c:v>
                </c:pt>
                <c:pt idx="2963">
                  <c:v>185.5</c:v>
                </c:pt>
                <c:pt idx="2964">
                  <c:v>185.55</c:v>
                </c:pt>
                <c:pt idx="2965">
                  <c:v>185.6</c:v>
                </c:pt>
                <c:pt idx="2966">
                  <c:v>185.65</c:v>
                </c:pt>
                <c:pt idx="2967">
                  <c:v>185.7</c:v>
                </c:pt>
                <c:pt idx="2968">
                  <c:v>185.75</c:v>
                </c:pt>
                <c:pt idx="2969">
                  <c:v>185.8</c:v>
                </c:pt>
                <c:pt idx="2970">
                  <c:v>185.85</c:v>
                </c:pt>
                <c:pt idx="2971">
                  <c:v>185.9</c:v>
                </c:pt>
                <c:pt idx="2972">
                  <c:v>185.95</c:v>
                </c:pt>
                <c:pt idx="2973">
                  <c:v>186</c:v>
                </c:pt>
                <c:pt idx="2974">
                  <c:v>186.05</c:v>
                </c:pt>
                <c:pt idx="2975">
                  <c:v>186.1</c:v>
                </c:pt>
                <c:pt idx="2976">
                  <c:v>186.15</c:v>
                </c:pt>
                <c:pt idx="2977">
                  <c:v>186.2</c:v>
                </c:pt>
                <c:pt idx="2978">
                  <c:v>186.25</c:v>
                </c:pt>
                <c:pt idx="2979">
                  <c:v>186.3</c:v>
                </c:pt>
                <c:pt idx="2980">
                  <c:v>186.35</c:v>
                </c:pt>
                <c:pt idx="2981">
                  <c:v>186.4</c:v>
                </c:pt>
                <c:pt idx="2982">
                  <c:v>186.45</c:v>
                </c:pt>
                <c:pt idx="2983">
                  <c:v>186.5</c:v>
                </c:pt>
                <c:pt idx="2984">
                  <c:v>186.55</c:v>
                </c:pt>
                <c:pt idx="2985">
                  <c:v>186.6</c:v>
                </c:pt>
                <c:pt idx="2986">
                  <c:v>186.65</c:v>
                </c:pt>
                <c:pt idx="2987">
                  <c:v>186.7</c:v>
                </c:pt>
                <c:pt idx="2988">
                  <c:v>186.75</c:v>
                </c:pt>
                <c:pt idx="2989">
                  <c:v>186.8</c:v>
                </c:pt>
                <c:pt idx="2990">
                  <c:v>186.85</c:v>
                </c:pt>
                <c:pt idx="2991">
                  <c:v>186.9</c:v>
                </c:pt>
                <c:pt idx="2992">
                  <c:v>186.95</c:v>
                </c:pt>
                <c:pt idx="2993">
                  <c:v>187</c:v>
                </c:pt>
                <c:pt idx="2994">
                  <c:v>187.05</c:v>
                </c:pt>
                <c:pt idx="2995">
                  <c:v>187.1</c:v>
                </c:pt>
                <c:pt idx="2996">
                  <c:v>187.15</c:v>
                </c:pt>
                <c:pt idx="2997">
                  <c:v>187.2</c:v>
                </c:pt>
                <c:pt idx="2998">
                  <c:v>187.25</c:v>
                </c:pt>
                <c:pt idx="2999">
                  <c:v>187.3</c:v>
                </c:pt>
                <c:pt idx="3000">
                  <c:v>187.35</c:v>
                </c:pt>
                <c:pt idx="3001">
                  <c:v>187.4</c:v>
                </c:pt>
                <c:pt idx="3002">
                  <c:v>187.45</c:v>
                </c:pt>
                <c:pt idx="3003">
                  <c:v>187.5</c:v>
                </c:pt>
                <c:pt idx="3004">
                  <c:v>187.55</c:v>
                </c:pt>
                <c:pt idx="3005">
                  <c:v>187.6</c:v>
                </c:pt>
                <c:pt idx="3006">
                  <c:v>187.65</c:v>
                </c:pt>
                <c:pt idx="3007">
                  <c:v>187.7</c:v>
                </c:pt>
                <c:pt idx="3008">
                  <c:v>187.75</c:v>
                </c:pt>
                <c:pt idx="3009">
                  <c:v>187.8</c:v>
                </c:pt>
                <c:pt idx="3010">
                  <c:v>187.85</c:v>
                </c:pt>
                <c:pt idx="3011">
                  <c:v>187.9</c:v>
                </c:pt>
                <c:pt idx="3012">
                  <c:v>187.95</c:v>
                </c:pt>
                <c:pt idx="3013">
                  <c:v>188</c:v>
                </c:pt>
                <c:pt idx="3014">
                  <c:v>188.05</c:v>
                </c:pt>
                <c:pt idx="3015">
                  <c:v>188.1</c:v>
                </c:pt>
                <c:pt idx="3016">
                  <c:v>188.15</c:v>
                </c:pt>
                <c:pt idx="3017">
                  <c:v>188.2</c:v>
                </c:pt>
                <c:pt idx="3018">
                  <c:v>188.25</c:v>
                </c:pt>
                <c:pt idx="3019">
                  <c:v>188.3</c:v>
                </c:pt>
                <c:pt idx="3020">
                  <c:v>188.35</c:v>
                </c:pt>
                <c:pt idx="3021">
                  <c:v>188.4</c:v>
                </c:pt>
                <c:pt idx="3022">
                  <c:v>188.45</c:v>
                </c:pt>
                <c:pt idx="3023">
                  <c:v>188.5</c:v>
                </c:pt>
                <c:pt idx="3024">
                  <c:v>188.55</c:v>
                </c:pt>
                <c:pt idx="3025">
                  <c:v>188.6</c:v>
                </c:pt>
                <c:pt idx="3026">
                  <c:v>188.65</c:v>
                </c:pt>
                <c:pt idx="3027">
                  <c:v>188.7</c:v>
                </c:pt>
                <c:pt idx="3028">
                  <c:v>188.75</c:v>
                </c:pt>
                <c:pt idx="3029">
                  <c:v>188.8</c:v>
                </c:pt>
                <c:pt idx="3030">
                  <c:v>188.85</c:v>
                </c:pt>
                <c:pt idx="3031">
                  <c:v>188.9</c:v>
                </c:pt>
                <c:pt idx="3032">
                  <c:v>188.95</c:v>
                </c:pt>
                <c:pt idx="3033">
                  <c:v>189</c:v>
                </c:pt>
                <c:pt idx="3034">
                  <c:v>189.05</c:v>
                </c:pt>
                <c:pt idx="3035">
                  <c:v>189.1</c:v>
                </c:pt>
                <c:pt idx="3036">
                  <c:v>189.15</c:v>
                </c:pt>
                <c:pt idx="3037">
                  <c:v>189.2</c:v>
                </c:pt>
                <c:pt idx="3038">
                  <c:v>189.25</c:v>
                </c:pt>
                <c:pt idx="3039">
                  <c:v>189.3</c:v>
                </c:pt>
                <c:pt idx="3040">
                  <c:v>189.35</c:v>
                </c:pt>
                <c:pt idx="3041">
                  <c:v>189.4</c:v>
                </c:pt>
                <c:pt idx="3042">
                  <c:v>189.45</c:v>
                </c:pt>
                <c:pt idx="3043">
                  <c:v>189.5</c:v>
                </c:pt>
                <c:pt idx="3044">
                  <c:v>189.55</c:v>
                </c:pt>
                <c:pt idx="3045">
                  <c:v>189.6</c:v>
                </c:pt>
                <c:pt idx="3046">
                  <c:v>189.65</c:v>
                </c:pt>
                <c:pt idx="3047">
                  <c:v>189.7</c:v>
                </c:pt>
                <c:pt idx="3048">
                  <c:v>189.75</c:v>
                </c:pt>
                <c:pt idx="3049">
                  <c:v>189.8</c:v>
                </c:pt>
                <c:pt idx="3050">
                  <c:v>189.85</c:v>
                </c:pt>
                <c:pt idx="3051">
                  <c:v>189.9</c:v>
                </c:pt>
                <c:pt idx="3052">
                  <c:v>189.95</c:v>
                </c:pt>
                <c:pt idx="3053">
                  <c:v>190</c:v>
                </c:pt>
                <c:pt idx="3054">
                  <c:v>190.05</c:v>
                </c:pt>
                <c:pt idx="3055">
                  <c:v>190.1</c:v>
                </c:pt>
                <c:pt idx="3056">
                  <c:v>190.15</c:v>
                </c:pt>
                <c:pt idx="3057">
                  <c:v>190.2</c:v>
                </c:pt>
                <c:pt idx="3058">
                  <c:v>190.25</c:v>
                </c:pt>
                <c:pt idx="3059">
                  <c:v>190.3</c:v>
                </c:pt>
                <c:pt idx="3060">
                  <c:v>190.35</c:v>
                </c:pt>
                <c:pt idx="3061">
                  <c:v>190.4</c:v>
                </c:pt>
                <c:pt idx="3062">
                  <c:v>190.45</c:v>
                </c:pt>
                <c:pt idx="3063">
                  <c:v>190.5</c:v>
                </c:pt>
                <c:pt idx="3064">
                  <c:v>190.55</c:v>
                </c:pt>
                <c:pt idx="3065">
                  <c:v>190.6</c:v>
                </c:pt>
                <c:pt idx="3066">
                  <c:v>190.65</c:v>
                </c:pt>
                <c:pt idx="3067">
                  <c:v>190.7</c:v>
                </c:pt>
                <c:pt idx="3068">
                  <c:v>190.75</c:v>
                </c:pt>
                <c:pt idx="3069">
                  <c:v>190.8</c:v>
                </c:pt>
                <c:pt idx="3070">
                  <c:v>190.85</c:v>
                </c:pt>
                <c:pt idx="3071">
                  <c:v>190.9</c:v>
                </c:pt>
                <c:pt idx="3072">
                  <c:v>190.95</c:v>
                </c:pt>
                <c:pt idx="3073">
                  <c:v>191</c:v>
                </c:pt>
                <c:pt idx="3074">
                  <c:v>191.05</c:v>
                </c:pt>
                <c:pt idx="3075">
                  <c:v>191.1</c:v>
                </c:pt>
                <c:pt idx="3076">
                  <c:v>191.15</c:v>
                </c:pt>
                <c:pt idx="3077">
                  <c:v>191.2</c:v>
                </c:pt>
                <c:pt idx="3078">
                  <c:v>191.25</c:v>
                </c:pt>
                <c:pt idx="3079">
                  <c:v>191.3</c:v>
                </c:pt>
                <c:pt idx="3080">
                  <c:v>191.35</c:v>
                </c:pt>
                <c:pt idx="3081">
                  <c:v>191.4</c:v>
                </c:pt>
                <c:pt idx="3082">
                  <c:v>191.45</c:v>
                </c:pt>
                <c:pt idx="3083">
                  <c:v>191.5</c:v>
                </c:pt>
                <c:pt idx="3084">
                  <c:v>191.55</c:v>
                </c:pt>
                <c:pt idx="3085">
                  <c:v>191.6</c:v>
                </c:pt>
                <c:pt idx="3086">
                  <c:v>191.65</c:v>
                </c:pt>
                <c:pt idx="3087">
                  <c:v>191.7</c:v>
                </c:pt>
                <c:pt idx="3088">
                  <c:v>191.75</c:v>
                </c:pt>
                <c:pt idx="3089">
                  <c:v>191.8</c:v>
                </c:pt>
                <c:pt idx="3090">
                  <c:v>191.85</c:v>
                </c:pt>
                <c:pt idx="3091">
                  <c:v>191.9</c:v>
                </c:pt>
                <c:pt idx="3092">
                  <c:v>191.95</c:v>
                </c:pt>
                <c:pt idx="3093">
                  <c:v>192</c:v>
                </c:pt>
                <c:pt idx="3094">
                  <c:v>192.05</c:v>
                </c:pt>
                <c:pt idx="3095">
                  <c:v>192.1</c:v>
                </c:pt>
                <c:pt idx="3096">
                  <c:v>192.15</c:v>
                </c:pt>
                <c:pt idx="3097">
                  <c:v>192.2</c:v>
                </c:pt>
                <c:pt idx="3098">
                  <c:v>192.25</c:v>
                </c:pt>
                <c:pt idx="3099">
                  <c:v>192.3</c:v>
                </c:pt>
                <c:pt idx="3100">
                  <c:v>192.35</c:v>
                </c:pt>
                <c:pt idx="3101">
                  <c:v>192.4</c:v>
                </c:pt>
                <c:pt idx="3102">
                  <c:v>192.45</c:v>
                </c:pt>
                <c:pt idx="3103">
                  <c:v>192.5</c:v>
                </c:pt>
                <c:pt idx="3104">
                  <c:v>192.55</c:v>
                </c:pt>
                <c:pt idx="3105">
                  <c:v>192.6</c:v>
                </c:pt>
                <c:pt idx="3106">
                  <c:v>192.65</c:v>
                </c:pt>
                <c:pt idx="3107">
                  <c:v>192.7</c:v>
                </c:pt>
                <c:pt idx="3108">
                  <c:v>192.75</c:v>
                </c:pt>
                <c:pt idx="3109">
                  <c:v>192.8</c:v>
                </c:pt>
                <c:pt idx="3110">
                  <c:v>192.85</c:v>
                </c:pt>
                <c:pt idx="3111">
                  <c:v>192.9</c:v>
                </c:pt>
                <c:pt idx="3112">
                  <c:v>192.95</c:v>
                </c:pt>
                <c:pt idx="3113">
                  <c:v>193</c:v>
                </c:pt>
                <c:pt idx="3114">
                  <c:v>193.05</c:v>
                </c:pt>
                <c:pt idx="3115">
                  <c:v>193.1</c:v>
                </c:pt>
                <c:pt idx="3116">
                  <c:v>193.15</c:v>
                </c:pt>
                <c:pt idx="3117">
                  <c:v>193.2</c:v>
                </c:pt>
                <c:pt idx="3118">
                  <c:v>193.25</c:v>
                </c:pt>
                <c:pt idx="3119">
                  <c:v>193.3</c:v>
                </c:pt>
                <c:pt idx="3120">
                  <c:v>193.35</c:v>
                </c:pt>
                <c:pt idx="3121">
                  <c:v>193.4</c:v>
                </c:pt>
                <c:pt idx="3122">
                  <c:v>193.45</c:v>
                </c:pt>
                <c:pt idx="3123">
                  <c:v>193.5</c:v>
                </c:pt>
                <c:pt idx="3124">
                  <c:v>193.55</c:v>
                </c:pt>
                <c:pt idx="3125">
                  <c:v>193.6</c:v>
                </c:pt>
                <c:pt idx="3126">
                  <c:v>193.65</c:v>
                </c:pt>
                <c:pt idx="3127">
                  <c:v>193.7</c:v>
                </c:pt>
                <c:pt idx="3128">
                  <c:v>193.75</c:v>
                </c:pt>
                <c:pt idx="3129">
                  <c:v>193.8</c:v>
                </c:pt>
                <c:pt idx="3130">
                  <c:v>193.85</c:v>
                </c:pt>
                <c:pt idx="3131">
                  <c:v>193.9</c:v>
                </c:pt>
                <c:pt idx="3132">
                  <c:v>193.95</c:v>
                </c:pt>
                <c:pt idx="3133">
                  <c:v>194</c:v>
                </c:pt>
                <c:pt idx="3134">
                  <c:v>194.05</c:v>
                </c:pt>
                <c:pt idx="3135">
                  <c:v>194.1</c:v>
                </c:pt>
                <c:pt idx="3136">
                  <c:v>194.15</c:v>
                </c:pt>
                <c:pt idx="3137">
                  <c:v>194.2</c:v>
                </c:pt>
                <c:pt idx="3138">
                  <c:v>194.25</c:v>
                </c:pt>
                <c:pt idx="3139">
                  <c:v>194.3</c:v>
                </c:pt>
                <c:pt idx="3140">
                  <c:v>194.35</c:v>
                </c:pt>
                <c:pt idx="3141">
                  <c:v>194.4</c:v>
                </c:pt>
                <c:pt idx="3142">
                  <c:v>194.45</c:v>
                </c:pt>
                <c:pt idx="3143">
                  <c:v>194.5</c:v>
                </c:pt>
                <c:pt idx="3144">
                  <c:v>194.55</c:v>
                </c:pt>
                <c:pt idx="3145">
                  <c:v>194.6</c:v>
                </c:pt>
                <c:pt idx="3146">
                  <c:v>194.65</c:v>
                </c:pt>
                <c:pt idx="3147">
                  <c:v>194.7</c:v>
                </c:pt>
                <c:pt idx="3148">
                  <c:v>194.75</c:v>
                </c:pt>
                <c:pt idx="3149">
                  <c:v>194.8</c:v>
                </c:pt>
                <c:pt idx="3150">
                  <c:v>194.85</c:v>
                </c:pt>
                <c:pt idx="3151">
                  <c:v>194.9</c:v>
                </c:pt>
                <c:pt idx="3152">
                  <c:v>194.95</c:v>
                </c:pt>
                <c:pt idx="3153">
                  <c:v>195</c:v>
                </c:pt>
                <c:pt idx="3154">
                  <c:v>195.05</c:v>
                </c:pt>
                <c:pt idx="3155">
                  <c:v>195.1</c:v>
                </c:pt>
                <c:pt idx="3156">
                  <c:v>195.15</c:v>
                </c:pt>
                <c:pt idx="3157">
                  <c:v>195.2</c:v>
                </c:pt>
                <c:pt idx="3158">
                  <c:v>195.25</c:v>
                </c:pt>
                <c:pt idx="3159">
                  <c:v>195.3</c:v>
                </c:pt>
                <c:pt idx="3160">
                  <c:v>195.35</c:v>
                </c:pt>
                <c:pt idx="3161">
                  <c:v>195.4</c:v>
                </c:pt>
                <c:pt idx="3162">
                  <c:v>195.45</c:v>
                </c:pt>
                <c:pt idx="3163">
                  <c:v>195.5</c:v>
                </c:pt>
                <c:pt idx="3164">
                  <c:v>195.55</c:v>
                </c:pt>
                <c:pt idx="3165">
                  <c:v>195.6</c:v>
                </c:pt>
                <c:pt idx="3166">
                  <c:v>195.65</c:v>
                </c:pt>
                <c:pt idx="3167">
                  <c:v>195.7</c:v>
                </c:pt>
                <c:pt idx="3168">
                  <c:v>195.75</c:v>
                </c:pt>
                <c:pt idx="3169">
                  <c:v>195.8</c:v>
                </c:pt>
                <c:pt idx="3170">
                  <c:v>195.85</c:v>
                </c:pt>
                <c:pt idx="3171">
                  <c:v>195.9</c:v>
                </c:pt>
                <c:pt idx="3172">
                  <c:v>195.95</c:v>
                </c:pt>
                <c:pt idx="3173">
                  <c:v>196</c:v>
                </c:pt>
                <c:pt idx="3174">
                  <c:v>196.05</c:v>
                </c:pt>
                <c:pt idx="3175">
                  <c:v>196.1</c:v>
                </c:pt>
                <c:pt idx="3176">
                  <c:v>196.15</c:v>
                </c:pt>
                <c:pt idx="3177">
                  <c:v>196.2</c:v>
                </c:pt>
                <c:pt idx="3178">
                  <c:v>196.25</c:v>
                </c:pt>
                <c:pt idx="3179">
                  <c:v>196.3</c:v>
                </c:pt>
                <c:pt idx="3180">
                  <c:v>196.35</c:v>
                </c:pt>
                <c:pt idx="3181">
                  <c:v>196.4</c:v>
                </c:pt>
                <c:pt idx="3182">
                  <c:v>196.45</c:v>
                </c:pt>
                <c:pt idx="3183">
                  <c:v>196.5</c:v>
                </c:pt>
                <c:pt idx="3184">
                  <c:v>196.55</c:v>
                </c:pt>
                <c:pt idx="3185">
                  <c:v>196.6</c:v>
                </c:pt>
                <c:pt idx="3186">
                  <c:v>196.65</c:v>
                </c:pt>
                <c:pt idx="3187">
                  <c:v>196.7</c:v>
                </c:pt>
                <c:pt idx="3188">
                  <c:v>196.75</c:v>
                </c:pt>
                <c:pt idx="3189">
                  <c:v>196.8</c:v>
                </c:pt>
                <c:pt idx="3190">
                  <c:v>196.85</c:v>
                </c:pt>
                <c:pt idx="3191">
                  <c:v>196.9</c:v>
                </c:pt>
                <c:pt idx="3192">
                  <c:v>196.95</c:v>
                </c:pt>
                <c:pt idx="3193">
                  <c:v>197</c:v>
                </c:pt>
                <c:pt idx="3194">
                  <c:v>197.05</c:v>
                </c:pt>
                <c:pt idx="3195">
                  <c:v>197.1</c:v>
                </c:pt>
                <c:pt idx="3196">
                  <c:v>197.15</c:v>
                </c:pt>
                <c:pt idx="3197">
                  <c:v>197.2</c:v>
                </c:pt>
                <c:pt idx="3198">
                  <c:v>197.25</c:v>
                </c:pt>
                <c:pt idx="3199">
                  <c:v>197.3</c:v>
                </c:pt>
                <c:pt idx="3200">
                  <c:v>197.35</c:v>
                </c:pt>
                <c:pt idx="3201">
                  <c:v>197.4</c:v>
                </c:pt>
                <c:pt idx="3202">
                  <c:v>197.45</c:v>
                </c:pt>
                <c:pt idx="3203">
                  <c:v>197.5</c:v>
                </c:pt>
                <c:pt idx="3204">
                  <c:v>197.55</c:v>
                </c:pt>
                <c:pt idx="3205">
                  <c:v>197.6</c:v>
                </c:pt>
                <c:pt idx="3206">
                  <c:v>197.65</c:v>
                </c:pt>
                <c:pt idx="3207">
                  <c:v>197.7</c:v>
                </c:pt>
                <c:pt idx="3208">
                  <c:v>197.75</c:v>
                </c:pt>
                <c:pt idx="3209">
                  <c:v>197.8</c:v>
                </c:pt>
                <c:pt idx="3210">
                  <c:v>197.85</c:v>
                </c:pt>
                <c:pt idx="3211">
                  <c:v>197.9</c:v>
                </c:pt>
                <c:pt idx="3212">
                  <c:v>197.95</c:v>
                </c:pt>
                <c:pt idx="3213">
                  <c:v>198</c:v>
                </c:pt>
                <c:pt idx="3214">
                  <c:v>198.05</c:v>
                </c:pt>
                <c:pt idx="3215">
                  <c:v>198.1</c:v>
                </c:pt>
                <c:pt idx="3216">
                  <c:v>198.15</c:v>
                </c:pt>
                <c:pt idx="3217">
                  <c:v>198.2</c:v>
                </c:pt>
                <c:pt idx="3218">
                  <c:v>198.25</c:v>
                </c:pt>
                <c:pt idx="3219">
                  <c:v>198.3</c:v>
                </c:pt>
                <c:pt idx="3220">
                  <c:v>198.35</c:v>
                </c:pt>
                <c:pt idx="3221">
                  <c:v>198.4</c:v>
                </c:pt>
                <c:pt idx="3222">
                  <c:v>198.45</c:v>
                </c:pt>
                <c:pt idx="3223">
                  <c:v>198.5</c:v>
                </c:pt>
                <c:pt idx="3224">
                  <c:v>198.55</c:v>
                </c:pt>
                <c:pt idx="3225">
                  <c:v>198.6</c:v>
                </c:pt>
                <c:pt idx="3226">
                  <c:v>198.65</c:v>
                </c:pt>
                <c:pt idx="3227">
                  <c:v>198.7</c:v>
                </c:pt>
                <c:pt idx="3228">
                  <c:v>198.75</c:v>
                </c:pt>
                <c:pt idx="3229">
                  <c:v>198.8</c:v>
                </c:pt>
                <c:pt idx="3230">
                  <c:v>198.85</c:v>
                </c:pt>
                <c:pt idx="3231">
                  <c:v>198.9</c:v>
                </c:pt>
                <c:pt idx="3232">
                  <c:v>198.95</c:v>
                </c:pt>
                <c:pt idx="3233">
                  <c:v>199</c:v>
                </c:pt>
                <c:pt idx="3234">
                  <c:v>199.05</c:v>
                </c:pt>
                <c:pt idx="3235">
                  <c:v>199.1</c:v>
                </c:pt>
                <c:pt idx="3236">
                  <c:v>199.15</c:v>
                </c:pt>
                <c:pt idx="3237">
                  <c:v>199.2</c:v>
                </c:pt>
                <c:pt idx="3238">
                  <c:v>199.25</c:v>
                </c:pt>
                <c:pt idx="3239">
                  <c:v>199.3</c:v>
                </c:pt>
                <c:pt idx="3240">
                  <c:v>199.35</c:v>
                </c:pt>
                <c:pt idx="3241">
                  <c:v>199.4</c:v>
                </c:pt>
                <c:pt idx="3242">
                  <c:v>199.45</c:v>
                </c:pt>
                <c:pt idx="3243">
                  <c:v>199.5</c:v>
                </c:pt>
                <c:pt idx="3244">
                  <c:v>199.55</c:v>
                </c:pt>
                <c:pt idx="3245">
                  <c:v>199.6</c:v>
                </c:pt>
                <c:pt idx="3246">
                  <c:v>199.65</c:v>
                </c:pt>
                <c:pt idx="3247">
                  <c:v>199.7</c:v>
                </c:pt>
                <c:pt idx="3248">
                  <c:v>199.75</c:v>
                </c:pt>
                <c:pt idx="3249">
                  <c:v>199.8</c:v>
                </c:pt>
                <c:pt idx="3250">
                  <c:v>199.85</c:v>
                </c:pt>
                <c:pt idx="3251">
                  <c:v>199.9</c:v>
                </c:pt>
                <c:pt idx="3252">
                  <c:v>199.95</c:v>
                </c:pt>
                <c:pt idx="3253">
                  <c:v>200</c:v>
                </c:pt>
                <c:pt idx="3254">
                  <c:v>200.05</c:v>
                </c:pt>
                <c:pt idx="3255">
                  <c:v>200.1</c:v>
                </c:pt>
                <c:pt idx="3256">
                  <c:v>200.15</c:v>
                </c:pt>
                <c:pt idx="3257">
                  <c:v>200.2</c:v>
                </c:pt>
                <c:pt idx="3258">
                  <c:v>200.25</c:v>
                </c:pt>
                <c:pt idx="3259">
                  <c:v>200.3</c:v>
                </c:pt>
                <c:pt idx="3260">
                  <c:v>200.35</c:v>
                </c:pt>
                <c:pt idx="3261">
                  <c:v>200.4</c:v>
                </c:pt>
                <c:pt idx="3262">
                  <c:v>200.45</c:v>
                </c:pt>
                <c:pt idx="3263">
                  <c:v>200.5</c:v>
                </c:pt>
                <c:pt idx="3264">
                  <c:v>200.55</c:v>
                </c:pt>
                <c:pt idx="3265">
                  <c:v>200.6</c:v>
                </c:pt>
                <c:pt idx="3266">
                  <c:v>200.65</c:v>
                </c:pt>
                <c:pt idx="3267">
                  <c:v>200.7</c:v>
                </c:pt>
                <c:pt idx="3268">
                  <c:v>200.75</c:v>
                </c:pt>
                <c:pt idx="3269">
                  <c:v>200.8</c:v>
                </c:pt>
                <c:pt idx="3270">
                  <c:v>200.85</c:v>
                </c:pt>
                <c:pt idx="3271">
                  <c:v>200.9</c:v>
                </c:pt>
                <c:pt idx="3272">
                  <c:v>200.95</c:v>
                </c:pt>
                <c:pt idx="3273">
                  <c:v>201</c:v>
                </c:pt>
                <c:pt idx="3274">
                  <c:v>201.05</c:v>
                </c:pt>
                <c:pt idx="3275">
                  <c:v>201.1</c:v>
                </c:pt>
                <c:pt idx="3276">
                  <c:v>201.15</c:v>
                </c:pt>
                <c:pt idx="3277">
                  <c:v>201.2</c:v>
                </c:pt>
                <c:pt idx="3278">
                  <c:v>201.25</c:v>
                </c:pt>
                <c:pt idx="3279">
                  <c:v>201.3</c:v>
                </c:pt>
                <c:pt idx="3280">
                  <c:v>201.35</c:v>
                </c:pt>
                <c:pt idx="3281">
                  <c:v>201.4</c:v>
                </c:pt>
                <c:pt idx="3282">
                  <c:v>201.45</c:v>
                </c:pt>
                <c:pt idx="3283">
                  <c:v>201.5</c:v>
                </c:pt>
                <c:pt idx="3284">
                  <c:v>201.55</c:v>
                </c:pt>
                <c:pt idx="3285">
                  <c:v>201.6</c:v>
                </c:pt>
                <c:pt idx="3286">
                  <c:v>201.65</c:v>
                </c:pt>
                <c:pt idx="3287">
                  <c:v>201.7</c:v>
                </c:pt>
                <c:pt idx="3288">
                  <c:v>201.75</c:v>
                </c:pt>
                <c:pt idx="3289">
                  <c:v>201.8</c:v>
                </c:pt>
                <c:pt idx="3290">
                  <c:v>201.85</c:v>
                </c:pt>
                <c:pt idx="3291">
                  <c:v>201.9</c:v>
                </c:pt>
                <c:pt idx="3292">
                  <c:v>201.95</c:v>
                </c:pt>
                <c:pt idx="3293">
                  <c:v>202</c:v>
                </c:pt>
                <c:pt idx="3294">
                  <c:v>202.05</c:v>
                </c:pt>
                <c:pt idx="3295">
                  <c:v>202.1</c:v>
                </c:pt>
                <c:pt idx="3296">
                  <c:v>202.15</c:v>
                </c:pt>
                <c:pt idx="3297">
                  <c:v>202.2</c:v>
                </c:pt>
                <c:pt idx="3298">
                  <c:v>202.25</c:v>
                </c:pt>
                <c:pt idx="3299">
                  <c:v>202.3</c:v>
                </c:pt>
                <c:pt idx="3300">
                  <c:v>202.35</c:v>
                </c:pt>
                <c:pt idx="3301">
                  <c:v>202.4</c:v>
                </c:pt>
                <c:pt idx="3302">
                  <c:v>202.45</c:v>
                </c:pt>
                <c:pt idx="3303">
                  <c:v>202.5</c:v>
                </c:pt>
                <c:pt idx="3304">
                  <c:v>202.55</c:v>
                </c:pt>
                <c:pt idx="3305">
                  <c:v>202.6</c:v>
                </c:pt>
                <c:pt idx="3306">
                  <c:v>202.65</c:v>
                </c:pt>
                <c:pt idx="3307">
                  <c:v>202.7</c:v>
                </c:pt>
                <c:pt idx="3308">
                  <c:v>202.75</c:v>
                </c:pt>
                <c:pt idx="3309">
                  <c:v>202.8</c:v>
                </c:pt>
                <c:pt idx="3310">
                  <c:v>202.85</c:v>
                </c:pt>
                <c:pt idx="3311">
                  <c:v>202.9</c:v>
                </c:pt>
                <c:pt idx="3312">
                  <c:v>202.95</c:v>
                </c:pt>
                <c:pt idx="3313">
                  <c:v>203</c:v>
                </c:pt>
                <c:pt idx="3314">
                  <c:v>203.05</c:v>
                </c:pt>
                <c:pt idx="3315">
                  <c:v>203.1</c:v>
                </c:pt>
                <c:pt idx="3316">
                  <c:v>203.15</c:v>
                </c:pt>
                <c:pt idx="3317">
                  <c:v>203.2</c:v>
                </c:pt>
                <c:pt idx="3318">
                  <c:v>203.25</c:v>
                </c:pt>
                <c:pt idx="3319">
                  <c:v>203.3</c:v>
                </c:pt>
                <c:pt idx="3320">
                  <c:v>203.35</c:v>
                </c:pt>
                <c:pt idx="3321">
                  <c:v>203.4</c:v>
                </c:pt>
                <c:pt idx="3322">
                  <c:v>203.45</c:v>
                </c:pt>
                <c:pt idx="3323">
                  <c:v>203.5</c:v>
                </c:pt>
                <c:pt idx="3324">
                  <c:v>203.55</c:v>
                </c:pt>
                <c:pt idx="3325">
                  <c:v>203.6</c:v>
                </c:pt>
                <c:pt idx="3326">
                  <c:v>203.65</c:v>
                </c:pt>
                <c:pt idx="3327">
                  <c:v>203.7</c:v>
                </c:pt>
                <c:pt idx="3328">
                  <c:v>203.75</c:v>
                </c:pt>
                <c:pt idx="3329">
                  <c:v>203.8</c:v>
                </c:pt>
                <c:pt idx="3330">
                  <c:v>203.85</c:v>
                </c:pt>
                <c:pt idx="3331">
                  <c:v>203.9</c:v>
                </c:pt>
                <c:pt idx="3332">
                  <c:v>203.95</c:v>
                </c:pt>
                <c:pt idx="3333">
                  <c:v>204</c:v>
                </c:pt>
                <c:pt idx="3334">
                  <c:v>204.05</c:v>
                </c:pt>
                <c:pt idx="3335">
                  <c:v>204.1</c:v>
                </c:pt>
                <c:pt idx="3336">
                  <c:v>204.15</c:v>
                </c:pt>
                <c:pt idx="3337">
                  <c:v>204.2</c:v>
                </c:pt>
                <c:pt idx="3338">
                  <c:v>204.25</c:v>
                </c:pt>
                <c:pt idx="3339">
                  <c:v>204.3</c:v>
                </c:pt>
                <c:pt idx="3340">
                  <c:v>204.35</c:v>
                </c:pt>
                <c:pt idx="3341">
                  <c:v>204.4</c:v>
                </c:pt>
                <c:pt idx="3342">
                  <c:v>204.45</c:v>
                </c:pt>
                <c:pt idx="3343">
                  <c:v>204.5</c:v>
                </c:pt>
                <c:pt idx="3344">
                  <c:v>204.55</c:v>
                </c:pt>
                <c:pt idx="3345">
                  <c:v>204.6</c:v>
                </c:pt>
                <c:pt idx="3346">
                  <c:v>204.65</c:v>
                </c:pt>
                <c:pt idx="3347">
                  <c:v>204.7</c:v>
                </c:pt>
                <c:pt idx="3348">
                  <c:v>204.75</c:v>
                </c:pt>
                <c:pt idx="3349">
                  <c:v>204.8</c:v>
                </c:pt>
                <c:pt idx="3350">
                  <c:v>204.85</c:v>
                </c:pt>
                <c:pt idx="3351">
                  <c:v>204.9</c:v>
                </c:pt>
                <c:pt idx="3352">
                  <c:v>204.95</c:v>
                </c:pt>
                <c:pt idx="3353">
                  <c:v>205</c:v>
                </c:pt>
                <c:pt idx="3354">
                  <c:v>205.05</c:v>
                </c:pt>
                <c:pt idx="3355">
                  <c:v>205.1</c:v>
                </c:pt>
                <c:pt idx="3356">
                  <c:v>205.15</c:v>
                </c:pt>
                <c:pt idx="3357">
                  <c:v>205.2</c:v>
                </c:pt>
                <c:pt idx="3358">
                  <c:v>205.25</c:v>
                </c:pt>
                <c:pt idx="3359">
                  <c:v>205.3</c:v>
                </c:pt>
                <c:pt idx="3360">
                  <c:v>205.35</c:v>
                </c:pt>
                <c:pt idx="3361">
                  <c:v>205.4</c:v>
                </c:pt>
                <c:pt idx="3362">
                  <c:v>205.45</c:v>
                </c:pt>
                <c:pt idx="3363">
                  <c:v>205.5</c:v>
                </c:pt>
                <c:pt idx="3364">
                  <c:v>205.55</c:v>
                </c:pt>
                <c:pt idx="3365">
                  <c:v>205.6</c:v>
                </c:pt>
                <c:pt idx="3366">
                  <c:v>205.65</c:v>
                </c:pt>
                <c:pt idx="3367">
                  <c:v>205.7</c:v>
                </c:pt>
                <c:pt idx="3368">
                  <c:v>205.75</c:v>
                </c:pt>
                <c:pt idx="3369">
                  <c:v>205.8</c:v>
                </c:pt>
                <c:pt idx="3370">
                  <c:v>205.85</c:v>
                </c:pt>
                <c:pt idx="3371">
                  <c:v>205.9</c:v>
                </c:pt>
                <c:pt idx="3372">
                  <c:v>205.95</c:v>
                </c:pt>
                <c:pt idx="3373">
                  <c:v>206</c:v>
                </c:pt>
                <c:pt idx="3374">
                  <c:v>206.05</c:v>
                </c:pt>
                <c:pt idx="3375">
                  <c:v>206.1</c:v>
                </c:pt>
                <c:pt idx="3376">
                  <c:v>206.15</c:v>
                </c:pt>
                <c:pt idx="3377">
                  <c:v>206.2</c:v>
                </c:pt>
                <c:pt idx="3378">
                  <c:v>206.25</c:v>
                </c:pt>
                <c:pt idx="3379">
                  <c:v>206.3</c:v>
                </c:pt>
                <c:pt idx="3380">
                  <c:v>206.35</c:v>
                </c:pt>
                <c:pt idx="3381">
                  <c:v>206.4</c:v>
                </c:pt>
                <c:pt idx="3382">
                  <c:v>206.45</c:v>
                </c:pt>
                <c:pt idx="3383">
                  <c:v>206.5</c:v>
                </c:pt>
                <c:pt idx="3384">
                  <c:v>206.55</c:v>
                </c:pt>
                <c:pt idx="3385">
                  <c:v>206.6</c:v>
                </c:pt>
                <c:pt idx="3386">
                  <c:v>206.65</c:v>
                </c:pt>
                <c:pt idx="3387">
                  <c:v>206.7</c:v>
                </c:pt>
                <c:pt idx="3388">
                  <c:v>206.75</c:v>
                </c:pt>
                <c:pt idx="3389">
                  <c:v>206.8</c:v>
                </c:pt>
                <c:pt idx="3390">
                  <c:v>206.85</c:v>
                </c:pt>
                <c:pt idx="3391">
                  <c:v>206.9</c:v>
                </c:pt>
                <c:pt idx="3392">
                  <c:v>206.95</c:v>
                </c:pt>
                <c:pt idx="3393">
                  <c:v>207</c:v>
                </c:pt>
                <c:pt idx="3394">
                  <c:v>207.05</c:v>
                </c:pt>
                <c:pt idx="3395">
                  <c:v>207.1</c:v>
                </c:pt>
                <c:pt idx="3396">
                  <c:v>207.15</c:v>
                </c:pt>
                <c:pt idx="3397">
                  <c:v>207.2</c:v>
                </c:pt>
                <c:pt idx="3398">
                  <c:v>207.25</c:v>
                </c:pt>
                <c:pt idx="3399">
                  <c:v>207.3</c:v>
                </c:pt>
                <c:pt idx="3400">
                  <c:v>207.35</c:v>
                </c:pt>
                <c:pt idx="3401">
                  <c:v>207.4</c:v>
                </c:pt>
                <c:pt idx="3402">
                  <c:v>207.45</c:v>
                </c:pt>
                <c:pt idx="3403">
                  <c:v>207.5</c:v>
                </c:pt>
                <c:pt idx="3404">
                  <c:v>207.55</c:v>
                </c:pt>
                <c:pt idx="3405">
                  <c:v>207.6</c:v>
                </c:pt>
                <c:pt idx="3406">
                  <c:v>207.65</c:v>
                </c:pt>
                <c:pt idx="3407">
                  <c:v>207.7</c:v>
                </c:pt>
                <c:pt idx="3408">
                  <c:v>207.75</c:v>
                </c:pt>
                <c:pt idx="3409">
                  <c:v>207.8</c:v>
                </c:pt>
                <c:pt idx="3410">
                  <c:v>207.85</c:v>
                </c:pt>
                <c:pt idx="3411">
                  <c:v>207.9</c:v>
                </c:pt>
                <c:pt idx="3412">
                  <c:v>207.95</c:v>
                </c:pt>
                <c:pt idx="3413">
                  <c:v>208</c:v>
                </c:pt>
                <c:pt idx="3414">
                  <c:v>208.05</c:v>
                </c:pt>
                <c:pt idx="3415">
                  <c:v>208.1</c:v>
                </c:pt>
                <c:pt idx="3416">
                  <c:v>208.15</c:v>
                </c:pt>
                <c:pt idx="3417">
                  <c:v>208.2</c:v>
                </c:pt>
                <c:pt idx="3418">
                  <c:v>208.25</c:v>
                </c:pt>
                <c:pt idx="3419">
                  <c:v>208.3</c:v>
                </c:pt>
                <c:pt idx="3420">
                  <c:v>208.35</c:v>
                </c:pt>
                <c:pt idx="3421">
                  <c:v>208.4</c:v>
                </c:pt>
                <c:pt idx="3422">
                  <c:v>208.45</c:v>
                </c:pt>
                <c:pt idx="3423">
                  <c:v>208.5</c:v>
                </c:pt>
                <c:pt idx="3424">
                  <c:v>208.55</c:v>
                </c:pt>
                <c:pt idx="3425">
                  <c:v>208.6</c:v>
                </c:pt>
                <c:pt idx="3426">
                  <c:v>208.65</c:v>
                </c:pt>
                <c:pt idx="3427">
                  <c:v>208.7</c:v>
                </c:pt>
                <c:pt idx="3428">
                  <c:v>208.75</c:v>
                </c:pt>
                <c:pt idx="3429">
                  <c:v>208.8</c:v>
                </c:pt>
                <c:pt idx="3430">
                  <c:v>208.85</c:v>
                </c:pt>
                <c:pt idx="3431">
                  <c:v>208.9</c:v>
                </c:pt>
                <c:pt idx="3432">
                  <c:v>208.95</c:v>
                </c:pt>
                <c:pt idx="3433">
                  <c:v>209</c:v>
                </c:pt>
                <c:pt idx="3434">
                  <c:v>209.05</c:v>
                </c:pt>
                <c:pt idx="3435">
                  <c:v>209.1</c:v>
                </c:pt>
                <c:pt idx="3436">
                  <c:v>209.15</c:v>
                </c:pt>
                <c:pt idx="3437">
                  <c:v>209.2</c:v>
                </c:pt>
                <c:pt idx="3438">
                  <c:v>209.25</c:v>
                </c:pt>
                <c:pt idx="3439">
                  <c:v>209.3</c:v>
                </c:pt>
                <c:pt idx="3440">
                  <c:v>209.35</c:v>
                </c:pt>
                <c:pt idx="3441">
                  <c:v>209.4</c:v>
                </c:pt>
                <c:pt idx="3442">
                  <c:v>209.45</c:v>
                </c:pt>
                <c:pt idx="3443">
                  <c:v>209.5</c:v>
                </c:pt>
                <c:pt idx="3444">
                  <c:v>209.55</c:v>
                </c:pt>
                <c:pt idx="3445">
                  <c:v>209.6</c:v>
                </c:pt>
                <c:pt idx="3446">
                  <c:v>209.65</c:v>
                </c:pt>
                <c:pt idx="3447">
                  <c:v>209.7</c:v>
                </c:pt>
                <c:pt idx="3448">
                  <c:v>209.75</c:v>
                </c:pt>
                <c:pt idx="3449">
                  <c:v>209.8</c:v>
                </c:pt>
                <c:pt idx="3450">
                  <c:v>209.85</c:v>
                </c:pt>
                <c:pt idx="3451">
                  <c:v>209.9</c:v>
                </c:pt>
                <c:pt idx="3452">
                  <c:v>209.95</c:v>
                </c:pt>
                <c:pt idx="3453">
                  <c:v>210</c:v>
                </c:pt>
                <c:pt idx="3454">
                  <c:v>210.05</c:v>
                </c:pt>
                <c:pt idx="3455">
                  <c:v>210.1</c:v>
                </c:pt>
                <c:pt idx="3456">
                  <c:v>210.15</c:v>
                </c:pt>
                <c:pt idx="3457">
                  <c:v>210.2</c:v>
                </c:pt>
                <c:pt idx="3458">
                  <c:v>210.25</c:v>
                </c:pt>
                <c:pt idx="3459">
                  <c:v>210.3</c:v>
                </c:pt>
                <c:pt idx="3460">
                  <c:v>210.35</c:v>
                </c:pt>
                <c:pt idx="3461">
                  <c:v>210.4</c:v>
                </c:pt>
                <c:pt idx="3462">
                  <c:v>210.45</c:v>
                </c:pt>
                <c:pt idx="3463">
                  <c:v>210.5</c:v>
                </c:pt>
                <c:pt idx="3464">
                  <c:v>210.55</c:v>
                </c:pt>
                <c:pt idx="3465">
                  <c:v>210.6</c:v>
                </c:pt>
                <c:pt idx="3466">
                  <c:v>210.65</c:v>
                </c:pt>
                <c:pt idx="3467">
                  <c:v>210.7</c:v>
                </c:pt>
                <c:pt idx="3468">
                  <c:v>210.75</c:v>
                </c:pt>
                <c:pt idx="3469">
                  <c:v>210.8</c:v>
                </c:pt>
                <c:pt idx="3470">
                  <c:v>210.85</c:v>
                </c:pt>
                <c:pt idx="3471">
                  <c:v>210.9</c:v>
                </c:pt>
                <c:pt idx="3472">
                  <c:v>210.95</c:v>
                </c:pt>
                <c:pt idx="3473">
                  <c:v>211</c:v>
                </c:pt>
                <c:pt idx="3474">
                  <c:v>211.05</c:v>
                </c:pt>
                <c:pt idx="3475">
                  <c:v>211.1</c:v>
                </c:pt>
                <c:pt idx="3476">
                  <c:v>211.15</c:v>
                </c:pt>
                <c:pt idx="3477">
                  <c:v>211.2</c:v>
                </c:pt>
                <c:pt idx="3478">
                  <c:v>211.25</c:v>
                </c:pt>
                <c:pt idx="3479">
                  <c:v>211.3</c:v>
                </c:pt>
                <c:pt idx="3480">
                  <c:v>211.35</c:v>
                </c:pt>
                <c:pt idx="3481">
                  <c:v>211.4</c:v>
                </c:pt>
                <c:pt idx="3482">
                  <c:v>211.45</c:v>
                </c:pt>
                <c:pt idx="3483">
                  <c:v>211.5</c:v>
                </c:pt>
                <c:pt idx="3484">
                  <c:v>211.55</c:v>
                </c:pt>
                <c:pt idx="3485">
                  <c:v>211.6</c:v>
                </c:pt>
                <c:pt idx="3486">
                  <c:v>211.65</c:v>
                </c:pt>
                <c:pt idx="3487">
                  <c:v>211.7</c:v>
                </c:pt>
                <c:pt idx="3488">
                  <c:v>211.75</c:v>
                </c:pt>
                <c:pt idx="3489">
                  <c:v>211.8</c:v>
                </c:pt>
                <c:pt idx="3490">
                  <c:v>211.85</c:v>
                </c:pt>
                <c:pt idx="3491">
                  <c:v>211.9</c:v>
                </c:pt>
                <c:pt idx="3492">
                  <c:v>211.95</c:v>
                </c:pt>
                <c:pt idx="3493">
                  <c:v>212</c:v>
                </c:pt>
                <c:pt idx="3494">
                  <c:v>212.05</c:v>
                </c:pt>
                <c:pt idx="3495">
                  <c:v>212.1</c:v>
                </c:pt>
                <c:pt idx="3496">
                  <c:v>212.15</c:v>
                </c:pt>
                <c:pt idx="3497">
                  <c:v>212.2</c:v>
                </c:pt>
                <c:pt idx="3498">
                  <c:v>212.25</c:v>
                </c:pt>
                <c:pt idx="3499">
                  <c:v>212.3</c:v>
                </c:pt>
                <c:pt idx="3500">
                  <c:v>212.35</c:v>
                </c:pt>
                <c:pt idx="3501">
                  <c:v>212.4</c:v>
                </c:pt>
                <c:pt idx="3502">
                  <c:v>212.45</c:v>
                </c:pt>
                <c:pt idx="3503">
                  <c:v>212.5</c:v>
                </c:pt>
                <c:pt idx="3504">
                  <c:v>212.55</c:v>
                </c:pt>
                <c:pt idx="3505">
                  <c:v>212.6</c:v>
                </c:pt>
                <c:pt idx="3506">
                  <c:v>212.65</c:v>
                </c:pt>
                <c:pt idx="3507">
                  <c:v>212.7</c:v>
                </c:pt>
                <c:pt idx="3508">
                  <c:v>212.75</c:v>
                </c:pt>
                <c:pt idx="3509">
                  <c:v>212.8</c:v>
                </c:pt>
                <c:pt idx="3510">
                  <c:v>212.85</c:v>
                </c:pt>
                <c:pt idx="3511">
                  <c:v>212.9</c:v>
                </c:pt>
                <c:pt idx="3512">
                  <c:v>212.95</c:v>
                </c:pt>
                <c:pt idx="3513">
                  <c:v>213</c:v>
                </c:pt>
                <c:pt idx="3514">
                  <c:v>213.05</c:v>
                </c:pt>
                <c:pt idx="3515">
                  <c:v>213.1</c:v>
                </c:pt>
                <c:pt idx="3516">
                  <c:v>213.15</c:v>
                </c:pt>
                <c:pt idx="3517">
                  <c:v>213.2</c:v>
                </c:pt>
                <c:pt idx="3518">
                  <c:v>213.25</c:v>
                </c:pt>
                <c:pt idx="3519">
                  <c:v>213.3</c:v>
                </c:pt>
                <c:pt idx="3520">
                  <c:v>213.35</c:v>
                </c:pt>
                <c:pt idx="3521">
                  <c:v>213.4</c:v>
                </c:pt>
                <c:pt idx="3522">
                  <c:v>213.45</c:v>
                </c:pt>
                <c:pt idx="3523">
                  <c:v>213.5</c:v>
                </c:pt>
                <c:pt idx="3524">
                  <c:v>213.55</c:v>
                </c:pt>
                <c:pt idx="3525">
                  <c:v>213.6</c:v>
                </c:pt>
                <c:pt idx="3526">
                  <c:v>213.65</c:v>
                </c:pt>
                <c:pt idx="3527">
                  <c:v>213.7</c:v>
                </c:pt>
                <c:pt idx="3528">
                  <c:v>213.75</c:v>
                </c:pt>
                <c:pt idx="3529">
                  <c:v>213.8</c:v>
                </c:pt>
                <c:pt idx="3530">
                  <c:v>213.85</c:v>
                </c:pt>
                <c:pt idx="3531">
                  <c:v>213.9</c:v>
                </c:pt>
                <c:pt idx="3532">
                  <c:v>213.95</c:v>
                </c:pt>
                <c:pt idx="3533">
                  <c:v>214</c:v>
                </c:pt>
                <c:pt idx="3534">
                  <c:v>214.05</c:v>
                </c:pt>
                <c:pt idx="3535">
                  <c:v>214.1</c:v>
                </c:pt>
                <c:pt idx="3536">
                  <c:v>214.15</c:v>
                </c:pt>
                <c:pt idx="3537">
                  <c:v>214.2</c:v>
                </c:pt>
                <c:pt idx="3538">
                  <c:v>214.25</c:v>
                </c:pt>
                <c:pt idx="3539">
                  <c:v>214.3</c:v>
                </c:pt>
                <c:pt idx="3540">
                  <c:v>214.35</c:v>
                </c:pt>
                <c:pt idx="3541">
                  <c:v>214.4</c:v>
                </c:pt>
                <c:pt idx="3542">
                  <c:v>214.45</c:v>
                </c:pt>
                <c:pt idx="3543">
                  <c:v>214.5</c:v>
                </c:pt>
                <c:pt idx="3544">
                  <c:v>214.55</c:v>
                </c:pt>
                <c:pt idx="3545">
                  <c:v>214.6</c:v>
                </c:pt>
                <c:pt idx="3546">
                  <c:v>214.65</c:v>
                </c:pt>
                <c:pt idx="3547">
                  <c:v>214.7</c:v>
                </c:pt>
                <c:pt idx="3548">
                  <c:v>214.75</c:v>
                </c:pt>
                <c:pt idx="3549">
                  <c:v>214.8</c:v>
                </c:pt>
                <c:pt idx="3550">
                  <c:v>214.85</c:v>
                </c:pt>
                <c:pt idx="3551">
                  <c:v>214.9</c:v>
                </c:pt>
                <c:pt idx="3552">
                  <c:v>214.95</c:v>
                </c:pt>
                <c:pt idx="3553">
                  <c:v>215</c:v>
                </c:pt>
                <c:pt idx="3554">
                  <c:v>215.05</c:v>
                </c:pt>
                <c:pt idx="3555">
                  <c:v>215.1</c:v>
                </c:pt>
                <c:pt idx="3556">
                  <c:v>215.15</c:v>
                </c:pt>
                <c:pt idx="3557">
                  <c:v>215.2</c:v>
                </c:pt>
                <c:pt idx="3558">
                  <c:v>215.25</c:v>
                </c:pt>
                <c:pt idx="3559">
                  <c:v>215.3</c:v>
                </c:pt>
                <c:pt idx="3560">
                  <c:v>215.35</c:v>
                </c:pt>
                <c:pt idx="3561">
                  <c:v>215.4</c:v>
                </c:pt>
                <c:pt idx="3562">
                  <c:v>215.45</c:v>
                </c:pt>
                <c:pt idx="3563">
                  <c:v>215.5</c:v>
                </c:pt>
                <c:pt idx="3564">
                  <c:v>215.55</c:v>
                </c:pt>
                <c:pt idx="3565">
                  <c:v>215.6</c:v>
                </c:pt>
                <c:pt idx="3566">
                  <c:v>215.65</c:v>
                </c:pt>
                <c:pt idx="3567">
                  <c:v>215.7</c:v>
                </c:pt>
                <c:pt idx="3568">
                  <c:v>215.75</c:v>
                </c:pt>
                <c:pt idx="3569">
                  <c:v>215.8</c:v>
                </c:pt>
                <c:pt idx="3570">
                  <c:v>215.85</c:v>
                </c:pt>
                <c:pt idx="3571">
                  <c:v>215.9</c:v>
                </c:pt>
                <c:pt idx="3572">
                  <c:v>215.95</c:v>
                </c:pt>
                <c:pt idx="3573">
                  <c:v>216</c:v>
                </c:pt>
                <c:pt idx="3574">
                  <c:v>216.05</c:v>
                </c:pt>
                <c:pt idx="3575">
                  <c:v>216.1</c:v>
                </c:pt>
                <c:pt idx="3576">
                  <c:v>216.15</c:v>
                </c:pt>
                <c:pt idx="3577">
                  <c:v>216.2</c:v>
                </c:pt>
                <c:pt idx="3578">
                  <c:v>216.25</c:v>
                </c:pt>
                <c:pt idx="3579">
                  <c:v>216.3</c:v>
                </c:pt>
                <c:pt idx="3580">
                  <c:v>216.35</c:v>
                </c:pt>
                <c:pt idx="3581">
                  <c:v>216.4</c:v>
                </c:pt>
                <c:pt idx="3582">
                  <c:v>216.45</c:v>
                </c:pt>
                <c:pt idx="3583">
                  <c:v>216.5</c:v>
                </c:pt>
                <c:pt idx="3584">
                  <c:v>216.55</c:v>
                </c:pt>
                <c:pt idx="3585">
                  <c:v>216.6</c:v>
                </c:pt>
                <c:pt idx="3586">
                  <c:v>216.65</c:v>
                </c:pt>
                <c:pt idx="3587">
                  <c:v>216.7</c:v>
                </c:pt>
                <c:pt idx="3588">
                  <c:v>216.75</c:v>
                </c:pt>
                <c:pt idx="3589">
                  <c:v>216.8</c:v>
                </c:pt>
                <c:pt idx="3590">
                  <c:v>216.85</c:v>
                </c:pt>
                <c:pt idx="3591">
                  <c:v>216.9</c:v>
                </c:pt>
                <c:pt idx="3592">
                  <c:v>216.95</c:v>
                </c:pt>
                <c:pt idx="3593">
                  <c:v>217</c:v>
                </c:pt>
                <c:pt idx="3594">
                  <c:v>217.05</c:v>
                </c:pt>
                <c:pt idx="3595">
                  <c:v>217.1</c:v>
                </c:pt>
                <c:pt idx="3596">
                  <c:v>217.15</c:v>
                </c:pt>
                <c:pt idx="3597">
                  <c:v>217.2</c:v>
                </c:pt>
                <c:pt idx="3598">
                  <c:v>217.25</c:v>
                </c:pt>
                <c:pt idx="3599">
                  <c:v>217.3</c:v>
                </c:pt>
                <c:pt idx="3600">
                  <c:v>217.35</c:v>
                </c:pt>
                <c:pt idx="3601">
                  <c:v>217.4</c:v>
                </c:pt>
                <c:pt idx="3602">
                  <c:v>217.45</c:v>
                </c:pt>
                <c:pt idx="3603">
                  <c:v>217.5</c:v>
                </c:pt>
                <c:pt idx="3604">
                  <c:v>217.55</c:v>
                </c:pt>
                <c:pt idx="3605">
                  <c:v>217.6</c:v>
                </c:pt>
                <c:pt idx="3606">
                  <c:v>217.65</c:v>
                </c:pt>
                <c:pt idx="3607">
                  <c:v>217.7</c:v>
                </c:pt>
                <c:pt idx="3608">
                  <c:v>217.75</c:v>
                </c:pt>
                <c:pt idx="3609">
                  <c:v>217.8</c:v>
                </c:pt>
                <c:pt idx="3610">
                  <c:v>217.85</c:v>
                </c:pt>
                <c:pt idx="3611">
                  <c:v>217.9</c:v>
                </c:pt>
                <c:pt idx="3612">
                  <c:v>217.95</c:v>
                </c:pt>
                <c:pt idx="3613">
                  <c:v>218</c:v>
                </c:pt>
                <c:pt idx="3614">
                  <c:v>218.05</c:v>
                </c:pt>
                <c:pt idx="3615">
                  <c:v>218.1</c:v>
                </c:pt>
                <c:pt idx="3616">
                  <c:v>218.15</c:v>
                </c:pt>
                <c:pt idx="3617">
                  <c:v>218.2</c:v>
                </c:pt>
                <c:pt idx="3618">
                  <c:v>218.25</c:v>
                </c:pt>
                <c:pt idx="3619">
                  <c:v>218.3</c:v>
                </c:pt>
                <c:pt idx="3620">
                  <c:v>218.35</c:v>
                </c:pt>
                <c:pt idx="3621">
                  <c:v>218.4</c:v>
                </c:pt>
                <c:pt idx="3622">
                  <c:v>218.45</c:v>
                </c:pt>
                <c:pt idx="3623">
                  <c:v>218.5</c:v>
                </c:pt>
                <c:pt idx="3624">
                  <c:v>218.55</c:v>
                </c:pt>
                <c:pt idx="3625">
                  <c:v>218.6</c:v>
                </c:pt>
                <c:pt idx="3626">
                  <c:v>218.65</c:v>
                </c:pt>
                <c:pt idx="3627">
                  <c:v>218.7</c:v>
                </c:pt>
                <c:pt idx="3628">
                  <c:v>218.75</c:v>
                </c:pt>
                <c:pt idx="3629">
                  <c:v>218.8</c:v>
                </c:pt>
                <c:pt idx="3630">
                  <c:v>218.85</c:v>
                </c:pt>
                <c:pt idx="3631">
                  <c:v>218.9</c:v>
                </c:pt>
                <c:pt idx="3632">
                  <c:v>218.95</c:v>
                </c:pt>
                <c:pt idx="3633">
                  <c:v>219</c:v>
                </c:pt>
                <c:pt idx="3634">
                  <c:v>219.05</c:v>
                </c:pt>
                <c:pt idx="3635">
                  <c:v>219.1</c:v>
                </c:pt>
                <c:pt idx="3636">
                  <c:v>219.15</c:v>
                </c:pt>
                <c:pt idx="3637">
                  <c:v>219.2</c:v>
                </c:pt>
                <c:pt idx="3638">
                  <c:v>219.25</c:v>
                </c:pt>
                <c:pt idx="3639">
                  <c:v>219.3</c:v>
                </c:pt>
                <c:pt idx="3640">
                  <c:v>219.35</c:v>
                </c:pt>
                <c:pt idx="3641">
                  <c:v>219.4</c:v>
                </c:pt>
                <c:pt idx="3642">
                  <c:v>219.45</c:v>
                </c:pt>
                <c:pt idx="3643">
                  <c:v>219.5</c:v>
                </c:pt>
                <c:pt idx="3644">
                  <c:v>219.55</c:v>
                </c:pt>
                <c:pt idx="3645">
                  <c:v>219.6</c:v>
                </c:pt>
                <c:pt idx="3646">
                  <c:v>219.65</c:v>
                </c:pt>
                <c:pt idx="3647">
                  <c:v>219.7</c:v>
                </c:pt>
                <c:pt idx="3648">
                  <c:v>219.75</c:v>
                </c:pt>
                <c:pt idx="3649">
                  <c:v>219.8</c:v>
                </c:pt>
                <c:pt idx="3650">
                  <c:v>219.85</c:v>
                </c:pt>
                <c:pt idx="3651">
                  <c:v>219.9</c:v>
                </c:pt>
                <c:pt idx="3652">
                  <c:v>219.95</c:v>
                </c:pt>
                <c:pt idx="3653">
                  <c:v>220</c:v>
                </c:pt>
                <c:pt idx="3654">
                  <c:v>220.05</c:v>
                </c:pt>
                <c:pt idx="3655">
                  <c:v>220.1</c:v>
                </c:pt>
                <c:pt idx="3656">
                  <c:v>220.15</c:v>
                </c:pt>
                <c:pt idx="3657">
                  <c:v>220.2</c:v>
                </c:pt>
                <c:pt idx="3658">
                  <c:v>220.25</c:v>
                </c:pt>
                <c:pt idx="3659">
                  <c:v>220.3</c:v>
                </c:pt>
                <c:pt idx="3660">
                  <c:v>220.35</c:v>
                </c:pt>
                <c:pt idx="3661">
                  <c:v>220.4</c:v>
                </c:pt>
                <c:pt idx="3662">
                  <c:v>220.45</c:v>
                </c:pt>
                <c:pt idx="3663">
                  <c:v>220.5</c:v>
                </c:pt>
                <c:pt idx="3664">
                  <c:v>220.55</c:v>
                </c:pt>
                <c:pt idx="3665">
                  <c:v>220.6</c:v>
                </c:pt>
                <c:pt idx="3666">
                  <c:v>220.65</c:v>
                </c:pt>
                <c:pt idx="3667">
                  <c:v>220.7</c:v>
                </c:pt>
                <c:pt idx="3668">
                  <c:v>220.75</c:v>
                </c:pt>
                <c:pt idx="3669">
                  <c:v>220.8</c:v>
                </c:pt>
                <c:pt idx="3670">
                  <c:v>220.85</c:v>
                </c:pt>
                <c:pt idx="3671">
                  <c:v>220.9</c:v>
                </c:pt>
                <c:pt idx="3672">
                  <c:v>220.95</c:v>
                </c:pt>
                <c:pt idx="3673">
                  <c:v>221</c:v>
                </c:pt>
                <c:pt idx="3674">
                  <c:v>221.05</c:v>
                </c:pt>
                <c:pt idx="3675">
                  <c:v>221.1</c:v>
                </c:pt>
                <c:pt idx="3676">
                  <c:v>221.15</c:v>
                </c:pt>
                <c:pt idx="3677">
                  <c:v>221.2</c:v>
                </c:pt>
                <c:pt idx="3678">
                  <c:v>221.25</c:v>
                </c:pt>
                <c:pt idx="3679">
                  <c:v>221.3</c:v>
                </c:pt>
                <c:pt idx="3680">
                  <c:v>221.35</c:v>
                </c:pt>
                <c:pt idx="3681">
                  <c:v>221.4</c:v>
                </c:pt>
                <c:pt idx="3682">
                  <c:v>221.45</c:v>
                </c:pt>
                <c:pt idx="3683">
                  <c:v>221.5</c:v>
                </c:pt>
                <c:pt idx="3684">
                  <c:v>221.55</c:v>
                </c:pt>
                <c:pt idx="3685">
                  <c:v>221.6</c:v>
                </c:pt>
                <c:pt idx="3686">
                  <c:v>221.65</c:v>
                </c:pt>
                <c:pt idx="3687">
                  <c:v>221.7</c:v>
                </c:pt>
                <c:pt idx="3688">
                  <c:v>221.75</c:v>
                </c:pt>
                <c:pt idx="3689">
                  <c:v>221.8</c:v>
                </c:pt>
                <c:pt idx="3690">
                  <c:v>221.85</c:v>
                </c:pt>
                <c:pt idx="3691">
                  <c:v>221.9</c:v>
                </c:pt>
                <c:pt idx="3692">
                  <c:v>221.95</c:v>
                </c:pt>
                <c:pt idx="3693">
                  <c:v>222</c:v>
                </c:pt>
                <c:pt idx="3694">
                  <c:v>222.05</c:v>
                </c:pt>
                <c:pt idx="3695">
                  <c:v>222.1</c:v>
                </c:pt>
                <c:pt idx="3696">
                  <c:v>222.15</c:v>
                </c:pt>
                <c:pt idx="3697">
                  <c:v>222.2</c:v>
                </c:pt>
                <c:pt idx="3698">
                  <c:v>222.25</c:v>
                </c:pt>
                <c:pt idx="3699">
                  <c:v>222.3</c:v>
                </c:pt>
                <c:pt idx="3700">
                  <c:v>222.35</c:v>
                </c:pt>
                <c:pt idx="3701">
                  <c:v>222.4</c:v>
                </c:pt>
                <c:pt idx="3702">
                  <c:v>222.45</c:v>
                </c:pt>
                <c:pt idx="3703">
                  <c:v>222.5</c:v>
                </c:pt>
                <c:pt idx="3704">
                  <c:v>222.55</c:v>
                </c:pt>
                <c:pt idx="3705">
                  <c:v>222.6</c:v>
                </c:pt>
                <c:pt idx="3706">
                  <c:v>222.65</c:v>
                </c:pt>
                <c:pt idx="3707">
                  <c:v>222.7</c:v>
                </c:pt>
                <c:pt idx="3708">
                  <c:v>222.75</c:v>
                </c:pt>
                <c:pt idx="3709">
                  <c:v>222.8</c:v>
                </c:pt>
                <c:pt idx="3710">
                  <c:v>222.85</c:v>
                </c:pt>
                <c:pt idx="3711">
                  <c:v>222.9</c:v>
                </c:pt>
                <c:pt idx="3712">
                  <c:v>222.95</c:v>
                </c:pt>
                <c:pt idx="3713">
                  <c:v>223</c:v>
                </c:pt>
                <c:pt idx="3714">
                  <c:v>223.05</c:v>
                </c:pt>
                <c:pt idx="3715">
                  <c:v>223.1</c:v>
                </c:pt>
                <c:pt idx="3716">
                  <c:v>223.15</c:v>
                </c:pt>
                <c:pt idx="3717">
                  <c:v>223.2</c:v>
                </c:pt>
                <c:pt idx="3718">
                  <c:v>223.25</c:v>
                </c:pt>
                <c:pt idx="3719">
                  <c:v>223.3</c:v>
                </c:pt>
                <c:pt idx="3720">
                  <c:v>223.35</c:v>
                </c:pt>
                <c:pt idx="3721">
                  <c:v>223.4</c:v>
                </c:pt>
                <c:pt idx="3722">
                  <c:v>223.45</c:v>
                </c:pt>
                <c:pt idx="3723">
                  <c:v>223.5</c:v>
                </c:pt>
                <c:pt idx="3724">
                  <c:v>223.55</c:v>
                </c:pt>
                <c:pt idx="3725">
                  <c:v>223.6</c:v>
                </c:pt>
                <c:pt idx="3726">
                  <c:v>223.65</c:v>
                </c:pt>
                <c:pt idx="3727">
                  <c:v>223.7</c:v>
                </c:pt>
                <c:pt idx="3728">
                  <c:v>223.75</c:v>
                </c:pt>
                <c:pt idx="3729">
                  <c:v>223.8</c:v>
                </c:pt>
                <c:pt idx="3730">
                  <c:v>223.85</c:v>
                </c:pt>
                <c:pt idx="3731">
                  <c:v>223.9</c:v>
                </c:pt>
                <c:pt idx="3732">
                  <c:v>223.95</c:v>
                </c:pt>
                <c:pt idx="3733">
                  <c:v>224</c:v>
                </c:pt>
                <c:pt idx="3734">
                  <c:v>224.05</c:v>
                </c:pt>
                <c:pt idx="3735">
                  <c:v>224.1</c:v>
                </c:pt>
                <c:pt idx="3736">
                  <c:v>224.15</c:v>
                </c:pt>
                <c:pt idx="3737">
                  <c:v>224.2</c:v>
                </c:pt>
                <c:pt idx="3738">
                  <c:v>224.25</c:v>
                </c:pt>
                <c:pt idx="3739">
                  <c:v>224.3</c:v>
                </c:pt>
                <c:pt idx="3740">
                  <c:v>224.35</c:v>
                </c:pt>
                <c:pt idx="3741">
                  <c:v>224.4</c:v>
                </c:pt>
                <c:pt idx="3742">
                  <c:v>224.45</c:v>
                </c:pt>
                <c:pt idx="3743">
                  <c:v>224.5</c:v>
                </c:pt>
                <c:pt idx="3744">
                  <c:v>224.55</c:v>
                </c:pt>
                <c:pt idx="3745">
                  <c:v>224.6</c:v>
                </c:pt>
                <c:pt idx="3746">
                  <c:v>224.65</c:v>
                </c:pt>
                <c:pt idx="3747">
                  <c:v>224.7</c:v>
                </c:pt>
                <c:pt idx="3748">
                  <c:v>224.75</c:v>
                </c:pt>
                <c:pt idx="3749">
                  <c:v>224.8</c:v>
                </c:pt>
                <c:pt idx="3750">
                  <c:v>224.85</c:v>
                </c:pt>
                <c:pt idx="3751">
                  <c:v>224.9</c:v>
                </c:pt>
                <c:pt idx="3752">
                  <c:v>224.95</c:v>
                </c:pt>
                <c:pt idx="3753">
                  <c:v>225</c:v>
                </c:pt>
                <c:pt idx="3754">
                  <c:v>225.05</c:v>
                </c:pt>
                <c:pt idx="3755">
                  <c:v>225.1</c:v>
                </c:pt>
                <c:pt idx="3756">
                  <c:v>225.15</c:v>
                </c:pt>
                <c:pt idx="3757">
                  <c:v>225.2</c:v>
                </c:pt>
                <c:pt idx="3758">
                  <c:v>225.25</c:v>
                </c:pt>
                <c:pt idx="3759">
                  <c:v>225.3</c:v>
                </c:pt>
                <c:pt idx="3760">
                  <c:v>225.35</c:v>
                </c:pt>
                <c:pt idx="3761">
                  <c:v>225.4</c:v>
                </c:pt>
                <c:pt idx="3762">
                  <c:v>225.45</c:v>
                </c:pt>
                <c:pt idx="3763">
                  <c:v>225.5</c:v>
                </c:pt>
                <c:pt idx="3764">
                  <c:v>225.55</c:v>
                </c:pt>
                <c:pt idx="3765">
                  <c:v>225.6</c:v>
                </c:pt>
                <c:pt idx="3766">
                  <c:v>225.65</c:v>
                </c:pt>
                <c:pt idx="3767">
                  <c:v>225.7</c:v>
                </c:pt>
                <c:pt idx="3768">
                  <c:v>225.75</c:v>
                </c:pt>
                <c:pt idx="3769">
                  <c:v>225.8</c:v>
                </c:pt>
                <c:pt idx="3770">
                  <c:v>225.85</c:v>
                </c:pt>
                <c:pt idx="3771">
                  <c:v>225.9</c:v>
                </c:pt>
                <c:pt idx="3772">
                  <c:v>225.95</c:v>
                </c:pt>
                <c:pt idx="3773">
                  <c:v>226</c:v>
                </c:pt>
                <c:pt idx="3774">
                  <c:v>226.05</c:v>
                </c:pt>
                <c:pt idx="3775">
                  <c:v>226.1</c:v>
                </c:pt>
                <c:pt idx="3776">
                  <c:v>226.15</c:v>
                </c:pt>
                <c:pt idx="3777">
                  <c:v>226.2</c:v>
                </c:pt>
                <c:pt idx="3778">
                  <c:v>226.25</c:v>
                </c:pt>
                <c:pt idx="3779">
                  <c:v>226.3</c:v>
                </c:pt>
                <c:pt idx="3780">
                  <c:v>226.35</c:v>
                </c:pt>
                <c:pt idx="3781">
                  <c:v>226.4</c:v>
                </c:pt>
                <c:pt idx="3782">
                  <c:v>226.45</c:v>
                </c:pt>
                <c:pt idx="3783">
                  <c:v>226.5</c:v>
                </c:pt>
                <c:pt idx="3784">
                  <c:v>226.55</c:v>
                </c:pt>
                <c:pt idx="3785">
                  <c:v>226.6</c:v>
                </c:pt>
                <c:pt idx="3786">
                  <c:v>226.65</c:v>
                </c:pt>
                <c:pt idx="3787">
                  <c:v>226.7</c:v>
                </c:pt>
                <c:pt idx="3788">
                  <c:v>226.75</c:v>
                </c:pt>
                <c:pt idx="3789">
                  <c:v>226.8</c:v>
                </c:pt>
                <c:pt idx="3790">
                  <c:v>226.85</c:v>
                </c:pt>
                <c:pt idx="3791">
                  <c:v>226.9</c:v>
                </c:pt>
                <c:pt idx="3792">
                  <c:v>226.95</c:v>
                </c:pt>
                <c:pt idx="3793">
                  <c:v>227</c:v>
                </c:pt>
                <c:pt idx="3794">
                  <c:v>227.05</c:v>
                </c:pt>
                <c:pt idx="3795">
                  <c:v>227.1</c:v>
                </c:pt>
                <c:pt idx="3796">
                  <c:v>227.15</c:v>
                </c:pt>
                <c:pt idx="3797">
                  <c:v>227.2</c:v>
                </c:pt>
                <c:pt idx="3798">
                  <c:v>227.25</c:v>
                </c:pt>
                <c:pt idx="3799">
                  <c:v>227.3</c:v>
                </c:pt>
                <c:pt idx="3800">
                  <c:v>227.35</c:v>
                </c:pt>
                <c:pt idx="3801">
                  <c:v>227.4</c:v>
                </c:pt>
                <c:pt idx="3802">
                  <c:v>227.45</c:v>
                </c:pt>
                <c:pt idx="3803">
                  <c:v>227.5</c:v>
                </c:pt>
                <c:pt idx="3804">
                  <c:v>227.55</c:v>
                </c:pt>
                <c:pt idx="3805">
                  <c:v>227.6</c:v>
                </c:pt>
                <c:pt idx="3806">
                  <c:v>227.65</c:v>
                </c:pt>
                <c:pt idx="3807">
                  <c:v>227.7</c:v>
                </c:pt>
                <c:pt idx="3808">
                  <c:v>227.75</c:v>
                </c:pt>
                <c:pt idx="3809">
                  <c:v>227.8</c:v>
                </c:pt>
                <c:pt idx="3810">
                  <c:v>227.85</c:v>
                </c:pt>
                <c:pt idx="3811">
                  <c:v>227.9</c:v>
                </c:pt>
                <c:pt idx="3812">
                  <c:v>227.95</c:v>
                </c:pt>
                <c:pt idx="3813">
                  <c:v>228</c:v>
                </c:pt>
                <c:pt idx="3814">
                  <c:v>228.05</c:v>
                </c:pt>
                <c:pt idx="3815">
                  <c:v>228.1</c:v>
                </c:pt>
                <c:pt idx="3816">
                  <c:v>228.15</c:v>
                </c:pt>
                <c:pt idx="3817">
                  <c:v>228.2</c:v>
                </c:pt>
                <c:pt idx="3818">
                  <c:v>228.25</c:v>
                </c:pt>
                <c:pt idx="3819">
                  <c:v>228.3</c:v>
                </c:pt>
                <c:pt idx="3820">
                  <c:v>228.35</c:v>
                </c:pt>
                <c:pt idx="3821">
                  <c:v>228.4</c:v>
                </c:pt>
                <c:pt idx="3822">
                  <c:v>228.45</c:v>
                </c:pt>
                <c:pt idx="3823">
                  <c:v>228.5</c:v>
                </c:pt>
                <c:pt idx="3824">
                  <c:v>228.55</c:v>
                </c:pt>
                <c:pt idx="3825">
                  <c:v>228.6</c:v>
                </c:pt>
                <c:pt idx="3826">
                  <c:v>228.65</c:v>
                </c:pt>
                <c:pt idx="3827">
                  <c:v>228.7</c:v>
                </c:pt>
                <c:pt idx="3828">
                  <c:v>228.75</c:v>
                </c:pt>
                <c:pt idx="3829">
                  <c:v>228.8</c:v>
                </c:pt>
                <c:pt idx="3830">
                  <c:v>228.85</c:v>
                </c:pt>
                <c:pt idx="3831">
                  <c:v>228.9</c:v>
                </c:pt>
                <c:pt idx="3832">
                  <c:v>228.95</c:v>
                </c:pt>
                <c:pt idx="3833">
                  <c:v>229</c:v>
                </c:pt>
                <c:pt idx="3834">
                  <c:v>229.05</c:v>
                </c:pt>
                <c:pt idx="3835">
                  <c:v>229.1</c:v>
                </c:pt>
                <c:pt idx="3836">
                  <c:v>229.15</c:v>
                </c:pt>
                <c:pt idx="3837">
                  <c:v>229.2</c:v>
                </c:pt>
                <c:pt idx="3838">
                  <c:v>229.25</c:v>
                </c:pt>
                <c:pt idx="3839">
                  <c:v>229.3</c:v>
                </c:pt>
                <c:pt idx="3840">
                  <c:v>229.35</c:v>
                </c:pt>
                <c:pt idx="3841">
                  <c:v>229.4</c:v>
                </c:pt>
                <c:pt idx="3842">
                  <c:v>229.45</c:v>
                </c:pt>
                <c:pt idx="3843">
                  <c:v>229.5</c:v>
                </c:pt>
                <c:pt idx="3844">
                  <c:v>229.55</c:v>
                </c:pt>
                <c:pt idx="3845">
                  <c:v>229.6</c:v>
                </c:pt>
                <c:pt idx="3846">
                  <c:v>229.65</c:v>
                </c:pt>
                <c:pt idx="3847">
                  <c:v>229.7</c:v>
                </c:pt>
                <c:pt idx="3848">
                  <c:v>229.75</c:v>
                </c:pt>
                <c:pt idx="3849">
                  <c:v>229.8</c:v>
                </c:pt>
                <c:pt idx="3850">
                  <c:v>229.85</c:v>
                </c:pt>
                <c:pt idx="3851">
                  <c:v>229.9</c:v>
                </c:pt>
                <c:pt idx="3852">
                  <c:v>229.95</c:v>
                </c:pt>
                <c:pt idx="3853">
                  <c:v>230</c:v>
                </c:pt>
                <c:pt idx="3854">
                  <c:v>230.05</c:v>
                </c:pt>
                <c:pt idx="3855">
                  <c:v>230.1</c:v>
                </c:pt>
                <c:pt idx="3856">
                  <c:v>230.15</c:v>
                </c:pt>
                <c:pt idx="3857">
                  <c:v>230.2</c:v>
                </c:pt>
                <c:pt idx="3858">
                  <c:v>230.25</c:v>
                </c:pt>
                <c:pt idx="3859">
                  <c:v>230.3</c:v>
                </c:pt>
                <c:pt idx="3860">
                  <c:v>230.35</c:v>
                </c:pt>
                <c:pt idx="3861">
                  <c:v>230.4</c:v>
                </c:pt>
                <c:pt idx="3862">
                  <c:v>230.45</c:v>
                </c:pt>
                <c:pt idx="3863">
                  <c:v>230.5</c:v>
                </c:pt>
                <c:pt idx="3864">
                  <c:v>230.55</c:v>
                </c:pt>
                <c:pt idx="3865">
                  <c:v>230.6</c:v>
                </c:pt>
                <c:pt idx="3866">
                  <c:v>230.65</c:v>
                </c:pt>
                <c:pt idx="3867">
                  <c:v>230.7</c:v>
                </c:pt>
                <c:pt idx="3868">
                  <c:v>230.75</c:v>
                </c:pt>
                <c:pt idx="3869">
                  <c:v>230.8</c:v>
                </c:pt>
                <c:pt idx="3870">
                  <c:v>230.85</c:v>
                </c:pt>
                <c:pt idx="3871">
                  <c:v>230.9</c:v>
                </c:pt>
                <c:pt idx="3872">
                  <c:v>230.95</c:v>
                </c:pt>
                <c:pt idx="3873">
                  <c:v>231</c:v>
                </c:pt>
                <c:pt idx="3874">
                  <c:v>231.05</c:v>
                </c:pt>
                <c:pt idx="3875">
                  <c:v>231.1</c:v>
                </c:pt>
                <c:pt idx="3876">
                  <c:v>231.15</c:v>
                </c:pt>
                <c:pt idx="3877">
                  <c:v>231.2</c:v>
                </c:pt>
                <c:pt idx="3878">
                  <c:v>231.25</c:v>
                </c:pt>
                <c:pt idx="3879">
                  <c:v>231.3</c:v>
                </c:pt>
                <c:pt idx="3880">
                  <c:v>231.35</c:v>
                </c:pt>
                <c:pt idx="3881">
                  <c:v>231.4</c:v>
                </c:pt>
                <c:pt idx="3882">
                  <c:v>231.45</c:v>
                </c:pt>
                <c:pt idx="3883">
                  <c:v>231.5</c:v>
                </c:pt>
                <c:pt idx="3884">
                  <c:v>231.55</c:v>
                </c:pt>
                <c:pt idx="3885">
                  <c:v>231.6</c:v>
                </c:pt>
                <c:pt idx="3886">
                  <c:v>231.65</c:v>
                </c:pt>
                <c:pt idx="3887">
                  <c:v>231.7</c:v>
                </c:pt>
                <c:pt idx="3888">
                  <c:v>231.75</c:v>
                </c:pt>
                <c:pt idx="3889">
                  <c:v>231.8</c:v>
                </c:pt>
                <c:pt idx="3890">
                  <c:v>231.85</c:v>
                </c:pt>
                <c:pt idx="3891">
                  <c:v>231.9</c:v>
                </c:pt>
                <c:pt idx="3892">
                  <c:v>231.95000000000002</c:v>
                </c:pt>
                <c:pt idx="3893">
                  <c:v>232.00000000000003</c:v>
                </c:pt>
                <c:pt idx="3894">
                  <c:v>232.05000000000004</c:v>
                </c:pt>
                <c:pt idx="3895">
                  <c:v>232.10000000000005</c:v>
                </c:pt>
                <c:pt idx="3896">
                  <c:v>232.15000000000006</c:v>
                </c:pt>
                <c:pt idx="3897">
                  <c:v>232.20000000000007</c:v>
                </c:pt>
                <c:pt idx="3898">
                  <c:v>232.25000000000009</c:v>
                </c:pt>
                <c:pt idx="3899">
                  <c:v>232.3000000000001</c:v>
                </c:pt>
                <c:pt idx="3900">
                  <c:v>232.35000000000011</c:v>
                </c:pt>
                <c:pt idx="3901">
                  <c:v>232.40000000000012</c:v>
                </c:pt>
                <c:pt idx="3902">
                  <c:v>232.45000000000013</c:v>
                </c:pt>
                <c:pt idx="3903">
                  <c:v>232.50000000000014</c:v>
                </c:pt>
              </c:numCache>
            </c:numRef>
          </c:xVal>
          <c:yVal>
            <c:numRef>
              <c:f>Lookups!$E$8:$E$3912</c:f>
              <c:numCache>
                <c:formatCode>0.000000</c:formatCode>
                <c:ptCount val="3905"/>
                <c:pt idx="1">
                  <c:v>1.4335499999999994</c:v>
                </c:pt>
                <c:pt idx="2">
                  <c:v>1.4314499999999994</c:v>
                </c:pt>
                <c:pt idx="3">
                  <c:v>1.4293499999999995</c:v>
                </c:pt>
                <c:pt idx="4">
                  <c:v>1.4272499999999995</c:v>
                </c:pt>
                <c:pt idx="5">
                  <c:v>1.4251499999999995</c:v>
                </c:pt>
                <c:pt idx="6">
                  <c:v>1.4230499999999995</c:v>
                </c:pt>
                <c:pt idx="7">
                  <c:v>1.4209499999999995</c:v>
                </c:pt>
                <c:pt idx="8">
                  <c:v>1.4188499999999995</c:v>
                </c:pt>
                <c:pt idx="9">
                  <c:v>1.4167499999999995</c:v>
                </c:pt>
                <c:pt idx="10">
                  <c:v>1.4146499999999995</c:v>
                </c:pt>
                <c:pt idx="11">
                  <c:v>1.4125499999999995</c:v>
                </c:pt>
                <c:pt idx="12">
                  <c:v>1.4104499999999995</c:v>
                </c:pt>
                <c:pt idx="13">
                  <c:v>1.4083499999999995</c:v>
                </c:pt>
                <c:pt idx="14">
                  <c:v>1.4062499999999996</c:v>
                </c:pt>
                <c:pt idx="15">
                  <c:v>1.4041499999999996</c:v>
                </c:pt>
                <c:pt idx="16">
                  <c:v>1.4020499999999996</c:v>
                </c:pt>
                <c:pt idx="17">
                  <c:v>1.3999499999999996</c:v>
                </c:pt>
                <c:pt idx="18">
                  <c:v>1.3978499999999996</c:v>
                </c:pt>
                <c:pt idx="19">
                  <c:v>1.3957499999999996</c:v>
                </c:pt>
                <c:pt idx="20">
                  <c:v>1.3936499999999996</c:v>
                </c:pt>
                <c:pt idx="21">
                  <c:v>1.3915499999999996</c:v>
                </c:pt>
                <c:pt idx="22">
                  <c:v>1.3894499999999996</c:v>
                </c:pt>
                <c:pt idx="23">
                  <c:v>1.3873499999999996</c:v>
                </c:pt>
                <c:pt idx="24">
                  <c:v>1.3852499999999996</c:v>
                </c:pt>
                <c:pt idx="25">
                  <c:v>1.3831499999999997</c:v>
                </c:pt>
                <c:pt idx="26">
                  <c:v>1.3810499999999997</c:v>
                </c:pt>
                <c:pt idx="27">
                  <c:v>1.3789499999999997</c:v>
                </c:pt>
                <c:pt idx="28">
                  <c:v>1.3768499999999997</c:v>
                </c:pt>
                <c:pt idx="29">
                  <c:v>1.3747499999999997</c:v>
                </c:pt>
                <c:pt idx="30">
                  <c:v>1.3726499999999997</c:v>
                </c:pt>
                <c:pt idx="31">
                  <c:v>1.3705499999999997</c:v>
                </c:pt>
                <c:pt idx="32">
                  <c:v>1.3684499999999997</c:v>
                </c:pt>
                <c:pt idx="33">
                  <c:v>1.3663499999999997</c:v>
                </c:pt>
                <c:pt idx="34">
                  <c:v>1.3642499999999997</c:v>
                </c:pt>
                <c:pt idx="35">
                  <c:v>1.3621499999999997</c:v>
                </c:pt>
                <c:pt idx="36">
                  <c:v>1.3600499999999998</c:v>
                </c:pt>
                <c:pt idx="37">
                  <c:v>1.3579499999999998</c:v>
                </c:pt>
                <c:pt idx="38">
                  <c:v>1.3558499999999998</c:v>
                </c:pt>
                <c:pt idx="39">
                  <c:v>1.3537499999999998</c:v>
                </c:pt>
                <c:pt idx="40">
                  <c:v>1.3516499999999998</c:v>
                </c:pt>
                <c:pt idx="41">
                  <c:v>1.3495499999999998</c:v>
                </c:pt>
                <c:pt idx="42">
                  <c:v>1.3474499999999998</c:v>
                </c:pt>
                <c:pt idx="43">
                  <c:v>1.3453499999999998</c:v>
                </c:pt>
                <c:pt idx="44">
                  <c:v>1.3432499999999998</c:v>
                </c:pt>
                <c:pt idx="45">
                  <c:v>1.3411499999999998</c:v>
                </c:pt>
                <c:pt idx="46">
                  <c:v>1.3390499999999999</c:v>
                </c:pt>
                <c:pt idx="47">
                  <c:v>1.3369499999999999</c:v>
                </c:pt>
                <c:pt idx="48">
                  <c:v>1.3348499999999999</c:v>
                </c:pt>
                <c:pt idx="49">
                  <c:v>1.3327499999999999</c:v>
                </c:pt>
                <c:pt idx="50">
                  <c:v>1.3306499999999999</c:v>
                </c:pt>
                <c:pt idx="51">
                  <c:v>1.3285499999999999</c:v>
                </c:pt>
                <c:pt idx="52">
                  <c:v>1.3264499999999999</c:v>
                </c:pt>
                <c:pt idx="53">
                  <c:v>1.3243499999999999</c:v>
                </c:pt>
                <c:pt idx="54">
                  <c:v>1.3222499999999999</c:v>
                </c:pt>
                <c:pt idx="55">
                  <c:v>1.3201499999999999</c:v>
                </c:pt>
                <c:pt idx="56">
                  <c:v>1.3180700000000001</c:v>
                </c:pt>
                <c:pt idx="57">
                  <c:v>1.3160000000000001</c:v>
                </c:pt>
                <c:pt idx="58">
                  <c:v>1.3139000000000001</c:v>
                </c:pt>
                <c:pt idx="59">
                  <c:v>1.3118000000000001</c:v>
                </c:pt>
                <c:pt idx="60">
                  <c:v>1.30972</c:v>
                </c:pt>
                <c:pt idx="61">
                  <c:v>1.30765</c:v>
                </c:pt>
                <c:pt idx="62">
                  <c:v>1.3056000000000001</c:v>
                </c:pt>
                <c:pt idx="63">
                  <c:v>1.30355</c:v>
                </c:pt>
                <c:pt idx="64">
                  <c:v>1.3015000000000001</c:v>
                </c:pt>
                <c:pt idx="65">
                  <c:v>1.29945</c:v>
                </c:pt>
                <c:pt idx="66">
                  <c:v>1.29742</c:v>
                </c:pt>
                <c:pt idx="67">
                  <c:v>1.2954000000000001</c:v>
                </c:pt>
                <c:pt idx="68">
                  <c:v>1.2934000000000001</c:v>
                </c:pt>
                <c:pt idx="69">
                  <c:v>1.2914000000000001</c:v>
                </c:pt>
                <c:pt idx="70">
                  <c:v>1.2894000000000001</c:v>
                </c:pt>
                <c:pt idx="71">
                  <c:v>1.2874000000000001</c:v>
                </c:pt>
                <c:pt idx="72">
                  <c:v>1.2854000000000001</c:v>
                </c:pt>
                <c:pt idx="73">
                  <c:v>1.2834000000000001</c:v>
                </c:pt>
                <c:pt idx="74">
                  <c:v>1.28142</c:v>
                </c:pt>
                <c:pt idx="75">
                  <c:v>1.27945</c:v>
                </c:pt>
                <c:pt idx="76">
                  <c:v>1.2774700000000001</c:v>
                </c:pt>
                <c:pt idx="77">
                  <c:v>1.2755000000000001</c:v>
                </c:pt>
                <c:pt idx="78">
                  <c:v>1.27355</c:v>
                </c:pt>
                <c:pt idx="79">
                  <c:v>1.2716000000000001</c:v>
                </c:pt>
                <c:pt idx="80">
                  <c:v>1.2696700000000001</c:v>
                </c:pt>
                <c:pt idx="81">
                  <c:v>1.2677499999999999</c:v>
                </c:pt>
                <c:pt idx="82">
                  <c:v>1.2658199999999999</c:v>
                </c:pt>
                <c:pt idx="83">
                  <c:v>1.2639</c:v>
                </c:pt>
                <c:pt idx="84">
                  <c:v>1.26197</c:v>
                </c:pt>
                <c:pt idx="85">
                  <c:v>1.2600499999999999</c:v>
                </c:pt>
                <c:pt idx="86">
                  <c:v>1.2581500000000001</c:v>
                </c:pt>
                <c:pt idx="87">
                  <c:v>1.2562500000000001</c:v>
                </c:pt>
                <c:pt idx="88">
                  <c:v>1.2543500000000001</c:v>
                </c:pt>
                <c:pt idx="89">
                  <c:v>1.2524500000000001</c:v>
                </c:pt>
                <c:pt idx="90">
                  <c:v>1.25057</c:v>
                </c:pt>
                <c:pt idx="91">
                  <c:v>1.2486999999999999</c:v>
                </c:pt>
                <c:pt idx="92">
                  <c:v>1.24685</c:v>
                </c:pt>
                <c:pt idx="93">
                  <c:v>1.2450000000000001</c:v>
                </c:pt>
                <c:pt idx="94">
                  <c:v>1.24312</c:v>
                </c:pt>
                <c:pt idx="95">
                  <c:v>1.24125</c:v>
                </c:pt>
                <c:pt idx="96">
                  <c:v>1.23942</c:v>
                </c:pt>
                <c:pt idx="97">
                  <c:v>1.2376</c:v>
                </c:pt>
                <c:pt idx="98">
                  <c:v>1.2357499999999999</c:v>
                </c:pt>
                <c:pt idx="99">
                  <c:v>1.2339</c:v>
                </c:pt>
                <c:pt idx="100">
                  <c:v>1.2321</c:v>
                </c:pt>
                <c:pt idx="101">
                  <c:v>1.2302999999999999</c:v>
                </c:pt>
                <c:pt idx="102">
                  <c:v>1.22847</c:v>
                </c:pt>
                <c:pt idx="103">
                  <c:v>1.22665</c:v>
                </c:pt>
                <c:pt idx="104">
                  <c:v>1.2248699999999999</c:v>
                </c:pt>
                <c:pt idx="105">
                  <c:v>1.2231000000000001</c:v>
                </c:pt>
                <c:pt idx="106">
                  <c:v>1.22132</c:v>
                </c:pt>
                <c:pt idx="107">
                  <c:v>1.2195499999999999</c:v>
                </c:pt>
                <c:pt idx="108">
                  <c:v>1.21777</c:v>
                </c:pt>
                <c:pt idx="109">
                  <c:v>1.216</c:v>
                </c:pt>
                <c:pt idx="110">
                  <c:v>1.2142500000000001</c:v>
                </c:pt>
                <c:pt idx="111">
                  <c:v>1.2124999999999999</c:v>
                </c:pt>
                <c:pt idx="112">
                  <c:v>1.21075</c:v>
                </c:pt>
                <c:pt idx="113">
                  <c:v>1.2090000000000001</c:v>
                </c:pt>
                <c:pt idx="114">
                  <c:v>1.2072499999999999</c:v>
                </c:pt>
                <c:pt idx="115">
                  <c:v>1.2055</c:v>
                </c:pt>
                <c:pt idx="116">
                  <c:v>1.2037500000000001</c:v>
                </c:pt>
                <c:pt idx="117">
                  <c:v>1.202</c:v>
                </c:pt>
                <c:pt idx="118">
                  <c:v>1.2002999999999999</c:v>
                </c:pt>
                <c:pt idx="119">
                  <c:v>1.1986000000000001</c:v>
                </c:pt>
                <c:pt idx="120">
                  <c:v>1.1968700000000001</c:v>
                </c:pt>
                <c:pt idx="121">
                  <c:v>1.1951499999999999</c:v>
                </c:pt>
                <c:pt idx="122">
                  <c:v>1.1934499999999999</c:v>
                </c:pt>
                <c:pt idx="123">
                  <c:v>1.1917500000000001</c:v>
                </c:pt>
                <c:pt idx="124">
                  <c:v>1.1900999999999999</c:v>
                </c:pt>
                <c:pt idx="125">
                  <c:v>1.18845</c:v>
                </c:pt>
                <c:pt idx="126">
                  <c:v>1.18675</c:v>
                </c:pt>
                <c:pt idx="127">
                  <c:v>1.1850499999999999</c:v>
                </c:pt>
                <c:pt idx="128">
                  <c:v>1.18337</c:v>
                </c:pt>
                <c:pt idx="129">
                  <c:v>1.1817</c:v>
                </c:pt>
                <c:pt idx="130">
                  <c:v>1.18005</c:v>
                </c:pt>
                <c:pt idx="131">
                  <c:v>1.1783999999999999</c:v>
                </c:pt>
                <c:pt idx="132">
                  <c:v>1.1767700000000001</c:v>
                </c:pt>
                <c:pt idx="133">
                  <c:v>1.1751499999999999</c:v>
                </c:pt>
                <c:pt idx="134">
                  <c:v>1.1735</c:v>
                </c:pt>
                <c:pt idx="135">
                  <c:v>1.1718500000000001</c:v>
                </c:pt>
                <c:pt idx="136">
                  <c:v>1.17022</c:v>
                </c:pt>
                <c:pt idx="137">
                  <c:v>1.1686000000000001</c:v>
                </c:pt>
                <c:pt idx="138">
                  <c:v>1.1669700000000001</c:v>
                </c:pt>
                <c:pt idx="139">
                  <c:v>1.1653500000000001</c:v>
                </c:pt>
                <c:pt idx="140">
                  <c:v>1.1637500000000001</c:v>
                </c:pt>
                <c:pt idx="141">
                  <c:v>1.16215</c:v>
                </c:pt>
                <c:pt idx="142">
                  <c:v>1.1605700000000001</c:v>
                </c:pt>
                <c:pt idx="143">
                  <c:v>1.159</c:v>
                </c:pt>
                <c:pt idx="144">
                  <c:v>1.1574</c:v>
                </c:pt>
                <c:pt idx="145">
                  <c:v>1.1557999999999999</c:v>
                </c:pt>
                <c:pt idx="146">
                  <c:v>1.15422</c:v>
                </c:pt>
                <c:pt idx="147">
                  <c:v>1.15265</c:v>
                </c:pt>
                <c:pt idx="148">
                  <c:v>1.15107</c:v>
                </c:pt>
                <c:pt idx="149">
                  <c:v>1.1495</c:v>
                </c:pt>
                <c:pt idx="150">
                  <c:v>1.1479699999999999</c:v>
                </c:pt>
                <c:pt idx="151">
                  <c:v>1.14645</c:v>
                </c:pt>
                <c:pt idx="152">
                  <c:v>1.1448700000000001</c:v>
                </c:pt>
                <c:pt idx="153">
                  <c:v>1.1433</c:v>
                </c:pt>
                <c:pt idx="154">
                  <c:v>1.14177</c:v>
                </c:pt>
                <c:pt idx="155">
                  <c:v>1.14025</c:v>
                </c:pt>
                <c:pt idx="156">
                  <c:v>1.13872</c:v>
                </c:pt>
                <c:pt idx="157">
                  <c:v>1.1372</c:v>
                </c:pt>
                <c:pt idx="158">
                  <c:v>1.13567</c:v>
                </c:pt>
                <c:pt idx="159">
                  <c:v>1.13415</c:v>
                </c:pt>
                <c:pt idx="160">
                  <c:v>1.13262</c:v>
                </c:pt>
                <c:pt idx="161">
                  <c:v>1.1311</c:v>
                </c:pt>
                <c:pt idx="162">
                  <c:v>1.1296200000000001</c:v>
                </c:pt>
                <c:pt idx="163">
                  <c:v>1.12815</c:v>
                </c:pt>
                <c:pt idx="164">
                  <c:v>1.12662</c:v>
                </c:pt>
                <c:pt idx="165">
                  <c:v>1.1251</c:v>
                </c:pt>
                <c:pt idx="166">
                  <c:v>1.1236200000000001</c:v>
                </c:pt>
                <c:pt idx="167">
                  <c:v>1.12215</c:v>
                </c:pt>
                <c:pt idx="168">
                  <c:v>1.1206700000000001</c:v>
                </c:pt>
                <c:pt idx="169">
                  <c:v>1.1192</c:v>
                </c:pt>
                <c:pt idx="170">
                  <c:v>1.11775</c:v>
                </c:pt>
                <c:pt idx="171">
                  <c:v>1.1163000000000001</c:v>
                </c:pt>
                <c:pt idx="172">
                  <c:v>1.1148499999999999</c:v>
                </c:pt>
                <c:pt idx="173">
                  <c:v>1.1133999999999999</c:v>
                </c:pt>
                <c:pt idx="174">
                  <c:v>1.11195</c:v>
                </c:pt>
                <c:pt idx="175">
                  <c:v>1.1105</c:v>
                </c:pt>
                <c:pt idx="176">
                  <c:v>1.10907</c:v>
                </c:pt>
                <c:pt idx="177">
                  <c:v>1.10765</c:v>
                </c:pt>
                <c:pt idx="178">
                  <c:v>1.1062000000000001</c:v>
                </c:pt>
                <c:pt idx="179">
                  <c:v>1.1047499999999999</c:v>
                </c:pt>
                <c:pt idx="180">
                  <c:v>1.1033200000000001</c:v>
                </c:pt>
                <c:pt idx="181">
                  <c:v>1.1019000000000001</c:v>
                </c:pt>
                <c:pt idx="182">
                  <c:v>1.1004700000000001</c:v>
                </c:pt>
                <c:pt idx="183">
                  <c:v>1.0990500000000001</c:v>
                </c:pt>
                <c:pt idx="184">
                  <c:v>1.0976699999999999</c:v>
                </c:pt>
                <c:pt idx="185">
                  <c:v>1.0963000000000001</c:v>
                </c:pt>
                <c:pt idx="186">
                  <c:v>1.09487</c:v>
                </c:pt>
                <c:pt idx="187">
                  <c:v>1.09345</c:v>
                </c:pt>
                <c:pt idx="188">
                  <c:v>1.0920700000000001</c:v>
                </c:pt>
                <c:pt idx="189">
                  <c:v>1.0907</c:v>
                </c:pt>
                <c:pt idx="190">
                  <c:v>1.0892999999999999</c:v>
                </c:pt>
                <c:pt idx="191">
                  <c:v>1.0879000000000001</c:v>
                </c:pt>
                <c:pt idx="192">
                  <c:v>1.0865499999999999</c:v>
                </c:pt>
                <c:pt idx="193">
                  <c:v>1.0851999999999999</c:v>
                </c:pt>
                <c:pt idx="194">
                  <c:v>1.08382</c:v>
                </c:pt>
                <c:pt idx="195">
                  <c:v>1.0824499999999999</c:v>
                </c:pt>
                <c:pt idx="196">
                  <c:v>1.0810999999999999</c:v>
                </c:pt>
                <c:pt idx="197">
                  <c:v>1.07975</c:v>
                </c:pt>
                <c:pt idx="198">
                  <c:v>1.0784</c:v>
                </c:pt>
                <c:pt idx="199">
                  <c:v>1.0770500000000001</c:v>
                </c:pt>
                <c:pt idx="200">
                  <c:v>1.0757000000000001</c:v>
                </c:pt>
                <c:pt idx="201">
                  <c:v>1.0743499999999999</c:v>
                </c:pt>
                <c:pt idx="202">
                  <c:v>1.0730200000000001</c:v>
                </c:pt>
                <c:pt idx="203">
                  <c:v>1.0717000000000001</c:v>
                </c:pt>
                <c:pt idx="204">
                  <c:v>1.0704</c:v>
                </c:pt>
                <c:pt idx="205">
                  <c:v>1.0690999999999999</c:v>
                </c:pt>
                <c:pt idx="206">
                  <c:v>1.0677700000000001</c:v>
                </c:pt>
                <c:pt idx="207">
                  <c:v>1.0664499999999999</c:v>
                </c:pt>
                <c:pt idx="208">
                  <c:v>1.06515</c:v>
                </c:pt>
                <c:pt idx="209">
                  <c:v>1.06385</c:v>
                </c:pt>
                <c:pt idx="210">
                  <c:v>1.0625199999999999</c:v>
                </c:pt>
                <c:pt idx="211">
                  <c:v>1.0611999999999999</c:v>
                </c:pt>
                <c:pt idx="212">
                  <c:v>1.0599000000000001</c:v>
                </c:pt>
                <c:pt idx="213">
                  <c:v>1.0586</c:v>
                </c:pt>
                <c:pt idx="214">
                  <c:v>1.05732</c:v>
                </c:pt>
                <c:pt idx="215">
                  <c:v>1.0560499999999999</c:v>
                </c:pt>
                <c:pt idx="216">
                  <c:v>1.0547500000000001</c:v>
                </c:pt>
                <c:pt idx="217">
                  <c:v>1.05345</c:v>
                </c:pt>
                <c:pt idx="218">
                  <c:v>1.0522</c:v>
                </c:pt>
                <c:pt idx="219">
                  <c:v>1.0509500000000001</c:v>
                </c:pt>
                <c:pt idx="220">
                  <c:v>1.0496700000000001</c:v>
                </c:pt>
                <c:pt idx="221">
                  <c:v>1.0484</c:v>
                </c:pt>
                <c:pt idx="222">
                  <c:v>1.04715</c:v>
                </c:pt>
                <c:pt idx="223">
                  <c:v>1.0459000000000001</c:v>
                </c:pt>
                <c:pt idx="224">
                  <c:v>1.0446500000000001</c:v>
                </c:pt>
                <c:pt idx="225">
                  <c:v>1.0434000000000001</c:v>
                </c:pt>
                <c:pt idx="226">
                  <c:v>1.04217</c:v>
                </c:pt>
                <c:pt idx="227">
                  <c:v>1.04095</c:v>
                </c:pt>
                <c:pt idx="228">
                  <c:v>1.0397000000000001</c:v>
                </c:pt>
                <c:pt idx="229">
                  <c:v>1.0384500000000001</c:v>
                </c:pt>
                <c:pt idx="230">
                  <c:v>1.03722</c:v>
                </c:pt>
                <c:pt idx="231">
                  <c:v>1.036</c:v>
                </c:pt>
                <c:pt idx="232">
                  <c:v>1.03477</c:v>
                </c:pt>
                <c:pt idx="233">
                  <c:v>1.03355</c:v>
                </c:pt>
                <c:pt idx="234">
                  <c:v>1.0323500000000001</c:v>
                </c:pt>
                <c:pt idx="235">
                  <c:v>1.03115</c:v>
                </c:pt>
                <c:pt idx="236">
                  <c:v>1.0299199999999999</c:v>
                </c:pt>
                <c:pt idx="237">
                  <c:v>1.0286999999999999</c:v>
                </c:pt>
                <c:pt idx="238">
                  <c:v>1.0275000000000001</c:v>
                </c:pt>
                <c:pt idx="239">
                  <c:v>1.0263</c:v>
                </c:pt>
                <c:pt idx="240">
                  <c:v>1.0250999999999999</c:v>
                </c:pt>
                <c:pt idx="241">
                  <c:v>1.0239</c:v>
                </c:pt>
                <c:pt idx="242">
                  <c:v>1.0227200000000001</c:v>
                </c:pt>
                <c:pt idx="243">
                  <c:v>1.02155</c:v>
                </c:pt>
                <c:pt idx="244">
                  <c:v>1.0203500000000001</c:v>
                </c:pt>
                <c:pt idx="245">
                  <c:v>1.01915</c:v>
                </c:pt>
                <c:pt idx="246">
                  <c:v>1.018</c:v>
                </c:pt>
                <c:pt idx="247">
                  <c:v>1.01685</c:v>
                </c:pt>
                <c:pt idx="248">
                  <c:v>1.0156700000000001</c:v>
                </c:pt>
                <c:pt idx="249">
                  <c:v>1.0145</c:v>
                </c:pt>
                <c:pt idx="250">
                  <c:v>1.01335</c:v>
                </c:pt>
                <c:pt idx="251">
                  <c:v>1.0122</c:v>
                </c:pt>
                <c:pt idx="252">
                  <c:v>1.01105</c:v>
                </c:pt>
                <c:pt idx="253">
                  <c:v>1.0099</c:v>
                </c:pt>
                <c:pt idx="254">
                  <c:v>1.00875</c:v>
                </c:pt>
                <c:pt idx="255">
                  <c:v>1.0076000000000001</c:v>
                </c:pt>
                <c:pt idx="256">
                  <c:v>1.00647</c:v>
                </c:pt>
                <c:pt idx="257">
                  <c:v>1.00535</c:v>
                </c:pt>
                <c:pt idx="258">
                  <c:v>1.0042</c:v>
                </c:pt>
                <c:pt idx="259">
                  <c:v>1.00305</c:v>
                </c:pt>
                <c:pt idx="260">
                  <c:v>1.0019199999999999</c:v>
                </c:pt>
                <c:pt idx="261">
                  <c:v>1.0007999999999999</c:v>
                </c:pt>
                <c:pt idx="262">
                  <c:v>0.99966999999999995</c:v>
                </c:pt>
                <c:pt idx="263">
                  <c:v>0.99855000000000005</c:v>
                </c:pt>
                <c:pt idx="264">
                  <c:v>0.99744999999999995</c:v>
                </c:pt>
                <c:pt idx="265">
                  <c:v>0.99634999999999996</c:v>
                </c:pt>
                <c:pt idx="266">
                  <c:v>0.99521999999999999</c:v>
                </c:pt>
                <c:pt idx="267">
                  <c:v>0.99409999999999998</c:v>
                </c:pt>
                <c:pt idx="268">
                  <c:v>0.99299999999999999</c:v>
                </c:pt>
                <c:pt idx="269">
                  <c:v>0.9919</c:v>
                </c:pt>
                <c:pt idx="270">
                  <c:v>0.99080000000000001</c:v>
                </c:pt>
                <c:pt idx="271">
                  <c:v>0.98970000000000002</c:v>
                </c:pt>
                <c:pt idx="272">
                  <c:v>0.98860000000000003</c:v>
                </c:pt>
                <c:pt idx="273">
                  <c:v>0.98750000000000004</c:v>
                </c:pt>
                <c:pt idx="274">
                  <c:v>0.98641999999999996</c:v>
                </c:pt>
                <c:pt idx="275">
                  <c:v>0.98534999999999995</c:v>
                </c:pt>
                <c:pt idx="276">
                  <c:v>0.98429999999999995</c:v>
                </c:pt>
                <c:pt idx="277">
                  <c:v>0.98324999999999996</c:v>
                </c:pt>
                <c:pt idx="278">
                  <c:v>0.98214999999999997</c:v>
                </c:pt>
                <c:pt idx="279">
                  <c:v>0.98104999999999998</c:v>
                </c:pt>
                <c:pt idx="280">
                  <c:v>0.97997000000000001</c:v>
                </c:pt>
                <c:pt idx="281">
                  <c:v>0.97889999999999999</c:v>
                </c:pt>
                <c:pt idx="282">
                  <c:v>0.97785</c:v>
                </c:pt>
                <c:pt idx="283">
                  <c:v>0.9768</c:v>
                </c:pt>
                <c:pt idx="284">
                  <c:v>0.97575000000000001</c:v>
                </c:pt>
                <c:pt idx="285">
                  <c:v>0.97470000000000001</c:v>
                </c:pt>
                <c:pt idx="286">
                  <c:v>0.97367000000000004</c:v>
                </c:pt>
                <c:pt idx="287">
                  <c:v>0.97265000000000001</c:v>
                </c:pt>
                <c:pt idx="288">
                  <c:v>0.97160000000000002</c:v>
                </c:pt>
                <c:pt idx="289">
                  <c:v>0.97055000000000002</c:v>
                </c:pt>
                <c:pt idx="290">
                  <c:v>0.96950000000000003</c:v>
                </c:pt>
                <c:pt idx="291">
                  <c:v>0.96845000000000003</c:v>
                </c:pt>
                <c:pt idx="292">
                  <c:v>0.96741999999999995</c:v>
                </c:pt>
                <c:pt idx="293">
                  <c:v>0.96640000000000004</c:v>
                </c:pt>
                <c:pt idx="294">
                  <c:v>0.96536999999999995</c:v>
                </c:pt>
                <c:pt idx="295">
                  <c:v>0.96435000000000004</c:v>
                </c:pt>
                <c:pt idx="296">
                  <c:v>0.96331999999999995</c:v>
                </c:pt>
                <c:pt idx="297">
                  <c:v>0.96230000000000004</c:v>
                </c:pt>
                <c:pt idx="298">
                  <c:v>0.96130000000000004</c:v>
                </c:pt>
                <c:pt idx="299">
                  <c:v>0.96030000000000004</c:v>
                </c:pt>
                <c:pt idx="300">
                  <c:v>0.95930000000000004</c:v>
                </c:pt>
                <c:pt idx="301">
                  <c:v>0.95830000000000004</c:v>
                </c:pt>
                <c:pt idx="302">
                  <c:v>0.95726999999999995</c:v>
                </c:pt>
                <c:pt idx="303">
                  <c:v>0.95625000000000004</c:v>
                </c:pt>
                <c:pt idx="304">
                  <c:v>0.95525000000000004</c:v>
                </c:pt>
                <c:pt idx="305">
                  <c:v>0.95425000000000004</c:v>
                </c:pt>
                <c:pt idx="306">
                  <c:v>0.95325000000000004</c:v>
                </c:pt>
                <c:pt idx="307">
                  <c:v>0.95225000000000004</c:v>
                </c:pt>
                <c:pt idx="308">
                  <c:v>0.95126999999999995</c:v>
                </c:pt>
                <c:pt idx="309">
                  <c:v>0.95030000000000003</c:v>
                </c:pt>
                <c:pt idx="310">
                  <c:v>0.94932000000000005</c:v>
                </c:pt>
                <c:pt idx="311">
                  <c:v>0.94835000000000003</c:v>
                </c:pt>
                <c:pt idx="312">
                  <c:v>0.94737000000000005</c:v>
                </c:pt>
                <c:pt idx="313">
                  <c:v>0.94640000000000002</c:v>
                </c:pt>
                <c:pt idx="314">
                  <c:v>0.94542000000000004</c:v>
                </c:pt>
                <c:pt idx="315">
                  <c:v>0.94445000000000001</c:v>
                </c:pt>
                <c:pt idx="316">
                  <c:v>0.94327000000000005</c:v>
                </c:pt>
                <c:pt idx="317">
                  <c:v>0.9425</c:v>
                </c:pt>
                <c:pt idx="318">
                  <c:v>0.94155</c:v>
                </c:pt>
                <c:pt idx="319">
                  <c:v>0.94059999999999999</c:v>
                </c:pt>
                <c:pt idx="320">
                  <c:v>0.93964999999999999</c:v>
                </c:pt>
                <c:pt idx="321">
                  <c:v>0.93869999999999998</c:v>
                </c:pt>
                <c:pt idx="322">
                  <c:v>0.93799999999999994</c:v>
                </c:pt>
                <c:pt idx="323">
                  <c:v>0.93730000000000002</c:v>
                </c:pt>
                <c:pt idx="324">
                  <c:v>0.93610000000000004</c:v>
                </c:pt>
                <c:pt idx="325">
                  <c:v>0.93489999999999995</c:v>
                </c:pt>
                <c:pt idx="326">
                  <c:v>0.93396999999999997</c:v>
                </c:pt>
                <c:pt idx="327">
                  <c:v>0.93305000000000005</c:v>
                </c:pt>
                <c:pt idx="328">
                  <c:v>0.93210000000000004</c:v>
                </c:pt>
                <c:pt idx="329">
                  <c:v>0.93115000000000003</c:v>
                </c:pt>
                <c:pt idx="330">
                  <c:v>0.93025000000000002</c:v>
                </c:pt>
                <c:pt idx="331">
                  <c:v>0.92935000000000001</c:v>
                </c:pt>
                <c:pt idx="332">
                  <c:v>0.92842000000000002</c:v>
                </c:pt>
                <c:pt idx="333">
                  <c:v>0.92749999999999999</c:v>
                </c:pt>
                <c:pt idx="334">
                  <c:v>0.92657</c:v>
                </c:pt>
                <c:pt idx="335">
                  <c:v>0.92564999999999997</c:v>
                </c:pt>
                <c:pt idx="336">
                  <c:v>0.92474999999999996</c:v>
                </c:pt>
                <c:pt idx="337">
                  <c:v>0.92384999999999995</c:v>
                </c:pt>
                <c:pt idx="338">
                  <c:v>0.92291999999999996</c:v>
                </c:pt>
                <c:pt idx="339">
                  <c:v>0.92200000000000004</c:v>
                </c:pt>
                <c:pt idx="340">
                  <c:v>0.92110000000000003</c:v>
                </c:pt>
                <c:pt idx="341">
                  <c:v>0.92020000000000002</c:v>
                </c:pt>
                <c:pt idx="342">
                  <c:v>0.91930000000000001</c:v>
                </c:pt>
                <c:pt idx="343">
                  <c:v>0.91839999999999999</c:v>
                </c:pt>
                <c:pt idx="344">
                  <c:v>0.91749999999999998</c:v>
                </c:pt>
                <c:pt idx="345">
                  <c:v>0.91659999999999997</c:v>
                </c:pt>
                <c:pt idx="346">
                  <c:v>0.91569999999999996</c:v>
                </c:pt>
                <c:pt idx="347">
                  <c:v>0.91479999999999995</c:v>
                </c:pt>
                <c:pt idx="348">
                  <c:v>0.91391999999999995</c:v>
                </c:pt>
                <c:pt idx="349">
                  <c:v>0.91305000000000003</c:v>
                </c:pt>
                <c:pt idx="350">
                  <c:v>0.91217000000000004</c:v>
                </c:pt>
                <c:pt idx="351">
                  <c:v>0.9113</c:v>
                </c:pt>
                <c:pt idx="352">
                  <c:v>0.91042000000000001</c:v>
                </c:pt>
                <c:pt idx="353">
                  <c:v>0.90954999999999997</c:v>
                </c:pt>
                <c:pt idx="354">
                  <c:v>0.90866999999999998</c:v>
                </c:pt>
                <c:pt idx="355">
                  <c:v>0.90780000000000005</c:v>
                </c:pt>
                <c:pt idx="356">
                  <c:v>0.90691999999999995</c:v>
                </c:pt>
                <c:pt idx="357">
                  <c:v>0.90605000000000002</c:v>
                </c:pt>
                <c:pt idx="358">
                  <c:v>0.9052</c:v>
                </c:pt>
                <c:pt idx="359">
                  <c:v>0.90434999999999999</c:v>
                </c:pt>
                <c:pt idx="360">
                  <c:v>0.90349999999999997</c:v>
                </c:pt>
                <c:pt idx="361">
                  <c:v>0.90264999999999995</c:v>
                </c:pt>
                <c:pt idx="362">
                  <c:v>0.90180000000000005</c:v>
                </c:pt>
                <c:pt idx="363">
                  <c:v>0.90095000000000003</c:v>
                </c:pt>
                <c:pt idx="364">
                  <c:v>0.90010000000000001</c:v>
                </c:pt>
                <c:pt idx="365">
                  <c:v>0.89924999999999999</c:v>
                </c:pt>
                <c:pt idx="366">
                  <c:v>0.89842</c:v>
                </c:pt>
                <c:pt idx="367">
                  <c:v>0.89759999999999995</c:v>
                </c:pt>
                <c:pt idx="368">
                  <c:v>0.89671999999999996</c:v>
                </c:pt>
                <c:pt idx="369">
                  <c:v>0.89585000000000004</c:v>
                </c:pt>
                <c:pt idx="370">
                  <c:v>0.89502000000000004</c:v>
                </c:pt>
                <c:pt idx="371">
                  <c:v>0.89419999999999999</c:v>
                </c:pt>
                <c:pt idx="372">
                  <c:v>0.89337</c:v>
                </c:pt>
                <c:pt idx="373">
                  <c:v>0.89254999999999995</c:v>
                </c:pt>
                <c:pt idx="374">
                  <c:v>0.89175000000000004</c:v>
                </c:pt>
                <c:pt idx="375">
                  <c:v>0.89095000000000002</c:v>
                </c:pt>
                <c:pt idx="376">
                  <c:v>0.89012000000000002</c:v>
                </c:pt>
                <c:pt idx="377">
                  <c:v>0.88929999999999998</c:v>
                </c:pt>
                <c:pt idx="378">
                  <c:v>0.88846999999999998</c:v>
                </c:pt>
                <c:pt idx="379">
                  <c:v>0.88765000000000005</c:v>
                </c:pt>
                <c:pt idx="380">
                  <c:v>0.88685000000000003</c:v>
                </c:pt>
                <c:pt idx="381">
                  <c:v>0.88605</c:v>
                </c:pt>
                <c:pt idx="382">
                  <c:v>0.88522000000000001</c:v>
                </c:pt>
                <c:pt idx="383">
                  <c:v>0.88439999999999996</c:v>
                </c:pt>
                <c:pt idx="384">
                  <c:v>0.88360000000000005</c:v>
                </c:pt>
                <c:pt idx="385">
                  <c:v>0.88280000000000003</c:v>
                </c:pt>
                <c:pt idx="386">
                  <c:v>0.88200000000000001</c:v>
                </c:pt>
                <c:pt idx="387">
                  <c:v>0.88119999999999998</c:v>
                </c:pt>
                <c:pt idx="388">
                  <c:v>0.88039999999999996</c:v>
                </c:pt>
                <c:pt idx="389">
                  <c:v>0.87960000000000005</c:v>
                </c:pt>
                <c:pt idx="390">
                  <c:v>0.87880000000000003</c:v>
                </c:pt>
                <c:pt idx="391">
                  <c:v>0.87805</c:v>
                </c:pt>
                <c:pt idx="392">
                  <c:v>0.87724999999999997</c:v>
                </c:pt>
                <c:pt idx="393">
                  <c:v>0.87644999999999995</c:v>
                </c:pt>
                <c:pt idx="394">
                  <c:v>0.87566999999999995</c:v>
                </c:pt>
                <c:pt idx="395">
                  <c:v>0.87490000000000001</c:v>
                </c:pt>
                <c:pt idx="396">
                  <c:v>0.87412000000000001</c:v>
                </c:pt>
                <c:pt idx="397">
                  <c:v>0.87334999999999996</c:v>
                </c:pt>
                <c:pt idx="398">
                  <c:v>0.87256999999999996</c:v>
                </c:pt>
                <c:pt idx="399">
                  <c:v>0.87180000000000002</c:v>
                </c:pt>
                <c:pt idx="400">
                  <c:v>0.87102000000000002</c:v>
                </c:pt>
                <c:pt idx="401">
                  <c:v>0.87024999999999997</c:v>
                </c:pt>
                <c:pt idx="402">
                  <c:v>0.86946999999999997</c:v>
                </c:pt>
                <c:pt idx="403">
                  <c:v>0.86870000000000003</c:v>
                </c:pt>
                <c:pt idx="404">
                  <c:v>0.86792000000000002</c:v>
                </c:pt>
                <c:pt idx="405">
                  <c:v>0.86714999999999998</c:v>
                </c:pt>
                <c:pt idx="406">
                  <c:v>0.86639999999999995</c:v>
                </c:pt>
                <c:pt idx="407">
                  <c:v>0.86565000000000003</c:v>
                </c:pt>
                <c:pt idx="408">
                  <c:v>0.8649</c:v>
                </c:pt>
                <c:pt idx="409">
                  <c:v>0.86414999999999997</c:v>
                </c:pt>
                <c:pt idx="410">
                  <c:v>0.86339999999999995</c:v>
                </c:pt>
                <c:pt idx="411">
                  <c:v>0.86265000000000003</c:v>
                </c:pt>
                <c:pt idx="412">
                  <c:v>0.86192000000000002</c:v>
                </c:pt>
                <c:pt idx="413">
                  <c:v>0.86119999999999997</c:v>
                </c:pt>
                <c:pt idx="414">
                  <c:v>0.86041999999999996</c:v>
                </c:pt>
                <c:pt idx="415">
                  <c:v>0.85965000000000003</c:v>
                </c:pt>
                <c:pt idx="416">
                  <c:v>0.85892000000000002</c:v>
                </c:pt>
                <c:pt idx="417">
                  <c:v>0.85819999999999996</c:v>
                </c:pt>
                <c:pt idx="418">
                  <c:v>0.85746999999999995</c:v>
                </c:pt>
                <c:pt idx="419">
                  <c:v>0.85675000000000001</c:v>
                </c:pt>
                <c:pt idx="420">
                  <c:v>0.85602</c:v>
                </c:pt>
                <c:pt idx="421">
                  <c:v>0.85529999999999995</c:v>
                </c:pt>
                <c:pt idx="422">
                  <c:v>0.85455000000000003</c:v>
                </c:pt>
                <c:pt idx="423">
                  <c:v>0.8538</c:v>
                </c:pt>
                <c:pt idx="424">
                  <c:v>0.85306999999999999</c:v>
                </c:pt>
                <c:pt idx="425">
                  <c:v>0.85235000000000005</c:v>
                </c:pt>
                <c:pt idx="426">
                  <c:v>0.85165000000000002</c:v>
                </c:pt>
                <c:pt idx="427">
                  <c:v>0.85094999999999998</c:v>
                </c:pt>
                <c:pt idx="428">
                  <c:v>0.85021999999999998</c:v>
                </c:pt>
                <c:pt idx="429">
                  <c:v>0.84950000000000003</c:v>
                </c:pt>
                <c:pt idx="430">
                  <c:v>0.84877000000000002</c:v>
                </c:pt>
                <c:pt idx="431">
                  <c:v>0.84804999999999997</c:v>
                </c:pt>
                <c:pt idx="432">
                  <c:v>0.84735000000000005</c:v>
                </c:pt>
                <c:pt idx="433">
                  <c:v>0.84665000000000001</c:v>
                </c:pt>
                <c:pt idx="434">
                  <c:v>0.84594999999999998</c:v>
                </c:pt>
                <c:pt idx="435">
                  <c:v>0.84524999999999995</c:v>
                </c:pt>
                <c:pt idx="436">
                  <c:v>0.84455000000000002</c:v>
                </c:pt>
                <c:pt idx="437">
                  <c:v>0.84384999999999999</c:v>
                </c:pt>
                <c:pt idx="438">
                  <c:v>0.84314999999999996</c:v>
                </c:pt>
                <c:pt idx="439">
                  <c:v>0.84245000000000003</c:v>
                </c:pt>
                <c:pt idx="440">
                  <c:v>0.84175</c:v>
                </c:pt>
                <c:pt idx="441">
                  <c:v>0.84104999999999996</c:v>
                </c:pt>
                <c:pt idx="442">
                  <c:v>0.84035000000000004</c:v>
                </c:pt>
                <c:pt idx="443">
                  <c:v>0.83965000000000001</c:v>
                </c:pt>
                <c:pt idx="444">
                  <c:v>0.83896999999999999</c:v>
                </c:pt>
                <c:pt idx="445">
                  <c:v>0.83830000000000005</c:v>
                </c:pt>
                <c:pt idx="446">
                  <c:v>0.83760000000000001</c:v>
                </c:pt>
                <c:pt idx="447">
                  <c:v>0.83689999999999998</c:v>
                </c:pt>
                <c:pt idx="448">
                  <c:v>0.83621999999999996</c:v>
                </c:pt>
                <c:pt idx="449">
                  <c:v>0.83555000000000001</c:v>
                </c:pt>
                <c:pt idx="450">
                  <c:v>0.83487</c:v>
                </c:pt>
                <c:pt idx="451">
                  <c:v>0.83420000000000005</c:v>
                </c:pt>
                <c:pt idx="452">
                  <c:v>0.83352000000000004</c:v>
                </c:pt>
                <c:pt idx="453">
                  <c:v>0.83284999999999998</c:v>
                </c:pt>
                <c:pt idx="454">
                  <c:v>0.83216999999999997</c:v>
                </c:pt>
                <c:pt idx="455">
                  <c:v>0.83150000000000002</c:v>
                </c:pt>
                <c:pt idx="456">
                  <c:v>0.83084999999999998</c:v>
                </c:pt>
                <c:pt idx="457">
                  <c:v>0.83020000000000005</c:v>
                </c:pt>
                <c:pt idx="458">
                  <c:v>0.82952000000000004</c:v>
                </c:pt>
                <c:pt idx="459">
                  <c:v>0.82884999999999998</c:v>
                </c:pt>
                <c:pt idx="460">
                  <c:v>0.82816999999999996</c:v>
                </c:pt>
                <c:pt idx="461">
                  <c:v>0.82750000000000001</c:v>
                </c:pt>
                <c:pt idx="462">
                  <c:v>0.82686999999999999</c:v>
                </c:pt>
                <c:pt idx="463">
                  <c:v>0.82625000000000004</c:v>
                </c:pt>
                <c:pt idx="464">
                  <c:v>0.82557000000000003</c:v>
                </c:pt>
                <c:pt idx="465">
                  <c:v>0.82489999999999997</c:v>
                </c:pt>
                <c:pt idx="466">
                  <c:v>0.82425000000000004</c:v>
                </c:pt>
                <c:pt idx="467">
                  <c:v>0.8236</c:v>
                </c:pt>
                <c:pt idx="468">
                  <c:v>0.82294999999999996</c:v>
                </c:pt>
                <c:pt idx="469">
                  <c:v>0.82230000000000003</c:v>
                </c:pt>
                <c:pt idx="470">
                  <c:v>0.82167000000000001</c:v>
                </c:pt>
                <c:pt idx="471">
                  <c:v>0.82104999999999995</c:v>
                </c:pt>
                <c:pt idx="472">
                  <c:v>0.82040000000000002</c:v>
                </c:pt>
                <c:pt idx="473">
                  <c:v>0.81974999999999998</c:v>
                </c:pt>
                <c:pt idx="474">
                  <c:v>0.81910000000000005</c:v>
                </c:pt>
                <c:pt idx="475">
                  <c:v>0.81845000000000001</c:v>
                </c:pt>
                <c:pt idx="476">
                  <c:v>0.81781999999999999</c:v>
                </c:pt>
                <c:pt idx="477">
                  <c:v>0.81720000000000004</c:v>
                </c:pt>
                <c:pt idx="478">
                  <c:v>0.81655</c:v>
                </c:pt>
                <c:pt idx="479">
                  <c:v>0.81589999999999996</c:v>
                </c:pt>
                <c:pt idx="480">
                  <c:v>0.81527000000000005</c:v>
                </c:pt>
                <c:pt idx="481">
                  <c:v>0.81464999999999999</c:v>
                </c:pt>
                <c:pt idx="482">
                  <c:v>0.81401999999999997</c:v>
                </c:pt>
                <c:pt idx="483">
                  <c:v>0.81340000000000001</c:v>
                </c:pt>
                <c:pt idx="484">
                  <c:v>0.81279999999999997</c:v>
                </c:pt>
                <c:pt idx="485">
                  <c:v>0.81220000000000003</c:v>
                </c:pt>
                <c:pt idx="486">
                  <c:v>0.81157000000000001</c:v>
                </c:pt>
                <c:pt idx="487">
                  <c:v>0.81094999999999995</c:v>
                </c:pt>
                <c:pt idx="488">
                  <c:v>0.81032000000000004</c:v>
                </c:pt>
                <c:pt idx="489">
                  <c:v>0.80969999999999998</c:v>
                </c:pt>
                <c:pt idx="490">
                  <c:v>0.80906999999999996</c:v>
                </c:pt>
                <c:pt idx="491">
                  <c:v>0.80845</c:v>
                </c:pt>
                <c:pt idx="492">
                  <c:v>0.80784999999999996</c:v>
                </c:pt>
                <c:pt idx="493">
                  <c:v>0.80725000000000002</c:v>
                </c:pt>
                <c:pt idx="494">
                  <c:v>0.80664999999999998</c:v>
                </c:pt>
                <c:pt idx="495">
                  <c:v>0.80605000000000004</c:v>
                </c:pt>
                <c:pt idx="496">
                  <c:v>0.80545</c:v>
                </c:pt>
                <c:pt idx="497">
                  <c:v>0.80484999999999995</c:v>
                </c:pt>
                <c:pt idx="498">
                  <c:v>0.80422000000000005</c:v>
                </c:pt>
                <c:pt idx="499">
                  <c:v>0.80359999999999998</c:v>
                </c:pt>
                <c:pt idx="500">
                  <c:v>0.80301999999999996</c:v>
                </c:pt>
                <c:pt idx="501">
                  <c:v>0.80245</c:v>
                </c:pt>
                <c:pt idx="502">
                  <c:v>0.80184999999999995</c:v>
                </c:pt>
                <c:pt idx="503">
                  <c:v>0.80125000000000002</c:v>
                </c:pt>
                <c:pt idx="504">
                  <c:v>0.80064999999999997</c:v>
                </c:pt>
                <c:pt idx="505">
                  <c:v>0.80005000000000004</c:v>
                </c:pt>
                <c:pt idx="506">
                  <c:v>0.79944999999999999</c:v>
                </c:pt>
                <c:pt idx="507">
                  <c:v>0.79884999999999995</c:v>
                </c:pt>
                <c:pt idx="508">
                  <c:v>0.79827000000000004</c:v>
                </c:pt>
                <c:pt idx="509">
                  <c:v>0.79769999999999996</c:v>
                </c:pt>
                <c:pt idx="510">
                  <c:v>0.79712000000000005</c:v>
                </c:pt>
                <c:pt idx="511">
                  <c:v>0.79654999999999998</c:v>
                </c:pt>
                <c:pt idx="512">
                  <c:v>0.79595000000000005</c:v>
                </c:pt>
                <c:pt idx="513">
                  <c:v>0.79535</c:v>
                </c:pt>
                <c:pt idx="514">
                  <c:v>0.79476999999999998</c:v>
                </c:pt>
                <c:pt idx="515">
                  <c:v>0.79420000000000002</c:v>
                </c:pt>
                <c:pt idx="516">
                  <c:v>0.79361999999999999</c:v>
                </c:pt>
                <c:pt idx="517">
                  <c:v>0.79305000000000003</c:v>
                </c:pt>
                <c:pt idx="518">
                  <c:v>0.79249999999999998</c:v>
                </c:pt>
                <c:pt idx="519">
                  <c:v>0.79195000000000004</c:v>
                </c:pt>
                <c:pt idx="520">
                  <c:v>0.79137000000000002</c:v>
                </c:pt>
                <c:pt idx="521">
                  <c:v>0.79079999999999995</c:v>
                </c:pt>
                <c:pt idx="522">
                  <c:v>0.79022000000000003</c:v>
                </c:pt>
                <c:pt idx="523">
                  <c:v>0.78964999999999996</c:v>
                </c:pt>
                <c:pt idx="524">
                  <c:v>0.78910000000000002</c:v>
                </c:pt>
                <c:pt idx="525">
                  <c:v>0.78854999999999997</c:v>
                </c:pt>
                <c:pt idx="526">
                  <c:v>0.78796999999999995</c:v>
                </c:pt>
                <c:pt idx="527">
                  <c:v>0.78739999999999999</c:v>
                </c:pt>
                <c:pt idx="528">
                  <c:v>0.78681999999999996</c:v>
                </c:pt>
                <c:pt idx="529">
                  <c:v>0.78625</c:v>
                </c:pt>
                <c:pt idx="530">
                  <c:v>0.78569999999999995</c:v>
                </c:pt>
                <c:pt idx="531">
                  <c:v>0.78515000000000001</c:v>
                </c:pt>
                <c:pt idx="532">
                  <c:v>0.78461999999999998</c:v>
                </c:pt>
                <c:pt idx="533">
                  <c:v>0.78410000000000002</c:v>
                </c:pt>
                <c:pt idx="534">
                  <c:v>0.78351999999999999</c:v>
                </c:pt>
                <c:pt idx="535">
                  <c:v>0.78295000000000003</c:v>
                </c:pt>
                <c:pt idx="536">
                  <c:v>0.78239999999999998</c:v>
                </c:pt>
                <c:pt idx="537">
                  <c:v>0.78185000000000004</c:v>
                </c:pt>
                <c:pt idx="538">
                  <c:v>0.78132000000000001</c:v>
                </c:pt>
                <c:pt idx="539">
                  <c:v>0.78080000000000005</c:v>
                </c:pt>
                <c:pt idx="540">
                  <c:v>0.78025</c:v>
                </c:pt>
                <c:pt idx="541">
                  <c:v>0.77969999999999995</c:v>
                </c:pt>
                <c:pt idx="542">
                  <c:v>0.77915000000000001</c:v>
                </c:pt>
                <c:pt idx="543">
                  <c:v>0.77859999999999996</c:v>
                </c:pt>
                <c:pt idx="544">
                  <c:v>0.77805000000000002</c:v>
                </c:pt>
                <c:pt idx="545">
                  <c:v>0.77749999999999997</c:v>
                </c:pt>
                <c:pt idx="546">
                  <c:v>0.77697000000000005</c:v>
                </c:pt>
                <c:pt idx="547">
                  <c:v>0.77644999999999997</c:v>
                </c:pt>
                <c:pt idx="548">
                  <c:v>0.77539999999999998</c:v>
                </c:pt>
                <c:pt idx="549">
                  <c:v>0.77502000000000004</c:v>
                </c:pt>
                <c:pt idx="550">
                  <c:v>0.77485000000000004</c:v>
                </c:pt>
                <c:pt idx="551">
                  <c:v>0.77429999999999999</c:v>
                </c:pt>
                <c:pt idx="552">
                  <c:v>0.77380000000000004</c:v>
                </c:pt>
                <c:pt idx="553">
                  <c:v>0.77329999999999999</c:v>
                </c:pt>
                <c:pt idx="554">
                  <c:v>0.77276999999999996</c:v>
                </c:pt>
                <c:pt idx="555">
                  <c:v>0.77224999999999999</c:v>
                </c:pt>
                <c:pt idx="556">
                  <c:v>0.77171999999999996</c:v>
                </c:pt>
                <c:pt idx="557">
                  <c:v>0.7712</c:v>
                </c:pt>
                <c:pt idx="558">
                  <c:v>0.77066999999999997</c:v>
                </c:pt>
                <c:pt idx="559">
                  <c:v>0.77015</c:v>
                </c:pt>
                <c:pt idx="560">
                  <c:v>0.76961999999999997</c:v>
                </c:pt>
                <c:pt idx="561">
                  <c:v>0.76910000000000001</c:v>
                </c:pt>
                <c:pt idx="562">
                  <c:v>0.76856999999999998</c:v>
                </c:pt>
                <c:pt idx="563">
                  <c:v>0.76805000000000001</c:v>
                </c:pt>
                <c:pt idx="564">
                  <c:v>0.76754999999999995</c:v>
                </c:pt>
                <c:pt idx="565">
                  <c:v>0.76705000000000001</c:v>
                </c:pt>
                <c:pt idx="566">
                  <c:v>0.76651999999999998</c:v>
                </c:pt>
                <c:pt idx="567">
                  <c:v>0.76600000000000001</c:v>
                </c:pt>
                <c:pt idx="568">
                  <c:v>0.76551999999999998</c:v>
                </c:pt>
                <c:pt idx="569">
                  <c:v>0.76505000000000001</c:v>
                </c:pt>
                <c:pt idx="570">
                  <c:v>0.76451999999999998</c:v>
                </c:pt>
                <c:pt idx="571">
                  <c:v>0.76400000000000001</c:v>
                </c:pt>
                <c:pt idx="572">
                  <c:v>0.76349999999999996</c:v>
                </c:pt>
                <c:pt idx="573">
                  <c:v>0.76300000000000001</c:v>
                </c:pt>
                <c:pt idx="574">
                  <c:v>0.76249999999999996</c:v>
                </c:pt>
                <c:pt idx="575">
                  <c:v>0.76200000000000001</c:v>
                </c:pt>
                <c:pt idx="576">
                  <c:v>0.76146999999999998</c:v>
                </c:pt>
                <c:pt idx="577">
                  <c:v>0.76095000000000002</c:v>
                </c:pt>
                <c:pt idx="578">
                  <c:v>0.76046999999999998</c:v>
                </c:pt>
                <c:pt idx="579">
                  <c:v>0.76</c:v>
                </c:pt>
                <c:pt idx="580">
                  <c:v>0.75949999999999995</c:v>
                </c:pt>
                <c:pt idx="581">
                  <c:v>0.75900000000000001</c:v>
                </c:pt>
                <c:pt idx="582">
                  <c:v>0.75851999999999997</c:v>
                </c:pt>
                <c:pt idx="583">
                  <c:v>0.75805</c:v>
                </c:pt>
                <c:pt idx="584">
                  <c:v>0.75754999999999995</c:v>
                </c:pt>
                <c:pt idx="585">
                  <c:v>0.75705</c:v>
                </c:pt>
                <c:pt idx="586">
                  <c:v>0.75656999999999996</c:v>
                </c:pt>
                <c:pt idx="587">
                  <c:v>0.75609999999999999</c:v>
                </c:pt>
                <c:pt idx="588">
                  <c:v>0.75560000000000005</c:v>
                </c:pt>
                <c:pt idx="589">
                  <c:v>0.75509999999999999</c:v>
                </c:pt>
                <c:pt idx="590">
                  <c:v>0.75461999999999996</c:v>
                </c:pt>
                <c:pt idx="591">
                  <c:v>0.75414999999999999</c:v>
                </c:pt>
                <c:pt idx="592">
                  <c:v>0.75365000000000004</c:v>
                </c:pt>
                <c:pt idx="593">
                  <c:v>0.75314999999999999</c:v>
                </c:pt>
                <c:pt idx="594">
                  <c:v>0.75266999999999995</c:v>
                </c:pt>
                <c:pt idx="595">
                  <c:v>0.75219999999999998</c:v>
                </c:pt>
                <c:pt idx="596">
                  <c:v>0.75172000000000005</c:v>
                </c:pt>
                <c:pt idx="597">
                  <c:v>0.75124999999999997</c:v>
                </c:pt>
                <c:pt idx="598">
                  <c:v>0.75080000000000002</c:v>
                </c:pt>
                <c:pt idx="599">
                  <c:v>0.75034999999999996</c:v>
                </c:pt>
                <c:pt idx="600">
                  <c:v>0.74985000000000002</c:v>
                </c:pt>
                <c:pt idx="601">
                  <c:v>0.74934999999999996</c:v>
                </c:pt>
                <c:pt idx="602">
                  <c:v>0.74887000000000004</c:v>
                </c:pt>
                <c:pt idx="603">
                  <c:v>0.74839999999999995</c:v>
                </c:pt>
                <c:pt idx="604">
                  <c:v>0.74795</c:v>
                </c:pt>
                <c:pt idx="605">
                  <c:v>0.74750000000000005</c:v>
                </c:pt>
                <c:pt idx="606">
                  <c:v>0.74702000000000002</c:v>
                </c:pt>
                <c:pt idx="607">
                  <c:v>0.74655000000000005</c:v>
                </c:pt>
                <c:pt idx="608">
                  <c:v>0.74609999999999999</c:v>
                </c:pt>
                <c:pt idx="609">
                  <c:v>0.74565000000000003</c:v>
                </c:pt>
                <c:pt idx="610">
                  <c:v>0.74517</c:v>
                </c:pt>
                <c:pt idx="611">
                  <c:v>0.74470000000000003</c:v>
                </c:pt>
                <c:pt idx="612">
                  <c:v>0.74424999999999997</c:v>
                </c:pt>
                <c:pt idx="613">
                  <c:v>0.74380000000000002</c:v>
                </c:pt>
                <c:pt idx="614">
                  <c:v>0.74331999999999998</c:v>
                </c:pt>
                <c:pt idx="615">
                  <c:v>0.74285000000000001</c:v>
                </c:pt>
                <c:pt idx="616">
                  <c:v>0.74239999999999995</c:v>
                </c:pt>
                <c:pt idx="617">
                  <c:v>0.74195</c:v>
                </c:pt>
                <c:pt idx="618">
                  <c:v>0.74150000000000005</c:v>
                </c:pt>
                <c:pt idx="619">
                  <c:v>0.74104999999999999</c:v>
                </c:pt>
                <c:pt idx="620">
                  <c:v>0.74061999999999995</c:v>
                </c:pt>
                <c:pt idx="621">
                  <c:v>0.74019999999999997</c:v>
                </c:pt>
                <c:pt idx="622">
                  <c:v>0.73972000000000004</c:v>
                </c:pt>
                <c:pt idx="623">
                  <c:v>0.73924999999999996</c:v>
                </c:pt>
                <c:pt idx="624">
                  <c:v>0.73880000000000001</c:v>
                </c:pt>
                <c:pt idx="625">
                  <c:v>0.73834999999999995</c:v>
                </c:pt>
                <c:pt idx="626">
                  <c:v>0.7379</c:v>
                </c:pt>
                <c:pt idx="627">
                  <c:v>0.73745000000000005</c:v>
                </c:pt>
                <c:pt idx="628">
                  <c:v>0.73702000000000001</c:v>
                </c:pt>
                <c:pt idx="629">
                  <c:v>0.73660000000000003</c:v>
                </c:pt>
                <c:pt idx="630">
                  <c:v>0.73614999999999997</c:v>
                </c:pt>
                <c:pt idx="631">
                  <c:v>0.73570000000000002</c:v>
                </c:pt>
                <c:pt idx="632">
                  <c:v>0.73526999999999998</c:v>
                </c:pt>
                <c:pt idx="633">
                  <c:v>0.73485</c:v>
                </c:pt>
                <c:pt idx="634">
                  <c:v>0.73440000000000005</c:v>
                </c:pt>
                <c:pt idx="635">
                  <c:v>0.73394999999999999</c:v>
                </c:pt>
                <c:pt idx="636">
                  <c:v>0.73351999999999995</c:v>
                </c:pt>
                <c:pt idx="637">
                  <c:v>0.73309999999999997</c:v>
                </c:pt>
                <c:pt idx="638">
                  <c:v>0.73265000000000002</c:v>
                </c:pt>
                <c:pt idx="639">
                  <c:v>0.73219999999999996</c:v>
                </c:pt>
                <c:pt idx="640">
                  <c:v>0.73177000000000003</c:v>
                </c:pt>
                <c:pt idx="641">
                  <c:v>0.73134999999999994</c:v>
                </c:pt>
                <c:pt idx="642">
                  <c:v>0.73089999999999999</c:v>
                </c:pt>
                <c:pt idx="643">
                  <c:v>0.73045000000000004</c:v>
                </c:pt>
                <c:pt idx="644">
                  <c:v>0.73004999999999998</c:v>
                </c:pt>
                <c:pt idx="645">
                  <c:v>0.72965000000000002</c:v>
                </c:pt>
                <c:pt idx="646">
                  <c:v>0.72921999999999998</c:v>
                </c:pt>
                <c:pt idx="647">
                  <c:v>0.7288</c:v>
                </c:pt>
                <c:pt idx="648">
                  <c:v>0.72835000000000005</c:v>
                </c:pt>
                <c:pt idx="649">
                  <c:v>0.72789999999999999</c:v>
                </c:pt>
                <c:pt idx="650">
                  <c:v>0.72750000000000004</c:v>
                </c:pt>
                <c:pt idx="651">
                  <c:v>0.72709999999999997</c:v>
                </c:pt>
                <c:pt idx="652">
                  <c:v>0.72667000000000004</c:v>
                </c:pt>
                <c:pt idx="653">
                  <c:v>0.72624999999999995</c:v>
                </c:pt>
                <c:pt idx="654">
                  <c:v>0.72582000000000002</c:v>
                </c:pt>
                <c:pt idx="655">
                  <c:v>0.72540000000000004</c:v>
                </c:pt>
                <c:pt idx="656">
                  <c:v>0.72499999999999998</c:v>
                </c:pt>
                <c:pt idx="657">
                  <c:v>0.72460000000000002</c:v>
                </c:pt>
                <c:pt idx="658">
                  <c:v>0.72414999999999996</c:v>
                </c:pt>
                <c:pt idx="659">
                  <c:v>0.72370000000000001</c:v>
                </c:pt>
                <c:pt idx="660">
                  <c:v>0.72330000000000005</c:v>
                </c:pt>
                <c:pt idx="661">
                  <c:v>0.72289999999999999</c:v>
                </c:pt>
                <c:pt idx="662">
                  <c:v>0.72250000000000003</c:v>
                </c:pt>
                <c:pt idx="663">
                  <c:v>0.72209999999999996</c:v>
                </c:pt>
                <c:pt idx="664">
                  <c:v>0.72167000000000003</c:v>
                </c:pt>
                <c:pt idx="665">
                  <c:v>0.72124999999999995</c:v>
                </c:pt>
                <c:pt idx="666">
                  <c:v>0.72084999999999999</c:v>
                </c:pt>
                <c:pt idx="667">
                  <c:v>0.72045000000000003</c:v>
                </c:pt>
                <c:pt idx="668">
                  <c:v>0.72006999999999999</c:v>
                </c:pt>
                <c:pt idx="669">
                  <c:v>0.71970000000000001</c:v>
                </c:pt>
                <c:pt idx="670">
                  <c:v>0.71926999999999996</c:v>
                </c:pt>
                <c:pt idx="671">
                  <c:v>0.71884999999999999</c:v>
                </c:pt>
                <c:pt idx="672">
                  <c:v>0.71845000000000003</c:v>
                </c:pt>
                <c:pt idx="673">
                  <c:v>0.71804999999999997</c:v>
                </c:pt>
                <c:pt idx="674">
                  <c:v>0.71765000000000001</c:v>
                </c:pt>
                <c:pt idx="675">
                  <c:v>0.71725000000000005</c:v>
                </c:pt>
                <c:pt idx="676">
                  <c:v>0.71684999999999999</c:v>
                </c:pt>
                <c:pt idx="677">
                  <c:v>0.71645000000000003</c:v>
                </c:pt>
                <c:pt idx="678">
                  <c:v>0.71604999999999996</c:v>
                </c:pt>
                <c:pt idx="679">
                  <c:v>0.71565000000000001</c:v>
                </c:pt>
                <c:pt idx="680">
                  <c:v>0.71525000000000005</c:v>
                </c:pt>
                <c:pt idx="681">
                  <c:v>0.71484999999999999</c:v>
                </c:pt>
                <c:pt idx="682">
                  <c:v>0.71445000000000003</c:v>
                </c:pt>
                <c:pt idx="683">
                  <c:v>0.71404999999999996</c:v>
                </c:pt>
                <c:pt idx="684">
                  <c:v>0.71365000000000001</c:v>
                </c:pt>
                <c:pt idx="685">
                  <c:v>0.71325000000000005</c:v>
                </c:pt>
                <c:pt idx="686">
                  <c:v>0.71287</c:v>
                </c:pt>
                <c:pt idx="687">
                  <c:v>0.71250000000000002</c:v>
                </c:pt>
                <c:pt idx="688">
                  <c:v>0.71209999999999996</c:v>
                </c:pt>
                <c:pt idx="689">
                  <c:v>0.7117</c:v>
                </c:pt>
                <c:pt idx="690">
                  <c:v>0.71131999999999995</c:v>
                </c:pt>
                <c:pt idx="691">
                  <c:v>0.71094999999999997</c:v>
                </c:pt>
                <c:pt idx="692">
                  <c:v>0.71057000000000003</c:v>
                </c:pt>
                <c:pt idx="693">
                  <c:v>0.71020000000000005</c:v>
                </c:pt>
                <c:pt idx="694">
                  <c:v>0.70982000000000001</c:v>
                </c:pt>
                <c:pt idx="695">
                  <c:v>0.70945000000000003</c:v>
                </c:pt>
                <c:pt idx="696">
                  <c:v>0.70904999999999996</c:v>
                </c:pt>
                <c:pt idx="697">
                  <c:v>0.70865</c:v>
                </c:pt>
                <c:pt idx="698">
                  <c:v>0.70826999999999996</c:v>
                </c:pt>
                <c:pt idx="699">
                  <c:v>0.70789999999999997</c:v>
                </c:pt>
                <c:pt idx="700">
                  <c:v>0.70750000000000002</c:v>
                </c:pt>
                <c:pt idx="701">
                  <c:v>0.70709999999999995</c:v>
                </c:pt>
                <c:pt idx="702">
                  <c:v>0.70674999999999999</c:v>
                </c:pt>
                <c:pt idx="703">
                  <c:v>0.70640000000000003</c:v>
                </c:pt>
                <c:pt idx="704">
                  <c:v>0.70601999999999998</c:v>
                </c:pt>
                <c:pt idx="705">
                  <c:v>0.70565</c:v>
                </c:pt>
                <c:pt idx="706">
                  <c:v>0.70525000000000004</c:v>
                </c:pt>
                <c:pt idx="707">
                  <c:v>0.70484999999999998</c:v>
                </c:pt>
                <c:pt idx="708">
                  <c:v>0.70450000000000002</c:v>
                </c:pt>
                <c:pt idx="709">
                  <c:v>0.70415000000000005</c:v>
                </c:pt>
                <c:pt idx="710">
                  <c:v>0.70377000000000001</c:v>
                </c:pt>
                <c:pt idx="711">
                  <c:v>0.70340000000000003</c:v>
                </c:pt>
                <c:pt idx="712">
                  <c:v>0.70301999999999998</c:v>
                </c:pt>
                <c:pt idx="713">
                  <c:v>0.70265</c:v>
                </c:pt>
                <c:pt idx="714">
                  <c:v>0.70227499999999998</c:v>
                </c:pt>
                <c:pt idx="715">
                  <c:v>0.70189999999999997</c:v>
                </c:pt>
                <c:pt idx="716">
                  <c:v>0.70152499999999995</c:v>
                </c:pt>
                <c:pt idx="717">
                  <c:v>0.70115000000000005</c:v>
                </c:pt>
                <c:pt idx="718">
                  <c:v>0.70079999999999998</c:v>
                </c:pt>
                <c:pt idx="719">
                  <c:v>0.70045000000000002</c:v>
                </c:pt>
                <c:pt idx="720">
                  <c:v>0.70009999999999994</c:v>
                </c:pt>
                <c:pt idx="721">
                  <c:v>0.69974999999999998</c:v>
                </c:pt>
                <c:pt idx="722">
                  <c:v>0.69937499999999997</c:v>
                </c:pt>
                <c:pt idx="723">
                  <c:v>0.69899999999999995</c:v>
                </c:pt>
                <c:pt idx="724">
                  <c:v>0.69864999999999999</c:v>
                </c:pt>
                <c:pt idx="725">
                  <c:v>0.69830000000000003</c:v>
                </c:pt>
                <c:pt idx="726">
                  <c:v>0.69792500000000002</c:v>
                </c:pt>
                <c:pt idx="727">
                  <c:v>0.69755</c:v>
                </c:pt>
                <c:pt idx="728">
                  <c:v>0.69720000000000004</c:v>
                </c:pt>
                <c:pt idx="729">
                  <c:v>0.69684999999999997</c:v>
                </c:pt>
                <c:pt idx="730">
                  <c:v>0.69650000000000001</c:v>
                </c:pt>
                <c:pt idx="731">
                  <c:v>0.69615000000000005</c:v>
                </c:pt>
                <c:pt idx="732">
                  <c:v>0.69579999999999997</c:v>
                </c:pt>
                <c:pt idx="733">
                  <c:v>0.69545000000000001</c:v>
                </c:pt>
                <c:pt idx="734">
                  <c:v>0.695075</c:v>
                </c:pt>
                <c:pt idx="735">
                  <c:v>0.69469999999999998</c:v>
                </c:pt>
                <c:pt idx="736">
                  <c:v>0.69435000000000002</c:v>
                </c:pt>
                <c:pt idx="737">
                  <c:v>0.69399999999999995</c:v>
                </c:pt>
                <c:pt idx="738">
                  <c:v>0.69367500000000004</c:v>
                </c:pt>
                <c:pt idx="739">
                  <c:v>0.69335000000000002</c:v>
                </c:pt>
                <c:pt idx="740">
                  <c:v>0.69299999999999995</c:v>
                </c:pt>
                <c:pt idx="741">
                  <c:v>0.69264999999999999</c:v>
                </c:pt>
                <c:pt idx="742">
                  <c:v>0.69230000000000003</c:v>
                </c:pt>
                <c:pt idx="743">
                  <c:v>0.69194999999999995</c:v>
                </c:pt>
                <c:pt idx="744">
                  <c:v>0.69159999999999999</c:v>
                </c:pt>
                <c:pt idx="745">
                  <c:v>0.69125000000000003</c:v>
                </c:pt>
                <c:pt idx="746">
                  <c:v>0.69092500000000001</c:v>
                </c:pt>
                <c:pt idx="747">
                  <c:v>0.69059999999999999</c:v>
                </c:pt>
                <c:pt idx="748">
                  <c:v>0.69025000000000003</c:v>
                </c:pt>
                <c:pt idx="749">
                  <c:v>0.68989999999999996</c:v>
                </c:pt>
                <c:pt idx="750">
                  <c:v>0.68955</c:v>
                </c:pt>
                <c:pt idx="751">
                  <c:v>0.68920000000000003</c:v>
                </c:pt>
                <c:pt idx="752">
                  <c:v>0.68887500000000002</c:v>
                </c:pt>
                <c:pt idx="753">
                  <c:v>0.68855</c:v>
                </c:pt>
                <c:pt idx="754">
                  <c:v>0.68820000000000003</c:v>
                </c:pt>
                <c:pt idx="755">
                  <c:v>0.68784999999999996</c:v>
                </c:pt>
                <c:pt idx="756">
                  <c:v>0.6875</c:v>
                </c:pt>
                <c:pt idx="757">
                  <c:v>0.68715000000000004</c:v>
                </c:pt>
                <c:pt idx="758">
                  <c:v>0.68682500000000002</c:v>
                </c:pt>
                <c:pt idx="759">
                  <c:v>0.6865</c:v>
                </c:pt>
                <c:pt idx="760">
                  <c:v>0.68615000000000004</c:v>
                </c:pt>
                <c:pt idx="761">
                  <c:v>0.68579999999999997</c:v>
                </c:pt>
                <c:pt idx="762">
                  <c:v>0.68547499999999995</c:v>
                </c:pt>
                <c:pt idx="763">
                  <c:v>0.68515000000000004</c:v>
                </c:pt>
                <c:pt idx="764">
                  <c:v>0.68479999999999996</c:v>
                </c:pt>
                <c:pt idx="765">
                  <c:v>0.68445</c:v>
                </c:pt>
                <c:pt idx="766">
                  <c:v>0.68415000000000004</c:v>
                </c:pt>
                <c:pt idx="767">
                  <c:v>0.68384999999999996</c:v>
                </c:pt>
                <c:pt idx="768">
                  <c:v>0.68352500000000005</c:v>
                </c:pt>
                <c:pt idx="769">
                  <c:v>0.68320000000000003</c:v>
                </c:pt>
                <c:pt idx="770">
                  <c:v>0.68284999999999996</c:v>
                </c:pt>
                <c:pt idx="771">
                  <c:v>0.6825</c:v>
                </c:pt>
                <c:pt idx="772">
                  <c:v>0.68220000000000003</c:v>
                </c:pt>
                <c:pt idx="773">
                  <c:v>0.68189999999999995</c:v>
                </c:pt>
                <c:pt idx="774">
                  <c:v>0.68157500000000004</c:v>
                </c:pt>
                <c:pt idx="775">
                  <c:v>0.68125000000000002</c:v>
                </c:pt>
                <c:pt idx="776">
                  <c:v>0.68089999999999995</c:v>
                </c:pt>
                <c:pt idx="777">
                  <c:v>0.68054999999999999</c:v>
                </c:pt>
                <c:pt idx="778">
                  <c:v>0.68025000000000002</c:v>
                </c:pt>
                <c:pt idx="779">
                  <c:v>0.67995000000000005</c:v>
                </c:pt>
                <c:pt idx="780">
                  <c:v>0.67962500000000003</c:v>
                </c:pt>
                <c:pt idx="781">
                  <c:v>0.67930000000000001</c:v>
                </c:pt>
                <c:pt idx="782">
                  <c:v>0.67895000000000005</c:v>
                </c:pt>
                <c:pt idx="783">
                  <c:v>0.67859999999999998</c:v>
                </c:pt>
                <c:pt idx="784">
                  <c:v>0.67830000000000001</c:v>
                </c:pt>
                <c:pt idx="785">
                  <c:v>0.67800000000000005</c:v>
                </c:pt>
                <c:pt idx="786">
                  <c:v>0.67767500000000003</c:v>
                </c:pt>
                <c:pt idx="787">
                  <c:v>0.67735000000000001</c:v>
                </c:pt>
                <c:pt idx="788">
                  <c:v>0.67705000000000004</c:v>
                </c:pt>
                <c:pt idx="789">
                  <c:v>0.67674999999999996</c:v>
                </c:pt>
                <c:pt idx="790">
                  <c:v>0.67642500000000005</c:v>
                </c:pt>
                <c:pt idx="791">
                  <c:v>0.67610000000000003</c:v>
                </c:pt>
                <c:pt idx="792">
                  <c:v>0.67579999999999996</c:v>
                </c:pt>
                <c:pt idx="793">
                  <c:v>0.67549999999999999</c:v>
                </c:pt>
                <c:pt idx="794">
                  <c:v>0.67520000000000002</c:v>
                </c:pt>
                <c:pt idx="795">
                  <c:v>0.67490000000000006</c:v>
                </c:pt>
                <c:pt idx="796">
                  <c:v>0.67457500000000004</c:v>
                </c:pt>
                <c:pt idx="797">
                  <c:v>0.67425000000000002</c:v>
                </c:pt>
                <c:pt idx="798">
                  <c:v>0.67395000000000005</c:v>
                </c:pt>
                <c:pt idx="799">
                  <c:v>0.67364999999999997</c:v>
                </c:pt>
                <c:pt idx="800">
                  <c:v>0.67335</c:v>
                </c:pt>
                <c:pt idx="801">
                  <c:v>0.67305000000000004</c:v>
                </c:pt>
                <c:pt idx="802">
                  <c:v>0.67272500000000002</c:v>
                </c:pt>
                <c:pt idx="803">
                  <c:v>0.6724</c:v>
                </c:pt>
                <c:pt idx="804">
                  <c:v>0.67210000000000003</c:v>
                </c:pt>
                <c:pt idx="805">
                  <c:v>0.67179999999999995</c:v>
                </c:pt>
                <c:pt idx="806">
                  <c:v>0.67149999999999999</c:v>
                </c:pt>
                <c:pt idx="807">
                  <c:v>0.67120000000000002</c:v>
                </c:pt>
                <c:pt idx="808">
                  <c:v>0.67090000000000005</c:v>
                </c:pt>
                <c:pt idx="809">
                  <c:v>0.67059999999999997</c:v>
                </c:pt>
                <c:pt idx="810">
                  <c:v>0.67027499999999995</c:v>
                </c:pt>
                <c:pt idx="811">
                  <c:v>0.66995000000000005</c:v>
                </c:pt>
                <c:pt idx="812">
                  <c:v>0.66964999999999997</c:v>
                </c:pt>
                <c:pt idx="813">
                  <c:v>0.66935</c:v>
                </c:pt>
                <c:pt idx="814">
                  <c:v>0.66905000000000003</c:v>
                </c:pt>
                <c:pt idx="815">
                  <c:v>0.66874999999999996</c:v>
                </c:pt>
                <c:pt idx="816">
                  <c:v>0.66844999999999999</c:v>
                </c:pt>
                <c:pt idx="817">
                  <c:v>0.66815000000000002</c:v>
                </c:pt>
                <c:pt idx="818">
                  <c:v>0.667875</c:v>
                </c:pt>
                <c:pt idx="819">
                  <c:v>0.66759999999999997</c:v>
                </c:pt>
                <c:pt idx="820">
                  <c:v>0.6673</c:v>
                </c:pt>
                <c:pt idx="821">
                  <c:v>0.66700000000000004</c:v>
                </c:pt>
                <c:pt idx="822">
                  <c:v>0.66669999999999996</c:v>
                </c:pt>
                <c:pt idx="823">
                  <c:v>0.66639999999999999</c:v>
                </c:pt>
                <c:pt idx="824">
                  <c:v>0.66612499999999997</c:v>
                </c:pt>
                <c:pt idx="825">
                  <c:v>0.66585000000000005</c:v>
                </c:pt>
                <c:pt idx="826">
                  <c:v>0.66552500000000003</c:v>
                </c:pt>
                <c:pt idx="827">
                  <c:v>0.66520000000000001</c:v>
                </c:pt>
                <c:pt idx="828">
                  <c:v>0.66490000000000005</c:v>
                </c:pt>
                <c:pt idx="829">
                  <c:v>0.66459999999999997</c:v>
                </c:pt>
                <c:pt idx="830">
                  <c:v>0.66435</c:v>
                </c:pt>
                <c:pt idx="831">
                  <c:v>0.66410000000000002</c:v>
                </c:pt>
                <c:pt idx="832">
                  <c:v>0.66379999999999995</c:v>
                </c:pt>
                <c:pt idx="833">
                  <c:v>0.66349999999999998</c:v>
                </c:pt>
                <c:pt idx="834">
                  <c:v>0.66320000000000001</c:v>
                </c:pt>
                <c:pt idx="835">
                  <c:v>0.66290000000000004</c:v>
                </c:pt>
                <c:pt idx="836">
                  <c:v>0.66262500000000002</c:v>
                </c:pt>
                <c:pt idx="837">
                  <c:v>0.66234999999999999</c:v>
                </c:pt>
                <c:pt idx="838">
                  <c:v>0.66205000000000003</c:v>
                </c:pt>
                <c:pt idx="839">
                  <c:v>0.66174999999999995</c:v>
                </c:pt>
                <c:pt idx="840">
                  <c:v>0.66147500000000004</c:v>
                </c:pt>
                <c:pt idx="841">
                  <c:v>0.66120000000000001</c:v>
                </c:pt>
                <c:pt idx="842">
                  <c:v>0.66090000000000004</c:v>
                </c:pt>
                <c:pt idx="843">
                  <c:v>0.66059999999999997</c:v>
                </c:pt>
                <c:pt idx="844">
                  <c:v>0.66032500000000005</c:v>
                </c:pt>
                <c:pt idx="845">
                  <c:v>0.66005000000000003</c:v>
                </c:pt>
                <c:pt idx="846">
                  <c:v>0.659775</c:v>
                </c:pt>
                <c:pt idx="847">
                  <c:v>0.65949999999999998</c:v>
                </c:pt>
                <c:pt idx="848">
                  <c:v>0.65922499999999995</c:v>
                </c:pt>
                <c:pt idx="849">
                  <c:v>0.65895000000000004</c:v>
                </c:pt>
                <c:pt idx="850">
                  <c:v>0.65864999999999996</c:v>
                </c:pt>
                <c:pt idx="851">
                  <c:v>0.65834999999999999</c:v>
                </c:pt>
                <c:pt idx="852">
                  <c:v>0.65807499999999997</c:v>
                </c:pt>
                <c:pt idx="853">
                  <c:v>0.65780000000000005</c:v>
                </c:pt>
                <c:pt idx="854">
                  <c:v>0.65754999999999997</c:v>
                </c:pt>
                <c:pt idx="855">
                  <c:v>0.6573</c:v>
                </c:pt>
                <c:pt idx="856">
                  <c:v>0.65700000000000003</c:v>
                </c:pt>
                <c:pt idx="857">
                  <c:v>0.65669999999999995</c:v>
                </c:pt>
                <c:pt idx="858">
                  <c:v>0.65642500000000004</c:v>
                </c:pt>
                <c:pt idx="859">
                  <c:v>0.65615000000000001</c:v>
                </c:pt>
                <c:pt idx="860">
                  <c:v>0.65590000000000004</c:v>
                </c:pt>
                <c:pt idx="861">
                  <c:v>0.65564999999999996</c:v>
                </c:pt>
                <c:pt idx="862">
                  <c:v>0.65534999999999999</c:v>
                </c:pt>
                <c:pt idx="863">
                  <c:v>0.65505000000000002</c:v>
                </c:pt>
                <c:pt idx="864">
                  <c:v>0.654775</c:v>
                </c:pt>
                <c:pt idx="865">
                  <c:v>0.65449999999999997</c:v>
                </c:pt>
                <c:pt idx="866">
                  <c:v>0.65425</c:v>
                </c:pt>
                <c:pt idx="867">
                  <c:v>0.65400000000000003</c:v>
                </c:pt>
                <c:pt idx="868">
                  <c:v>0.653725</c:v>
                </c:pt>
                <c:pt idx="869">
                  <c:v>0.65344999999999998</c:v>
                </c:pt>
                <c:pt idx="870">
                  <c:v>0.65317499999999995</c:v>
                </c:pt>
                <c:pt idx="871">
                  <c:v>0.65290000000000004</c:v>
                </c:pt>
                <c:pt idx="872">
                  <c:v>0.65262500000000001</c:v>
                </c:pt>
                <c:pt idx="873">
                  <c:v>0.65234999999999999</c:v>
                </c:pt>
                <c:pt idx="874">
                  <c:v>0.65210000000000001</c:v>
                </c:pt>
                <c:pt idx="875">
                  <c:v>0.65185000000000004</c:v>
                </c:pt>
                <c:pt idx="876">
                  <c:v>0.65157500000000002</c:v>
                </c:pt>
                <c:pt idx="877">
                  <c:v>0.65129999999999999</c:v>
                </c:pt>
                <c:pt idx="878">
                  <c:v>0.65105000000000002</c:v>
                </c:pt>
                <c:pt idx="879">
                  <c:v>0.65080000000000005</c:v>
                </c:pt>
                <c:pt idx="880">
                  <c:v>0.65052500000000002</c:v>
                </c:pt>
                <c:pt idx="881">
                  <c:v>0.65024999999999999</c:v>
                </c:pt>
                <c:pt idx="882">
                  <c:v>0.65</c:v>
                </c:pt>
                <c:pt idx="883">
                  <c:v>0.64975000000000005</c:v>
                </c:pt>
                <c:pt idx="884">
                  <c:v>0.64949999999999997</c:v>
                </c:pt>
                <c:pt idx="885">
                  <c:v>0.64924999999999999</c:v>
                </c:pt>
                <c:pt idx="886">
                  <c:v>0.64897499999999997</c:v>
                </c:pt>
                <c:pt idx="887">
                  <c:v>0.64870000000000005</c:v>
                </c:pt>
                <c:pt idx="888">
                  <c:v>0.64844999999999997</c:v>
                </c:pt>
                <c:pt idx="889">
                  <c:v>0.6482</c:v>
                </c:pt>
                <c:pt idx="890">
                  <c:v>0.64792499999999997</c:v>
                </c:pt>
                <c:pt idx="891">
                  <c:v>0.64764999999999995</c:v>
                </c:pt>
                <c:pt idx="892">
                  <c:v>0.64739999999999998</c:v>
                </c:pt>
                <c:pt idx="893">
                  <c:v>0.64715</c:v>
                </c:pt>
                <c:pt idx="894">
                  <c:v>0.64690000000000003</c:v>
                </c:pt>
                <c:pt idx="895">
                  <c:v>0.64664999999999995</c:v>
                </c:pt>
                <c:pt idx="896">
                  <c:v>0.64639999999999997</c:v>
                </c:pt>
                <c:pt idx="897">
                  <c:v>0.64615</c:v>
                </c:pt>
                <c:pt idx="898">
                  <c:v>0.64587499999999998</c:v>
                </c:pt>
                <c:pt idx="899">
                  <c:v>0.64559999999999995</c:v>
                </c:pt>
                <c:pt idx="900">
                  <c:v>0.64534999999999998</c:v>
                </c:pt>
                <c:pt idx="901">
                  <c:v>0.64510000000000001</c:v>
                </c:pt>
                <c:pt idx="902">
                  <c:v>0.64485000000000003</c:v>
                </c:pt>
                <c:pt idx="903">
                  <c:v>0.64459999999999995</c:v>
                </c:pt>
                <c:pt idx="904">
                  <c:v>0.64434999999999998</c:v>
                </c:pt>
                <c:pt idx="905">
                  <c:v>0.64410000000000001</c:v>
                </c:pt>
                <c:pt idx="906">
                  <c:v>0.64385000000000003</c:v>
                </c:pt>
                <c:pt idx="907">
                  <c:v>0.64359999999999995</c:v>
                </c:pt>
                <c:pt idx="908">
                  <c:v>0.64354999999999996</c:v>
                </c:pt>
                <c:pt idx="909">
                  <c:v>0.6431</c:v>
                </c:pt>
                <c:pt idx="910">
                  <c:v>0.64285000000000003</c:v>
                </c:pt>
                <c:pt idx="911">
                  <c:v>0.64259999999999995</c:v>
                </c:pt>
                <c:pt idx="912">
                  <c:v>0.64234999999999998</c:v>
                </c:pt>
                <c:pt idx="913">
                  <c:v>0.6421</c:v>
                </c:pt>
                <c:pt idx="914">
                  <c:v>0.64185000000000003</c:v>
                </c:pt>
                <c:pt idx="915">
                  <c:v>0.64159999999999995</c:v>
                </c:pt>
                <c:pt idx="916">
                  <c:v>0.64134999999999998</c:v>
                </c:pt>
                <c:pt idx="917">
                  <c:v>0.6411</c:v>
                </c:pt>
                <c:pt idx="918">
                  <c:v>0.64087499999999997</c:v>
                </c:pt>
                <c:pt idx="919">
                  <c:v>0.64065000000000005</c:v>
                </c:pt>
                <c:pt idx="920">
                  <c:v>0.64039999999999997</c:v>
                </c:pt>
                <c:pt idx="921">
                  <c:v>0.64015</c:v>
                </c:pt>
                <c:pt idx="922">
                  <c:v>0.63990000000000002</c:v>
                </c:pt>
                <c:pt idx="923">
                  <c:v>0.63965000000000005</c:v>
                </c:pt>
                <c:pt idx="924">
                  <c:v>0.63942500000000002</c:v>
                </c:pt>
                <c:pt idx="925">
                  <c:v>0.63919999999999999</c:v>
                </c:pt>
                <c:pt idx="926">
                  <c:v>0.63895000000000002</c:v>
                </c:pt>
                <c:pt idx="927">
                  <c:v>0.63870000000000005</c:v>
                </c:pt>
                <c:pt idx="928">
                  <c:v>0.63844999999999996</c:v>
                </c:pt>
                <c:pt idx="929">
                  <c:v>0.63819999999999999</c:v>
                </c:pt>
                <c:pt idx="930">
                  <c:v>0.63797499999999996</c:v>
                </c:pt>
                <c:pt idx="931">
                  <c:v>0.63775000000000004</c:v>
                </c:pt>
                <c:pt idx="932">
                  <c:v>0.63749999999999996</c:v>
                </c:pt>
                <c:pt idx="933">
                  <c:v>0.63724999999999998</c:v>
                </c:pt>
                <c:pt idx="934">
                  <c:v>0.63702499999999995</c:v>
                </c:pt>
                <c:pt idx="935">
                  <c:v>0.63680000000000003</c:v>
                </c:pt>
                <c:pt idx="936">
                  <c:v>0.63654999999999995</c:v>
                </c:pt>
                <c:pt idx="937">
                  <c:v>0.63629999999999998</c:v>
                </c:pt>
                <c:pt idx="938">
                  <c:v>0.63607499999999995</c:v>
                </c:pt>
                <c:pt idx="939">
                  <c:v>0.63585000000000003</c:v>
                </c:pt>
                <c:pt idx="940">
                  <c:v>0.635625</c:v>
                </c:pt>
                <c:pt idx="941">
                  <c:v>0.63539999999999996</c:v>
                </c:pt>
                <c:pt idx="942">
                  <c:v>0.63517500000000005</c:v>
                </c:pt>
                <c:pt idx="943">
                  <c:v>0.63495000000000001</c:v>
                </c:pt>
                <c:pt idx="944">
                  <c:v>0.63470000000000004</c:v>
                </c:pt>
                <c:pt idx="945">
                  <c:v>0.63444999999999996</c:v>
                </c:pt>
                <c:pt idx="946">
                  <c:v>0.63422500000000004</c:v>
                </c:pt>
                <c:pt idx="947">
                  <c:v>0.63400000000000001</c:v>
                </c:pt>
                <c:pt idx="948">
                  <c:v>0.63375000000000004</c:v>
                </c:pt>
                <c:pt idx="949">
                  <c:v>0.63349999999999995</c:v>
                </c:pt>
                <c:pt idx="950">
                  <c:v>0.63329999999999997</c:v>
                </c:pt>
                <c:pt idx="951">
                  <c:v>0.6331</c:v>
                </c:pt>
                <c:pt idx="952">
                  <c:v>0.63285000000000002</c:v>
                </c:pt>
                <c:pt idx="953">
                  <c:v>0.63260000000000005</c:v>
                </c:pt>
                <c:pt idx="954">
                  <c:v>0.63237500000000002</c:v>
                </c:pt>
                <c:pt idx="955">
                  <c:v>0.63214999999999999</c:v>
                </c:pt>
                <c:pt idx="956">
                  <c:v>0.63192499999999996</c:v>
                </c:pt>
                <c:pt idx="957">
                  <c:v>0.63170000000000004</c:v>
                </c:pt>
                <c:pt idx="958">
                  <c:v>0.63147500000000001</c:v>
                </c:pt>
                <c:pt idx="959">
                  <c:v>0.63124999999999998</c:v>
                </c:pt>
                <c:pt idx="960">
                  <c:v>0.63102499999999995</c:v>
                </c:pt>
                <c:pt idx="961">
                  <c:v>0.63080000000000003</c:v>
                </c:pt>
                <c:pt idx="962">
                  <c:v>0.630575</c:v>
                </c:pt>
                <c:pt idx="963">
                  <c:v>0.63034999999999997</c:v>
                </c:pt>
                <c:pt idx="964">
                  <c:v>0.63012500000000005</c:v>
                </c:pt>
                <c:pt idx="965">
                  <c:v>0.62990000000000002</c:v>
                </c:pt>
                <c:pt idx="966">
                  <c:v>0.62967499999999998</c:v>
                </c:pt>
                <c:pt idx="967">
                  <c:v>0.62944999999999995</c:v>
                </c:pt>
                <c:pt idx="968">
                  <c:v>0.62922500000000003</c:v>
                </c:pt>
                <c:pt idx="969">
                  <c:v>0.629</c:v>
                </c:pt>
                <c:pt idx="970">
                  <c:v>0.62880000000000003</c:v>
                </c:pt>
                <c:pt idx="971">
                  <c:v>0.62860000000000005</c:v>
                </c:pt>
                <c:pt idx="972">
                  <c:v>0.62834999999999996</c:v>
                </c:pt>
                <c:pt idx="973">
                  <c:v>0.62809999999999999</c:v>
                </c:pt>
                <c:pt idx="974">
                  <c:v>0.62790000000000001</c:v>
                </c:pt>
                <c:pt idx="975">
                  <c:v>0.62770000000000004</c:v>
                </c:pt>
                <c:pt idx="976">
                  <c:v>0.627475</c:v>
                </c:pt>
                <c:pt idx="977">
                  <c:v>0.62724999999999997</c:v>
                </c:pt>
                <c:pt idx="978">
                  <c:v>0.62705</c:v>
                </c:pt>
                <c:pt idx="979">
                  <c:v>0.62685000000000002</c:v>
                </c:pt>
                <c:pt idx="980">
                  <c:v>0.62660000000000005</c:v>
                </c:pt>
                <c:pt idx="981">
                  <c:v>0.62634999999999996</c:v>
                </c:pt>
                <c:pt idx="982">
                  <c:v>0.62614999999999998</c:v>
                </c:pt>
                <c:pt idx="983">
                  <c:v>0.62595000000000001</c:v>
                </c:pt>
                <c:pt idx="984">
                  <c:v>0.62572499999999998</c:v>
                </c:pt>
                <c:pt idx="985">
                  <c:v>0.62549999999999994</c:v>
                </c:pt>
                <c:pt idx="986">
                  <c:v>0.62529999999999997</c:v>
                </c:pt>
                <c:pt idx="987">
                  <c:v>0.62509999999999999</c:v>
                </c:pt>
                <c:pt idx="988">
                  <c:v>0.62487499999999996</c:v>
                </c:pt>
                <c:pt idx="989">
                  <c:v>0.62465000000000004</c:v>
                </c:pt>
                <c:pt idx="990">
                  <c:v>0.62444999999999995</c:v>
                </c:pt>
                <c:pt idx="991">
                  <c:v>0.62424999999999997</c:v>
                </c:pt>
                <c:pt idx="992">
                  <c:v>0.62404999999999999</c:v>
                </c:pt>
                <c:pt idx="993">
                  <c:v>0.62385000000000002</c:v>
                </c:pt>
                <c:pt idx="994">
                  <c:v>0.62362499999999998</c:v>
                </c:pt>
                <c:pt idx="995">
                  <c:v>0.62339999999999995</c:v>
                </c:pt>
                <c:pt idx="996">
                  <c:v>0.62319999999999998</c:v>
                </c:pt>
                <c:pt idx="997">
                  <c:v>0.623</c:v>
                </c:pt>
                <c:pt idx="998">
                  <c:v>0.62280000000000002</c:v>
                </c:pt>
                <c:pt idx="999">
                  <c:v>0.62260000000000004</c:v>
                </c:pt>
                <c:pt idx="1000">
                  <c:v>0.62237500000000001</c:v>
                </c:pt>
                <c:pt idx="1001">
                  <c:v>0.62214999999999998</c:v>
                </c:pt>
                <c:pt idx="1002">
                  <c:v>0.62195</c:v>
                </c:pt>
                <c:pt idx="1003">
                  <c:v>0.62175000000000002</c:v>
                </c:pt>
                <c:pt idx="1004">
                  <c:v>0.62155000000000005</c:v>
                </c:pt>
                <c:pt idx="1005">
                  <c:v>0.62134999999999996</c:v>
                </c:pt>
                <c:pt idx="1006">
                  <c:v>0.62112500000000004</c:v>
                </c:pt>
                <c:pt idx="1007">
                  <c:v>0.62090000000000001</c:v>
                </c:pt>
                <c:pt idx="1008">
                  <c:v>0.62070000000000003</c:v>
                </c:pt>
                <c:pt idx="1009">
                  <c:v>0.62050000000000005</c:v>
                </c:pt>
                <c:pt idx="1010">
                  <c:v>0.62029999999999996</c:v>
                </c:pt>
                <c:pt idx="1011">
                  <c:v>0.62009999999999998</c:v>
                </c:pt>
                <c:pt idx="1012">
                  <c:v>0.61990000000000001</c:v>
                </c:pt>
                <c:pt idx="1013">
                  <c:v>0.61970000000000003</c:v>
                </c:pt>
                <c:pt idx="1014">
                  <c:v>0.619475</c:v>
                </c:pt>
                <c:pt idx="1015">
                  <c:v>0.61924999999999997</c:v>
                </c:pt>
                <c:pt idx="1016">
                  <c:v>0.61904999999999999</c:v>
                </c:pt>
                <c:pt idx="1017">
                  <c:v>0.61885000000000001</c:v>
                </c:pt>
                <c:pt idx="1018">
                  <c:v>0.61865000000000003</c:v>
                </c:pt>
                <c:pt idx="1019">
                  <c:v>0.61845000000000006</c:v>
                </c:pt>
                <c:pt idx="1020">
                  <c:v>0.61827500000000002</c:v>
                </c:pt>
                <c:pt idx="1021">
                  <c:v>0.61809999999999998</c:v>
                </c:pt>
                <c:pt idx="1022">
                  <c:v>0.6179</c:v>
                </c:pt>
                <c:pt idx="1023">
                  <c:v>0.61770000000000003</c:v>
                </c:pt>
                <c:pt idx="1024">
                  <c:v>0.61750000000000005</c:v>
                </c:pt>
                <c:pt idx="1025">
                  <c:v>0.61729999999999996</c:v>
                </c:pt>
                <c:pt idx="1026">
                  <c:v>0.61707500000000004</c:v>
                </c:pt>
                <c:pt idx="1027">
                  <c:v>0.61685000000000001</c:v>
                </c:pt>
                <c:pt idx="1028">
                  <c:v>0.61665000000000003</c:v>
                </c:pt>
                <c:pt idx="1029">
                  <c:v>0.61645000000000005</c:v>
                </c:pt>
                <c:pt idx="1030">
                  <c:v>0.61624999999999996</c:v>
                </c:pt>
                <c:pt idx="1031">
                  <c:v>0.61604999999999999</c:v>
                </c:pt>
                <c:pt idx="1032">
                  <c:v>0.61587499999999995</c:v>
                </c:pt>
                <c:pt idx="1033">
                  <c:v>0.61570000000000003</c:v>
                </c:pt>
                <c:pt idx="1034">
                  <c:v>0.61550000000000005</c:v>
                </c:pt>
                <c:pt idx="1035">
                  <c:v>0.61529999999999996</c:v>
                </c:pt>
                <c:pt idx="1036">
                  <c:v>0.61509999999999998</c:v>
                </c:pt>
                <c:pt idx="1037">
                  <c:v>0.6149</c:v>
                </c:pt>
                <c:pt idx="1038">
                  <c:v>0.61472499999999997</c:v>
                </c:pt>
                <c:pt idx="1039">
                  <c:v>0.61455000000000004</c:v>
                </c:pt>
                <c:pt idx="1040">
                  <c:v>0.61434999999999995</c:v>
                </c:pt>
                <c:pt idx="1041">
                  <c:v>0.61414999999999997</c:v>
                </c:pt>
                <c:pt idx="1042">
                  <c:v>0.61395</c:v>
                </c:pt>
                <c:pt idx="1043">
                  <c:v>0.61375000000000002</c:v>
                </c:pt>
                <c:pt idx="1044">
                  <c:v>0.61355000000000004</c:v>
                </c:pt>
                <c:pt idx="1045">
                  <c:v>0.61334999999999995</c:v>
                </c:pt>
                <c:pt idx="1046">
                  <c:v>0.61317500000000003</c:v>
                </c:pt>
                <c:pt idx="1047">
                  <c:v>0.61299999999999999</c:v>
                </c:pt>
                <c:pt idx="1048">
                  <c:v>0.61280000000000001</c:v>
                </c:pt>
                <c:pt idx="1049">
                  <c:v>0.61260000000000003</c:v>
                </c:pt>
                <c:pt idx="1050">
                  <c:v>0.612425</c:v>
                </c:pt>
                <c:pt idx="1051">
                  <c:v>0.61224999999999996</c:v>
                </c:pt>
                <c:pt idx="1052">
                  <c:v>0.61204999999999998</c:v>
                </c:pt>
                <c:pt idx="1053">
                  <c:v>0.61185</c:v>
                </c:pt>
                <c:pt idx="1054">
                  <c:v>0.61167499999999997</c:v>
                </c:pt>
                <c:pt idx="1055">
                  <c:v>0.61150000000000004</c:v>
                </c:pt>
                <c:pt idx="1056">
                  <c:v>0.61132500000000001</c:v>
                </c:pt>
                <c:pt idx="1057">
                  <c:v>0.61114999999999997</c:v>
                </c:pt>
                <c:pt idx="1058">
                  <c:v>0.61094999999999999</c:v>
                </c:pt>
                <c:pt idx="1059">
                  <c:v>0.61075000000000002</c:v>
                </c:pt>
                <c:pt idx="1060">
                  <c:v>0.61057499999999998</c:v>
                </c:pt>
                <c:pt idx="1061">
                  <c:v>0.61040000000000005</c:v>
                </c:pt>
                <c:pt idx="1062">
                  <c:v>0.61019999999999996</c:v>
                </c:pt>
                <c:pt idx="1063">
                  <c:v>0.61</c:v>
                </c:pt>
                <c:pt idx="1064">
                  <c:v>0.60982499999999995</c:v>
                </c:pt>
                <c:pt idx="1065">
                  <c:v>0.60965000000000003</c:v>
                </c:pt>
                <c:pt idx="1066">
                  <c:v>0.60947499999999999</c:v>
                </c:pt>
                <c:pt idx="1067">
                  <c:v>0.60929999999999995</c:v>
                </c:pt>
                <c:pt idx="1068">
                  <c:v>0.60912500000000003</c:v>
                </c:pt>
                <c:pt idx="1069">
                  <c:v>0.60894999999999999</c:v>
                </c:pt>
                <c:pt idx="1070">
                  <c:v>0.60875000000000001</c:v>
                </c:pt>
                <c:pt idx="1071">
                  <c:v>0.60855000000000004</c:v>
                </c:pt>
                <c:pt idx="1072">
                  <c:v>0.608375</c:v>
                </c:pt>
                <c:pt idx="1073">
                  <c:v>0.60819999999999996</c:v>
                </c:pt>
                <c:pt idx="1074">
                  <c:v>0.60802500000000004</c:v>
                </c:pt>
                <c:pt idx="1075">
                  <c:v>0.60785</c:v>
                </c:pt>
                <c:pt idx="1076">
                  <c:v>0.60767499999999997</c:v>
                </c:pt>
                <c:pt idx="1077">
                  <c:v>0.60750000000000004</c:v>
                </c:pt>
                <c:pt idx="1078">
                  <c:v>0.60729999999999995</c:v>
                </c:pt>
                <c:pt idx="1079">
                  <c:v>0.60709999999999997</c:v>
                </c:pt>
                <c:pt idx="1080">
                  <c:v>0.60694999999999999</c:v>
                </c:pt>
                <c:pt idx="1081">
                  <c:v>0.60680000000000001</c:v>
                </c:pt>
                <c:pt idx="1082">
                  <c:v>0.60660000000000003</c:v>
                </c:pt>
                <c:pt idx="1083">
                  <c:v>0.60640000000000005</c:v>
                </c:pt>
                <c:pt idx="1084">
                  <c:v>0.60622500000000001</c:v>
                </c:pt>
                <c:pt idx="1085">
                  <c:v>0.60604999999999998</c:v>
                </c:pt>
                <c:pt idx="1086">
                  <c:v>0.60589999999999999</c:v>
                </c:pt>
                <c:pt idx="1087">
                  <c:v>0.60575000000000001</c:v>
                </c:pt>
                <c:pt idx="1088">
                  <c:v>0.60555000000000003</c:v>
                </c:pt>
                <c:pt idx="1089">
                  <c:v>0.60535000000000005</c:v>
                </c:pt>
                <c:pt idx="1090">
                  <c:v>0.60517500000000002</c:v>
                </c:pt>
                <c:pt idx="1091">
                  <c:v>0.60499999999999998</c:v>
                </c:pt>
                <c:pt idx="1092">
                  <c:v>0.60485</c:v>
                </c:pt>
                <c:pt idx="1093">
                  <c:v>0.60470000000000002</c:v>
                </c:pt>
                <c:pt idx="1094">
                  <c:v>0.60450000000000004</c:v>
                </c:pt>
                <c:pt idx="1095">
                  <c:v>0.60429999999999995</c:v>
                </c:pt>
                <c:pt idx="1096">
                  <c:v>0.60414999999999996</c:v>
                </c:pt>
                <c:pt idx="1097">
                  <c:v>0.60399999999999998</c:v>
                </c:pt>
                <c:pt idx="1098">
                  <c:v>0.60382499999999995</c:v>
                </c:pt>
                <c:pt idx="1099">
                  <c:v>0.60365000000000002</c:v>
                </c:pt>
                <c:pt idx="1100">
                  <c:v>0.60347499999999998</c:v>
                </c:pt>
                <c:pt idx="1101">
                  <c:v>0.60329999999999995</c:v>
                </c:pt>
                <c:pt idx="1102">
                  <c:v>0.60312500000000002</c:v>
                </c:pt>
                <c:pt idx="1103">
                  <c:v>0.60294999999999999</c:v>
                </c:pt>
                <c:pt idx="1104">
                  <c:v>0.6028</c:v>
                </c:pt>
                <c:pt idx="1105">
                  <c:v>0.60265000000000002</c:v>
                </c:pt>
                <c:pt idx="1106">
                  <c:v>0.60247499999999998</c:v>
                </c:pt>
                <c:pt idx="1107">
                  <c:v>0.60229999999999995</c:v>
                </c:pt>
                <c:pt idx="1108">
                  <c:v>0.60212500000000002</c:v>
                </c:pt>
                <c:pt idx="1109">
                  <c:v>0.60194999999999999</c:v>
                </c:pt>
                <c:pt idx="1110">
                  <c:v>0.60177499999999995</c:v>
                </c:pt>
                <c:pt idx="1111">
                  <c:v>0.60160000000000002</c:v>
                </c:pt>
                <c:pt idx="1112">
                  <c:v>0.60145000000000004</c:v>
                </c:pt>
                <c:pt idx="1113">
                  <c:v>0.60129999999999995</c:v>
                </c:pt>
                <c:pt idx="1114">
                  <c:v>0.60112500000000002</c:v>
                </c:pt>
                <c:pt idx="1115">
                  <c:v>0.60094999999999998</c:v>
                </c:pt>
                <c:pt idx="1116">
                  <c:v>0.6008</c:v>
                </c:pt>
                <c:pt idx="1117">
                  <c:v>0.60065000000000002</c:v>
                </c:pt>
                <c:pt idx="1118">
                  <c:v>0.60047499999999998</c:v>
                </c:pt>
                <c:pt idx="1119">
                  <c:v>0.60029999999999994</c:v>
                </c:pt>
                <c:pt idx="1120">
                  <c:v>0.60012500000000002</c:v>
                </c:pt>
                <c:pt idx="1121">
                  <c:v>0.59994999999999998</c:v>
                </c:pt>
                <c:pt idx="1122">
                  <c:v>0.5998</c:v>
                </c:pt>
                <c:pt idx="1123">
                  <c:v>0.59965000000000002</c:v>
                </c:pt>
                <c:pt idx="1124">
                  <c:v>0.59947499999999998</c:v>
                </c:pt>
                <c:pt idx="1125">
                  <c:v>0.59930000000000005</c:v>
                </c:pt>
                <c:pt idx="1126">
                  <c:v>0.59914999999999996</c:v>
                </c:pt>
                <c:pt idx="1127">
                  <c:v>0.59899999999999998</c:v>
                </c:pt>
                <c:pt idx="1128">
                  <c:v>0.59884999999999999</c:v>
                </c:pt>
                <c:pt idx="1129">
                  <c:v>0.59870000000000001</c:v>
                </c:pt>
                <c:pt idx="1130">
                  <c:v>0.59855000000000003</c:v>
                </c:pt>
                <c:pt idx="1131">
                  <c:v>0.59840000000000004</c:v>
                </c:pt>
                <c:pt idx="1132">
                  <c:v>0.59819999999999995</c:v>
                </c:pt>
                <c:pt idx="1133">
                  <c:v>0.59799999999999998</c:v>
                </c:pt>
                <c:pt idx="1134">
                  <c:v>0.59784999999999999</c:v>
                </c:pt>
                <c:pt idx="1135">
                  <c:v>0.59770000000000001</c:v>
                </c:pt>
                <c:pt idx="1136">
                  <c:v>0.59755000000000003</c:v>
                </c:pt>
                <c:pt idx="1137">
                  <c:v>0.59740000000000004</c:v>
                </c:pt>
                <c:pt idx="1138">
                  <c:v>0.59724999999999995</c:v>
                </c:pt>
                <c:pt idx="1139">
                  <c:v>0.59709999999999996</c:v>
                </c:pt>
                <c:pt idx="1140">
                  <c:v>0.59692500000000004</c:v>
                </c:pt>
                <c:pt idx="1141">
                  <c:v>0.59675</c:v>
                </c:pt>
                <c:pt idx="1142">
                  <c:v>0.59660000000000002</c:v>
                </c:pt>
                <c:pt idx="1143">
                  <c:v>0.59645000000000004</c:v>
                </c:pt>
                <c:pt idx="1144">
                  <c:v>0.59630000000000005</c:v>
                </c:pt>
                <c:pt idx="1145">
                  <c:v>0.59614999999999996</c:v>
                </c:pt>
                <c:pt idx="1146">
                  <c:v>0.59599999999999997</c:v>
                </c:pt>
                <c:pt idx="1147">
                  <c:v>0.59584999999999999</c:v>
                </c:pt>
                <c:pt idx="1148">
                  <c:v>0.59570000000000001</c:v>
                </c:pt>
                <c:pt idx="1149">
                  <c:v>0.59550000000000003</c:v>
                </c:pt>
                <c:pt idx="1150">
                  <c:v>0.59537499999999999</c:v>
                </c:pt>
                <c:pt idx="1151">
                  <c:v>0.59519999999999995</c:v>
                </c:pt>
                <c:pt idx="1152">
                  <c:v>0.59504999999999997</c:v>
                </c:pt>
                <c:pt idx="1153">
                  <c:v>0.59489999999999998</c:v>
                </c:pt>
                <c:pt idx="1154">
                  <c:v>0.59475</c:v>
                </c:pt>
                <c:pt idx="1155">
                  <c:v>0.59460000000000002</c:v>
                </c:pt>
                <c:pt idx="1156">
                  <c:v>0.59445000000000003</c:v>
                </c:pt>
                <c:pt idx="1157">
                  <c:v>0.59430000000000005</c:v>
                </c:pt>
                <c:pt idx="1158">
                  <c:v>0.59414999999999996</c:v>
                </c:pt>
                <c:pt idx="1159">
                  <c:v>0.59399999999999997</c:v>
                </c:pt>
                <c:pt idx="1160">
                  <c:v>0.59387500000000004</c:v>
                </c:pt>
                <c:pt idx="1161">
                  <c:v>0.59375</c:v>
                </c:pt>
                <c:pt idx="1162">
                  <c:v>0.59360000000000002</c:v>
                </c:pt>
                <c:pt idx="1163">
                  <c:v>0.59345000000000003</c:v>
                </c:pt>
                <c:pt idx="1164">
                  <c:v>0.59330000000000005</c:v>
                </c:pt>
                <c:pt idx="1165">
                  <c:v>0.59314999999999996</c:v>
                </c:pt>
                <c:pt idx="1166">
                  <c:v>0.59299999999999997</c:v>
                </c:pt>
                <c:pt idx="1167">
                  <c:v>0.59284999999999999</c:v>
                </c:pt>
                <c:pt idx="1168">
                  <c:v>0.5927</c:v>
                </c:pt>
                <c:pt idx="1169">
                  <c:v>0.59255000000000002</c:v>
                </c:pt>
                <c:pt idx="1170">
                  <c:v>0.59240000000000004</c:v>
                </c:pt>
                <c:pt idx="1171">
                  <c:v>0.59225000000000005</c:v>
                </c:pt>
                <c:pt idx="1172">
                  <c:v>0.59209999999999996</c:v>
                </c:pt>
                <c:pt idx="1173">
                  <c:v>0.59194999999999998</c:v>
                </c:pt>
                <c:pt idx="1174">
                  <c:v>0.59187500000000004</c:v>
                </c:pt>
                <c:pt idx="1175">
                  <c:v>0.59179999999999999</c:v>
                </c:pt>
                <c:pt idx="1176">
                  <c:v>0.59165000000000001</c:v>
                </c:pt>
                <c:pt idx="1177">
                  <c:v>0.59152499999999997</c:v>
                </c:pt>
                <c:pt idx="1178">
                  <c:v>0.59140000000000004</c:v>
                </c:pt>
                <c:pt idx="1179">
                  <c:v>0.59125000000000005</c:v>
                </c:pt>
                <c:pt idx="1180">
                  <c:v>0.59109999999999996</c:v>
                </c:pt>
                <c:pt idx="1181">
                  <c:v>0.59094999999999998</c:v>
                </c:pt>
                <c:pt idx="1182">
                  <c:v>0.59079999999999999</c:v>
                </c:pt>
                <c:pt idx="1183">
                  <c:v>0.59065000000000001</c:v>
                </c:pt>
                <c:pt idx="1184">
                  <c:v>0.59050000000000002</c:v>
                </c:pt>
                <c:pt idx="1185">
                  <c:v>0.59035000000000004</c:v>
                </c:pt>
                <c:pt idx="1186">
                  <c:v>0.59019999999999995</c:v>
                </c:pt>
                <c:pt idx="1187">
                  <c:v>0.59007500000000002</c:v>
                </c:pt>
                <c:pt idx="1188">
                  <c:v>0.58994999999999997</c:v>
                </c:pt>
                <c:pt idx="1189">
                  <c:v>0.58979999999999999</c:v>
                </c:pt>
                <c:pt idx="1190">
                  <c:v>0.58965000000000001</c:v>
                </c:pt>
                <c:pt idx="1191">
                  <c:v>0.58952499999999997</c:v>
                </c:pt>
                <c:pt idx="1192">
                  <c:v>0.58940000000000003</c:v>
                </c:pt>
                <c:pt idx="1193">
                  <c:v>0.58925000000000005</c:v>
                </c:pt>
                <c:pt idx="1194">
                  <c:v>0.58909999999999996</c:v>
                </c:pt>
                <c:pt idx="1195">
                  <c:v>0.58897500000000003</c:v>
                </c:pt>
                <c:pt idx="1196">
                  <c:v>0.58884999999999998</c:v>
                </c:pt>
                <c:pt idx="1197">
                  <c:v>0.5887</c:v>
                </c:pt>
                <c:pt idx="1198">
                  <c:v>0.58855000000000002</c:v>
                </c:pt>
                <c:pt idx="1199">
                  <c:v>0.58840000000000003</c:v>
                </c:pt>
                <c:pt idx="1200">
                  <c:v>0.58825000000000005</c:v>
                </c:pt>
                <c:pt idx="1201">
                  <c:v>0.58812500000000001</c:v>
                </c:pt>
                <c:pt idx="1202">
                  <c:v>0.58799999999999997</c:v>
                </c:pt>
                <c:pt idx="1203">
                  <c:v>0.58787500000000004</c:v>
                </c:pt>
                <c:pt idx="1204">
                  <c:v>0.58774999999999999</c:v>
                </c:pt>
                <c:pt idx="1205">
                  <c:v>0.58760000000000001</c:v>
                </c:pt>
                <c:pt idx="1206">
                  <c:v>0.58745000000000003</c:v>
                </c:pt>
                <c:pt idx="1207">
                  <c:v>0.58730000000000004</c:v>
                </c:pt>
                <c:pt idx="1208">
                  <c:v>0.58714999999999995</c:v>
                </c:pt>
                <c:pt idx="1209">
                  <c:v>0.58704999999999996</c:v>
                </c:pt>
                <c:pt idx="1210">
                  <c:v>0.58694999999999997</c:v>
                </c:pt>
                <c:pt idx="1211">
                  <c:v>0.58679999999999999</c:v>
                </c:pt>
                <c:pt idx="1212">
                  <c:v>0.58665</c:v>
                </c:pt>
                <c:pt idx="1213">
                  <c:v>0.58650000000000002</c:v>
                </c:pt>
                <c:pt idx="1214">
                  <c:v>0.58635000000000004</c:v>
                </c:pt>
                <c:pt idx="1215">
                  <c:v>0.58625000000000005</c:v>
                </c:pt>
                <c:pt idx="1216">
                  <c:v>0.58614999999999995</c:v>
                </c:pt>
                <c:pt idx="1217">
                  <c:v>0.58599999999999997</c:v>
                </c:pt>
                <c:pt idx="1218">
                  <c:v>0.58584999999999998</c:v>
                </c:pt>
                <c:pt idx="1219">
                  <c:v>0.58572500000000005</c:v>
                </c:pt>
                <c:pt idx="1220">
                  <c:v>0.58560000000000001</c:v>
                </c:pt>
                <c:pt idx="1221">
                  <c:v>0.58547499999999997</c:v>
                </c:pt>
                <c:pt idx="1222">
                  <c:v>0.58535000000000004</c:v>
                </c:pt>
                <c:pt idx="1223">
                  <c:v>0.58520000000000005</c:v>
                </c:pt>
                <c:pt idx="1224">
                  <c:v>0.58504999999999996</c:v>
                </c:pt>
                <c:pt idx="1225">
                  <c:v>0.58492500000000003</c:v>
                </c:pt>
                <c:pt idx="1226">
                  <c:v>0.58479999999999999</c:v>
                </c:pt>
                <c:pt idx="1227">
                  <c:v>0.58467499999999994</c:v>
                </c:pt>
                <c:pt idx="1228">
                  <c:v>0.58455000000000001</c:v>
                </c:pt>
                <c:pt idx="1229">
                  <c:v>0.58442499999999997</c:v>
                </c:pt>
                <c:pt idx="1230">
                  <c:v>0.58430000000000004</c:v>
                </c:pt>
                <c:pt idx="1231">
                  <c:v>0.584175</c:v>
                </c:pt>
                <c:pt idx="1232">
                  <c:v>0.58404999999999996</c:v>
                </c:pt>
                <c:pt idx="1233">
                  <c:v>0.58392500000000003</c:v>
                </c:pt>
                <c:pt idx="1234">
                  <c:v>0.58379999999999999</c:v>
                </c:pt>
                <c:pt idx="1235">
                  <c:v>0.58367500000000005</c:v>
                </c:pt>
                <c:pt idx="1236">
                  <c:v>0.58355000000000001</c:v>
                </c:pt>
                <c:pt idx="1237">
                  <c:v>0.58342499999999997</c:v>
                </c:pt>
                <c:pt idx="1238">
                  <c:v>0.58330000000000004</c:v>
                </c:pt>
                <c:pt idx="1239">
                  <c:v>0.583175</c:v>
                </c:pt>
                <c:pt idx="1240">
                  <c:v>0.58304999999999996</c:v>
                </c:pt>
                <c:pt idx="1241">
                  <c:v>0.58292500000000003</c:v>
                </c:pt>
                <c:pt idx="1242">
                  <c:v>0.58279999999999998</c:v>
                </c:pt>
                <c:pt idx="1243">
                  <c:v>0.58267500000000005</c:v>
                </c:pt>
                <c:pt idx="1244">
                  <c:v>0.58255000000000001</c:v>
                </c:pt>
                <c:pt idx="1245">
                  <c:v>0.58242499999999997</c:v>
                </c:pt>
                <c:pt idx="1246">
                  <c:v>0.58230000000000004</c:v>
                </c:pt>
                <c:pt idx="1247">
                  <c:v>0.582175</c:v>
                </c:pt>
                <c:pt idx="1248">
                  <c:v>0.58204999999999996</c:v>
                </c:pt>
                <c:pt idx="1249">
                  <c:v>0.58192500000000003</c:v>
                </c:pt>
                <c:pt idx="1250">
                  <c:v>0.58179999999999998</c:v>
                </c:pt>
                <c:pt idx="1251">
                  <c:v>0.58167500000000005</c:v>
                </c:pt>
                <c:pt idx="1252">
                  <c:v>0.58155000000000001</c:v>
                </c:pt>
                <c:pt idx="1253">
                  <c:v>0.58142499999999997</c:v>
                </c:pt>
                <c:pt idx="1254">
                  <c:v>0.58130000000000004</c:v>
                </c:pt>
                <c:pt idx="1255">
                  <c:v>0.581175</c:v>
                </c:pt>
                <c:pt idx="1256">
                  <c:v>0.58104999999999996</c:v>
                </c:pt>
                <c:pt idx="1257">
                  <c:v>0.58094999999999997</c:v>
                </c:pt>
                <c:pt idx="1258">
                  <c:v>0.58084999999999998</c:v>
                </c:pt>
                <c:pt idx="1259">
                  <c:v>0.58072500000000005</c:v>
                </c:pt>
                <c:pt idx="1260">
                  <c:v>0.5806</c:v>
                </c:pt>
                <c:pt idx="1261">
                  <c:v>0.58047499999999996</c:v>
                </c:pt>
                <c:pt idx="1262">
                  <c:v>0.58035000000000003</c:v>
                </c:pt>
                <c:pt idx="1263">
                  <c:v>0.58025000000000004</c:v>
                </c:pt>
                <c:pt idx="1264">
                  <c:v>0.58015000000000005</c:v>
                </c:pt>
                <c:pt idx="1265">
                  <c:v>0.57999999999999996</c:v>
                </c:pt>
                <c:pt idx="1266">
                  <c:v>0.57984999999999998</c:v>
                </c:pt>
                <c:pt idx="1267">
                  <c:v>0.57974999999999999</c:v>
                </c:pt>
                <c:pt idx="1268">
                  <c:v>0.57965</c:v>
                </c:pt>
                <c:pt idx="1269">
                  <c:v>0.57955000000000001</c:v>
                </c:pt>
                <c:pt idx="1270">
                  <c:v>0.57945000000000002</c:v>
                </c:pt>
                <c:pt idx="1271">
                  <c:v>0.57930000000000004</c:v>
                </c:pt>
                <c:pt idx="1272">
                  <c:v>0.57915000000000005</c:v>
                </c:pt>
                <c:pt idx="1273">
                  <c:v>0.57904999999999995</c:v>
                </c:pt>
                <c:pt idx="1274">
                  <c:v>0.57894999999999996</c:v>
                </c:pt>
                <c:pt idx="1275">
                  <c:v>0.57884999999999998</c:v>
                </c:pt>
                <c:pt idx="1276">
                  <c:v>0.57874999999999999</c:v>
                </c:pt>
                <c:pt idx="1277">
                  <c:v>0.57862499999999994</c:v>
                </c:pt>
                <c:pt idx="1278">
                  <c:v>0.57850000000000001</c:v>
                </c:pt>
                <c:pt idx="1279">
                  <c:v>0.57837499999999997</c:v>
                </c:pt>
                <c:pt idx="1280">
                  <c:v>0.57825000000000004</c:v>
                </c:pt>
                <c:pt idx="1281">
                  <c:v>0.57815000000000005</c:v>
                </c:pt>
                <c:pt idx="1282">
                  <c:v>0.57804999999999995</c:v>
                </c:pt>
                <c:pt idx="1283">
                  <c:v>0.57792500000000002</c:v>
                </c:pt>
                <c:pt idx="1284">
                  <c:v>0.57779999999999998</c:v>
                </c:pt>
                <c:pt idx="1285">
                  <c:v>0.57769999999999999</c:v>
                </c:pt>
                <c:pt idx="1286">
                  <c:v>0.5776</c:v>
                </c:pt>
                <c:pt idx="1287">
                  <c:v>0.57750000000000001</c:v>
                </c:pt>
                <c:pt idx="1288">
                  <c:v>0.57740000000000002</c:v>
                </c:pt>
                <c:pt idx="1289">
                  <c:v>0.57730000000000004</c:v>
                </c:pt>
                <c:pt idx="1290">
                  <c:v>0.57720000000000005</c:v>
                </c:pt>
                <c:pt idx="1291">
                  <c:v>0.57704999999999995</c:v>
                </c:pt>
                <c:pt idx="1292">
                  <c:v>0.57689999999999997</c:v>
                </c:pt>
                <c:pt idx="1293">
                  <c:v>0.57679999999999998</c:v>
                </c:pt>
                <c:pt idx="1294">
                  <c:v>0.57669999999999999</c:v>
                </c:pt>
                <c:pt idx="1295">
                  <c:v>0.5766</c:v>
                </c:pt>
                <c:pt idx="1296">
                  <c:v>0.57650000000000001</c:v>
                </c:pt>
                <c:pt idx="1297">
                  <c:v>0.57640000000000002</c:v>
                </c:pt>
                <c:pt idx="1298">
                  <c:v>0.57630000000000003</c:v>
                </c:pt>
                <c:pt idx="1299">
                  <c:v>0.57617499999999999</c:v>
                </c:pt>
                <c:pt idx="1300">
                  <c:v>0.57604999999999995</c:v>
                </c:pt>
                <c:pt idx="1301">
                  <c:v>0.57594999999999996</c:v>
                </c:pt>
                <c:pt idx="1302">
                  <c:v>0.57584999999999997</c:v>
                </c:pt>
                <c:pt idx="1303">
                  <c:v>0.57574999999999998</c:v>
                </c:pt>
                <c:pt idx="1304">
                  <c:v>0.57565</c:v>
                </c:pt>
                <c:pt idx="1305">
                  <c:v>0.57555000000000001</c:v>
                </c:pt>
                <c:pt idx="1306">
                  <c:v>0.57545000000000002</c:v>
                </c:pt>
                <c:pt idx="1307">
                  <c:v>0.57535000000000003</c:v>
                </c:pt>
                <c:pt idx="1308">
                  <c:v>0.57525000000000004</c:v>
                </c:pt>
                <c:pt idx="1309">
                  <c:v>0.575125</c:v>
                </c:pt>
                <c:pt idx="1310">
                  <c:v>0.57499999999999996</c:v>
                </c:pt>
                <c:pt idx="1311">
                  <c:v>0.57489999999999997</c:v>
                </c:pt>
                <c:pt idx="1312">
                  <c:v>0.57479999999999998</c:v>
                </c:pt>
                <c:pt idx="1313">
                  <c:v>0.57469999999999999</c:v>
                </c:pt>
                <c:pt idx="1314">
                  <c:v>0.5746</c:v>
                </c:pt>
                <c:pt idx="1315">
                  <c:v>0.57450000000000001</c:v>
                </c:pt>
                <c:pt idx="1316">
                  <c:v>0.57440000000000002</c:v>
                </c:pt>
                <c:pt idx="1317">
                  <c:v>0.57430000000000003</c:v>
                </c:pt>
                <c:pt idx="1318">
                  <c:v>0.57420000000000004</c:v>
                </c:pt>
                <c:pt idx="1319">
                  <c:v>0.57410000000000005</c:v>
                </c:pt>
                <c:pt idx="1320">
                  <c:v>0.57399999999999995</c:v>
                </c:pt>
                <c:pt idx="1321">
                  <c:v>0.57389999999999997</c:v>
                </c:pt>
                <c:pt idx="1322">
                  <c:v>0.57379999999999998</c:v>
                </c:pt>
                <c:pt idx="1323">
                  <c:v>0.57367500000000005</c:v>
                </c:pt>
                <c:pt idx="1324">
                  <c:v>0.57355</c:v>
                </c:pt>
                <c:pt idx="1325">
                  <c:v>0.57345000000000002</c:v>
                </c:pt>
                <c:pt idx="1326">
                  <c:v>0.57335000000000003</c:v>
                </c:pt>
                <c:pt idx="1327">
                  <c:v>0.57325000000000004</c:v>
                </c:pt>
                <c:pt idx="1328">
                  <c:v>0.57315000000000005</c:v>
                </c:pt>
                <c:pt idx="1329">
                  <c:v>0.57304999999999995</c:v>
                </c:pt>
                <c:pt idx="1330">
                  <c:v>0.57294999999999996</c:v>
                </c:pt>
                <c:pt idx="1331">
                  <c:v>0.57284999999999997</c:v>
                </c:pt>
                <c:pt idx="1332">
                  <c:v>0.57274999999999998</c:v>
                </c:pt>
                <c:pt idx="1333">
                  <c:v>0.57264999999999999</c:v>
                </c:pt>
                <c:pt idx="1334">
                  <c:v>0.57255</c:v>
                </c:pt>
                <c:pt idx="1335">
                  <c:v>0.57247499999999996</c:v>
                </c:pt>
                <c:pt idx="1336">
                  <c:v>0.57240000000000002</c:v>
                </c:pt>
                <c:pt idx="1337">
                  <c:v>0.57230000000000003</c:v>
                </c:pt>
                <c:pt idx="1338">
                  <c:v>0.57220000000000004</c:v>
                </c:pt>
                <c:pt idx="1339">
                  <c:v>0.57210000000000005</c:v>
                </c:pt>
                <c:pt idx="1340">
                  <c:v>0.57199999999999995</c:v>
                </c:pt>
                <c:pt idx="1341">
                  <c:v>0.57189999999999996</c:v>
                </c:pt>
                <c:pt idx="1342">
                  <c:v>0.57179999999999997</c:v>
                </c:pt>
                <c:pt idx="1343">
                  <c:v>0.57169999999999999</c:v>
                </c:pt>
                <c:pt idx="1344">
                  <c:v>0.5716</c:v>
                </c:pt>
                <c:pt idx="1345">
                  <c:v>0.57150000000000001</c:v>
                </c:pt>
                <c:pt idx="1346">
                  <c:v>0.57140000000000002</c:v>
                </c:pt>
                <c:pt idx="1347">
                  <c:v>0.57132499999999997</c:v>
                </c:pt>
                <c:pt idx="1348">
                  <c:v>0.57125000000000004</c:v>
                </c:pt>
                <c:pt idx="1349">
                  <c:v>0.57115000000000005</c:v>
                </c:pt>
                <c:pt idx="1350">
                  <c:v>0.57104999999999995</c:v>
                </c:pt>
                <c:pt idx="1351">
                  <c:v>0.57094999999999996</c:v>
                </c:pt>
                <c:pt idx="1352">
                  <c:v>0.57084999999999997</c:v>
                </c:pt>
                <c:pt idx="1353">
                  <c:v>0.57074999999999998</c:v>
                </c:pt>
                <c:pt idx="1354">
                  <c:v>0.57064999999999999</c:v>
                </c:pt>
                <c:pt idx="1355">
                  <c:v>0.57057500000000005</c:v>
                </c:pt>
                <c:pt idx="1356">
                  <c:v>0.57050000000000001</c:v>
                </c:pt>
                <c:pt idx="1357">
                  <c:v>0.57040000000000002</c:v>
                </c:pt>
                <c:pt idx="1358">
                  <c:v>0.57030000000000003</c:v>
                </c:pt>
                <c:pt idx="1359">
                  <c:v>0.57020000000000004</c:v>
                </c:pt>
                <c:pt idx="1360">
                  <c:v>0.57010000000000005</c:v>
                </c:pt>
                <c:pt idx="1361">
                  <c:v>0.570025</c:v>
                </c:pt>
                <c:pt idx="1362">
                  <c:v>0.56994999999999996</c:v>
                </c:pt>
                <c:pt idx="1363">
                  <c:v>0.56984999999999997</c:v>
                </c:pt>
                <c:pt idx="1364">
                  <c:v>0.56974999999999998</c:v>
                </c:pt>
                <c:pt idx="1365">
                  <c:v>0.56964999999999999</c:v>
                </c:pt>
                <c:pt idx="1366">
                  <c:v>0.56955</c:v>
                </c:pt>
                <c:pt idx="1367">
                  <c:v>0.56947499999999995</c:v>
                </c:pt>
                <c:pt idx="1368">
                  <c:v>0.56940000000000002</c:v>
                </c:pt>
                <c:pt idx="1369">
                  <c:v>0.56930000000000003</c:v>
                </c:pt>
                <c:pt idx="1370">
                  <c:v>0.56920000000000004</c:v>
                </c:pt>
                <c:pt idx="1371">
                  <c:v>0.56910000000000005</c:v>
                </c:pt>
                <c:pt idx="1372">
                  <c:v>0.56899999999999995</c:v>
                </c:pt>
                <c:pt idx="1373">
                  <c:v>0.56892500000000001</c:v>
                </c:pt>
                <c:pt idx="1374">
                  <c:v>0.56884999999999997</c:v>
                </c:pt>
                <c:pt idx="1375">
                  <c:v>0.56874999999999998</c:v>
                </c:pt>
                <c:pt idx="1376">
                  <c:v>0.56864999999999999</c:v>
                </c:pt>
                <c:pt idx="1377">
                  <c:v>0.56855</c:v>
                </c:pt>
                <c:pt idx="1378">
                  <c:v>0.56845000000000001</c:v>
                </c:pt>
                <c:pt idx="1379">
                  <c:v>0.56837499999999996</c:v>
                </c:pt>
                <c:pt idx="1380">
                  <c:v>0.56830000000000003</c:v>
                </c:pt>
                <c:pt idx="1381">
                  <c:v>0.56820000000000004</c:v>
                </c:pt>
                <c:pt idx="1382">
                  <c:v>0.56810000000000005</c:v>
                </c:pt>
                <c:pt idx="1383">
                  <c:v>0.568025</c:v>
                </c:pt>
                <c:pt idx="1384">
                  <c:v>0.56794999999999995</c:v>
                </c:pt>
                <c:pt idx="1385">
                  <c:v>0.56787500000000002</c:v>
                </c:pt>
                <c:pt idx="1386">
                  <c:v>0.56779999999999997</c:v>
                </c:pt>
                <c:pt idx="1387">
                  <c:v>0.56772500000000004</c:v>
                </c:pt>
                <c:pt idx="1388">
                  <c:v>0.56764999999999999</c:v>
                </c:pt>
                <c:pt idx="1389">
                  <c:v>0.56755</c:v>
                </c:pt>
                <c:pt idx="1390">
                  <c:v>0.56745000000000001</c:v>
                </c:pt>
                <c:pt idx="1391">
                  <c:v>0.56737499999999996</c:v>
                </c:pt>
                <c:pt idx="1392">
                  <c:v>0.56730000000000003</c:v>
                </c:pt>
                <c:pt idx="1393">
                  <c:v>0.56720000000000004</c:v>
                </c:pt>
                <c:pt idx="1394">
                  <c:v>0.56710000000000005</c:v>
                </c:pt>
                <c:pt idx="1395">
                  <c:v>0.567025</c:v>
                </c:pt>
                <c:pt idx="1396">
                  <c:v>0.56694999999999995</c:v>
                </c:pt>
                <c:pt idx="1397">
                  <c:v>0.56684999999999997</c:v>
                </c:pt>
                <c:pt idx="1398">
                  <c:v>0.56674999999999998</c:v>
                </c:pt>
                <c:pt idx="1399">
                  <c:v>0.56669999999999998</c:v>
                </c:pt>
                <c:pt idx="1400">
                  <c:v>0.56664999999999999</c:v>
                </c:pt>
                <c:pt idx="1401">
                  <c:v>0.56655</c:v>
                </c:pt>
                <c:pt idx="1402">
                  <c:v>0.56645000000000001</c:v>
                </c:pt>
                <c:pt idx="1403">
                  <c:v>0.56637499999999996</c:v>
                </c:pt>
                <c:pt idx="1404">
                  <c:v>0.56630000000000003</c:v>
                </c:pt>
                <c:pt idx="1405">
                  <c:v>0.56620000000000004</c:v>
                </c:pt>
                <c:pt idx="1406">
                  <c:v>0.56610000000000005</c:v>
                </c:pt>
                <c:pt idx="1407">
                  <c:v>0.566025</c:v>
                </c:pt>
                <c:pt idx="1408">
                  <c:v>0.56594999999999995</c:v>
                </c:pt>
                <c:pt idx="1409">
                  <c:v>0.56587500000000002</c:v>
                </c:pt>
                <c:pt idx="1410">
                  <c:v>0.56579999999999997</c:v>
                </c:pt>
                <c:pt idx="1411">
                  <c:v>0.56572500000000003</c:v>
                </c:pt>
                <c:pt idx="1412">
                  <c:v>0.56564999999999999</c:v>
                </c:pt>
                <c:pt idx="1413">
                  <c:v>0.56557500000000005</c:v>
                </c:pt>
                <c:pt idx="1414">
                  <c:v>0.5655</c:v>
                </c:pt>
                <c:pt idx="1415">
                  <c:v>0.56540000000000001</c:v>
                </c:pt>
                <c:pt idx="1416">
                  <c:v>0.56525000000000003</c:v>
                </c:pt>
                <c:pt idx="1417">
                  <c:v>0.56520000000000004</c:v>
                </c:pt>
                <c:pt idx="1418">
                  <c:v>0.56510000000000005</c:v>
                </c:pt>
                <c:pt idx="1419">
                  <c:v>0.56499999999999995</c:v>
                </c:pt>
                <c:pt idx="1420">
                  <c:v>0.56492500000000001</c:v>
                </c:pt>
                <c:pt idx="1421">
                  <c:v>0.56484999999999996</c:v>
                </c:pt>
                <c:pt idx="1422">
                  <c:v>0.56477500000000003</c:v>
                </c:pt>
                <c:pt idx="1423">
                  <c:v>0.56469999999999998</c:v>
                </c:pt>
                <c:pt idx="1424">
                  <c:v>0.56462500000000004</c:v>
                </c:pt>
                <c:pt idx="1425">
                  <c:v>0.56455</c:v>
                </c:pt>
                <c:pt idx="1426">
                  <c:v>0.56447499999999995</c:v>
                </c:pt>
                <c:pt idx="1427">
                  <c:v>0.56440000000000001</c:v>
                </c:pt>
                <c:pt idx="1428">
                  <c:v>0.56432499999999997</c:v>
                </c:pt>
                <c:pt idx="1429">
                  <c:v>0.56425000000000003</c:v>
                </c:pt>
                <c:pt idx="1430">
                  <c:v>0.56415000000000004</c:v>
                </c:pt>
                <c:pt idx="1431">
                  <c:v>0.56405000000000005</c:v>
                </c:pt>
                <c:pt idx="1432">
                  <c:v>0.56399999999999995</c:v>
                </c:pt>
                <c:pt idx="1433">
                  <c:v>0.56394999999999995</c:v>
                </c:pt>
                <c:pt idx="1434">
                  <c:v>0.56387500000000002</c:v>
                </c:pt>
                <c:pt idx="1435">
                  <c:v>0.56379999999999997</c:v>
                </c:pt>
                <c:pt idx="1436">
                  <c:v>0.56372500000000003</c:v>
                </c:pt>
                <c:pt idx="1437">
                  <c:v>0.56364999999999998</c:v>
                </c:pt>
                <c:pt idx="1438">
                  <c:v>0.56357500000000005</c:v>
                </c:pt>
                <c:pt idx="1439">
                  <c:v>0.5635</c:v>
                </c:pt>
                <c:pt idx="1440">
                  <c:v>0.56342499999999995</c:v>
                </c:pt>
                <c:pt idx="1441">
                  <c:v>0.56335000000000002</c:v>
                </c:pt>
                <c:pt idx="1442">
                  <c:v>0.56327499999999997</c:v>
                </c:pt>
                <c:pt idx="1443">
                  <c:v>0.56320000000000003</c:v>
                </c:pt>
                <c:pt idx="1444">
                  <c:v>0.56315000000000004</c:v>
                </c:pt>
                <c:pt idx="1445">
                  <c:v>0.56310000000000004</c:v>
                </c:pt>
                <c:pt idx="1446">
                  <c:v>0.56299999999999994</c:v>
                </c:pt>
                <c:pt idx="1447">
                  <c:v>0.56289999999999996</c:v>
                </c:pt>
                <c:pt idx="1448">
                  <c:v>0.56282500000000002</c:v>
                </c:pt>
                <c:pt idx="1449">
                  <c:v>0.56274999999999997</c:v>
                </c:pt>
                <c:pt idx="1450">
                  <c:v>0.56269999999999998</c:v>
                </c:pt>
                <c:pt idx="1451">
                  <c:v>0.56264999999999998</c:v>
                </c:pt>
                <c:pt idx="1452">
                  <c:v>0.56257500000000005</c:v>
                </c:pt>
                <c:pt idx="1453">
                  <c:v>0.5625</c:v>
                </c:pt>
                <c:pt idx="1454">
                  <c:v>0.56242499999999995</c:v>
                </c:pt>
                <c:pt idx="1455">
                  <c:v>0.56235000000000002</c:v>
                </c:pt>
                <c:pt idx="1456">
                  <c:v>0.56227499999999997</c:v>
                </c:pt>
                <c:pt idx="1457">
                  <c:v>0.56220000000000003</c:v>
                </c:pt>
                <c:pt idx="1458">
                  <c:v>0.56212499999999999</c:v>
                </c:pt>
                <c:pt idx="1459">
                  <c:v>0.56205000000000005</c:v>
                </c:pt>
                <c:pt idx="1460">
                  <c:v>0.561975</c:v>
                </c:pt>
                <c:pt idx="1461">
                  <c:v>0.56189999999999996</c:v>
                </c:pt>
                <c:pt idx="1462">
                  <c:v>0.56184999999999996</c:v>
                </c:pt>
                <c:pt idx="1463">
                  <c:v>0.56179999999999997</c:v>
                </c:pt>
                <c:pt idx="1464">
                  <c:v>0.56172500000000003</c:v>
                </c:pt>
                <c:pt idx="1465">
                  <c:v>0.56164999999999998</c:v>
                </c:pt>
                <c:pt idx="1466">
                  <c:v>0.56159999999999999</c:v>
                </c:pt>
                <c:pt idx="1467">
                  <c:v>0.56154999999999999</c:v>
                </c:pt>
                <c:pt idx="1468">
                  <c:v>0.56145</c:v>
                </c:pt>
                <c:pt idx="1469">
                  <c:v>0.56135000000000002</c:v>
                </c:pt>
                <c:pt idx="1470">
                  <c:v>0.56127499999999997</c:v>
                </c:pt>
                <c:pt idx="1471">
                  <c:v>0.56120000000000003</c:v>
                </c:pt>
                <c:pt idx="1472">
                  <c:v>0.56115000000000004</c:v>
                </c:pt>
                <c:pt idx="1473">
                  <c:v>0.56110000000000004</c:v>
                </c:pt>
                <c:pt idx="1474">
                  <c:v>0.561025</c:v>
                </c:pt>
                <c:pt idx="1475">
                  <c:v>0.56094999999999995</c:v>
                </c:pt>
                <c:pt idx="1476">
                  <c:v>0.56089999999999995</c:v>
                </c:pt>
                <c:pt idx="1477">
                  <c:v>0.56084999999999996</c:v>
                </c:pt>
                <c:pt idx="1478">
                  <c:v>0.56077500000000002</c:v>
                </c:pt>
                <c:pt idx="1479">
                  <c:v>0.56069999999999998</c:v>
                </c:pt>
                <c:pt idx="1480">
                  <c:v>0.56064999999999998</c:v>
                </c:pt>
                <c:pt idx="1481">
                  <c:v>0.56059999999999999</c:v>
                </c:pt>
                <c:pt idx="1482">
                  <c:v>0.56052500000000005</c:v>
                </c:pt>
                <c:pt idx="1483">
                  <c:v>0.56045</c:v>
                </c:pt>
                <c:pt idx="1484">
                  <c:v>0.56040000000000001</c:v>
                </c:pt>
                <c:pt idx="1485">
                  <c:v>0.56035000000000001</c:v>
                </c:pt>
                <c:pt idx="1486">
                  <c:v>0.56027499999999997</c:v>
                </c:pt>
                <c:pt idx="1487">
                  <c:v>0.56020000000000003</c:v>
                </c:pt>
                <c:pt idx="1488">
                  <c:v>0.56012499999999998</c:v>
                </c:pt>
                <c:pt idx="1489">
                  <c:v>0.56005000000000005</c:v>
                </c:pt>
                <c:pt idx="1490">
                  <c:v>0.559975</c:v>
                </c:pt>
                <c:pt idx="1491">
                  <c:v>0.55989999999999995</c:v>
                </c:pt>
                <c:pt idx="1492">
                  <c:v>0.55982500000000002</c:v>
                </c:pt>
                <c:pt idx="1493">
                  <c:v>0.55974999999999997</c:v>
                </c:pt>
                <c:pt idx="1494">
                  <c:v>0.55969999999999998</c:v>
                </c:pt>
                <c:pt idx="1495">
                  <c:v>0.55964999999999998</c:v>
                </c:pt>
                <c:pt idx="1496">
                  <c:v>0.55957500000000004</c:v>
                </c:pt>
                <c:pt idx="1497">
                  <c:v>0.5595</c:v>
                </c:pt>
                <c:pt idx="1498">
                  <c:v>0.55945</c:v>
                </c:pt>
                <c:pt idx="1499">
                  <c:v>0.55940000000000001</c:v>
                </c:pt>
                <c:pt idx="1500">
                  <c:v>0.55932499999999996</c:v>
                </c:pt>
                <c:pt idx="1501">
                  <c:v>0.55925000000000002</c:v>
                </c:pt>
                <c:pt idx="1502">
                  <c:v>0.55920000000000003</c:v>
                </c:pt>
                <c:pt idx="1503">
                  <c:v>0.55915000000000004</c:v>
                </c:pt>
                <c:pt idx="1504">
                  <c:v>0.55907499999999999</c:v>
                </c:pt>
                <c:pt idx="1505">
                  <c:v>0.55900000000000005</c:v>
                </c:pt>
                <c:pt idx="1506">
                  <c:v>0.55894999999999995</c:v>
                </c:pt>
                <c:pt idx="1507">
                  <c:v>0.55889999999999995</c:v>
                </c:pt>
                <c:pt idx="1508">
                  <c:v>0.55882500000000002</c:v>
                </c:pt>
                <c:pt idx="1509">
                  <c:v>0.55874999999999997</c:v>
                </c:pt>
                <c:pt idx="1510">
                  <c:v>0.55869999999999997</c:v>
                </c:pt>
                <c:pt idx="1511">
                  <c:v>0.55864999999999998</c:v>
                </c:pt>
                <c:pt idx="1512">
                  <c:v>0.55859999999999999</c:v>
                </c:pt>
                <c:pt idx="1513">
                  <c:v>0.55854999999999999</c:v>
                </c:pt>
                <c:pt idx="1514">
                  <c:v>0.55847500000000005</c:v>
                </c:pt>
                <c:pt idx="1515">
                  <c:v>0.55840000000000001</c:v>
                </c:pt>
                <c:pt idx="1516">
                  <c:v>0.55835000000000001</c:v>
                </c:pt>
                <c:pt idx="1517">
                  <c:v>0.55830000000000002</c:v>
                </c:pt>
                <c:pt idx="1518">
                  <c:v>0.55822499999999997</c:v>
                </c:pt>
                <c:pt idx="1519">
                  <c:v>0.55815000000000003</c:v>
                </c:pt>
                <c:pt idx="1520">
                  <c:v>0.55810000000000004</c:v>
                </c:pt>
                <c:pt idx="1521">
                  <c:v>0.55805000000000005</c:v>
                </c:pt>
                <c:pt idx="1522">
                  <c:v>0.55800000000000005</c:v>
                </c:pt>
                <c:pt idx="1523">
                  <c:v>0.55794999999999995</c:v>
                </c:pt>
                <c:pt idx="1524">
                  <c:v>0.55789999999999995</c:v>
                </c:pt>
                <c:pt idx="1525">
                  <c:v>0.55784999999999996</c:v>
                </c:pt>
                <c:pt idx="1526">
                  <c:v>0.55777500000000002</c:v>
                </c:pt>
                <c:pt idx="1527">
                  <c:v>0.55769999999999997</c:v>
                </c:pt>
                <c:pt idx="1528">
                  <c:v>0.55764999999999998</c:v>
                </c:pt>
                <c:pt idx="1529">
                  <c:v>0.55759999999999998</c:v>
                </c:pt>
                <c:pt idx="1530">
                  <c:v>0.55754999999999999</c:v>
                </c:pt>
                <c:pt idx="1531">
                  <c:v>0.5575</c:v>
                </c:pt>
                <c:pt idx="1532">
                  <c:v>0.55742499999999995</c:v>
                </c:pt>
                <c:pt idx="1533">
                  <c:v>0.55735000000000001</c:v>
                </c:pt>
                <c:pt idx="1534">
                  <c:v>0.55730000000000002</c:v>
                </c:pt>
                <c:pt idx="1535">
                  <c:v>0.55725000000000002</c:v>
                </c:pt>
                <c:pt idx="1536">
                  <c:v>0.55717499999999998</c:v>
                </c:pt>
                <c:pt idx="1537">
                  <c:v>0.55710000000000004</c:v>
                </c:pt>
                <c:pt idx="1538">
                  <c:v>0.55705000000000005</c:v>
                </c:pt>
                <c:pt idx="1539">
                  <c:v>0.55700000000000005</c:v>
                </c:pt>
                <c:pt idx="1540">
                  <c:v>0.55694999999999995</c:v>
                </c:pt>
                <c:pt idx="1541">
                  <c:v>0.55689999999999995</c:v>
                </c:pt>
                <c:pt idx="1542">
                  <c:v>0.55682500000000001</c:v>
                </c:pt>
                <c:pt idx="1543">
                  <c:v>0.55674999999999997</c:v>
                </c:pt>
                <c:pt idx="1544">
                  <c:v>0.55669999999999997</c:v>
                </c:pt>
                <c:pt idx="1545">
                  <c:v>0.55664999999999998</c:v>
                </c:pt>
                <c:pt idx="1546">
                  <c:v>0.55659999999999998</c:v>
                </c:pt>
                <c:pt idx="1547">
                  <c:v>0.55654999999999999</c:v>
                </c:pt>
                <c:pt idx="1548">
                  <c:v>0.55649999999999999</c:v>
                </c:pt>
                <c:pt idx="1549">
                  <c:v>0.55645</c:v>
                </c:pt>
                <c:pt idx="1550">
                  <c:v>0.55640000000000001</c:v>
                </c:pt>
                <c:pt idx="1551">
                  <c:v>0.55635000000000001</c:v>
                </c:pt>
                <c:pt idx="1552">
                  <c:v>0.55630000000000002</c:v>
                </c:pt>
                <c:pt idx="1553">
                  <c:v>0.55625000000000002</c:v>
                </c:pt>
                <c:pt idx="1554">
                  <c:v>0.55617499999999997</c:v>
                </c:pt>
                <c:pt idx="1555">
                  <c:v>0.55610000000000004</c:v>
                </c:pt>
                <c:pt idx="1556">
                  <c:v>0.55605000000000004</c:v>
                </c:pt>
                <c:pt idx="1557">
                  <c:v>0.55600000000000005</c:v>
                </c:pt>
                <c:pt idx="1558">
                  <c:v>0.555925</c:v>
                </c:pt>
                <c:pt idx="1559">
                  <c:v>0.55584999999999996</c:v>
                </c:pt>
                <c:pt idx="1560">
                  <c:v>0.55579999999999996</c:v>
                </c:pt>
                <c:pt idx="1561">
                  <c:v>0.55574999999999997</c:v>
                </c:pt>
                <c:pt idx="1562">
                  <c:v>0.55569999999999997</c:v>
                </c:pt>
                <c:pt idx="1563">
                  <c:v>0.55564999999999998</c:v>
                </c:pt>
                <c:pt idx="1564">
                  <c:v>0.55562500000000004</c:v>
                </c:pt>
                <c:pt idx="1565">
                  <c:v>0.55559999999999998</c:v>
                </c:pt>
                <c:pt idx="1566">
                  <c:v>0.55552500000000005</c:v>
                </c:pt>
                <c:pt idx="1567">
                  <c:v>0.55545</c:v>
                </c:pt>
                <c:pt idx="1568">
                  <c:v>0.5554</c:v>
                </c:pt>
                <c:pt idx="1569">
                  <c:v>0.55535000000000001</c:v>
                </c:pt>
                <c:pt idx="1570">
                  <c:v>0.55530000000000002</c:v>
                </c:pt>
                <c:pt idx="1571">
                  <c:v>0.55525000000000002</c:v>
                </c:pt>
                <c:pt idx="1572">
                  <c:v>0.55517499999999997</c:v>
                </c:pt>
                <c:pt idx="1573">
                  <c:v>0.55510000000000004</c:v>
                </c:pt>
                <c:pt idx="1574">
                  <c:v>0.55505000000000004</c:v>
                </c:pt>
                <c:pt idx="1575">
                  <c:v>0.55500000000000005</c:v>
                </c:pt>
                <c:pt idx="1576">
                  <c:v>0.55495000000000005</c:v>
                </c:pt>
                <c:pt idx="1577">
                  <c:v>0.55489999999999995</c:v>
                </c:pt>
                <c:pt idx="1578">
                  <c:v>0.55482500000000001</c:v>
                </c:pt>
                <c:pt idx="1579">
                  <c:v>0.55474999999999997</c:v>
                </c:pt>
                <c:pt idx="1580">
                  <c:v>0.55472500000000002</c:v>
                </c:pt>
                <c:pt idx="1581">
                  <c:v>0.55469999999999997</c:v>
                </c:pt>
                <c:pt idx="1582">
                  <c:v>0.55464999999999998</c:v>
                </c:pt>
                <c:pt idx="1583">
                  <c:v>0.55459999999999998</c:v>
                </c:pt>
                <c:pt idx="1584">
                  <c:v>0.55454999999999999</c:v>
                </c:pt>
                <c:pt idx="1585">
                  <c:v>0.55449999999999999</c:v>
                </c:pt>
                <c:pt idx="1586">
                  <c:v>0.55442499999999995</c:v>
                </c:pt>
                <c:pt idx="1587">
                  <c:v>0.55435000000000001</c:v>
                </c:pt>
                <c:pt idx="1588">
                  <c:v>0.55430000000000001</c:v>
                </c:pt>
                <c:pt idx="1589">
                  <c:v>0.55425000000000002</c:v>
                </c:pt>
                <c:pt idx="1590">
                  <c:v>0.55420000000000003</c:v>
                </c:pt>
                <c:pt idx="1591">
                  <c:v>0.55415000000000003</c:v>
                </c:pt>
                <c:pt idx="1592">
                  <c:v>0.55410000000000004</c:v>
                </c:pt>
                <c:pt idx="1593">
                  <c:v>0.55405000000000004</c:v>
                </c:pt>
                <c:pt idx="1594">
                  <c:v>0.55400000000000005</c:v>
                </c:pt>
                <c:pt idx="1595">
                  <c:v>0.55395000000000005</c:v>
                </c:pt>
                <c:pt idx="1596">
                  <c:v>0.55389999999999995</c:v>
                </c:pt>
                <c:pt idx="1597">
                  <c:v>0.55384999999999995</c:v>
                </c:pt>
                <c:pt idx="1598">
                  <c:v>0.55379999999999996</c:v>
                </c:pt>
                <c:pt idx="1599">
                  <c:v>0.55374999999999996</c:v>
                </c:pt>
                <c:pt idx="1600">
                  <c:v>0.55369999999999997</c:v>
                </c:pt>
                <c:pt idx="1601">
                  <c:v>0.55364999999999998</c:v>
                </c:pt>
                <c:pt idx="1602">
                  <c:v>0.55357500000000004</c:v>
                </c:pt>
                <c:pt idx="1603">
                  <c:v>0.55349999999999999</c:v>
                </c:pt>
                <c:pt idx="1604">
                  <c:v>0.55345</c:v>
                </c:pt>
                <c:pt idx="1605">
                  <c:v>0.5534</c:v>
                </c:pt>
                <c:pt idx="1606">
                  <c:v>0.55335000000000001</c:v>
                </c:pt>
                <c:pt idx="1607">
                  <c:v>0.55330000000000001</c:v>
                </c:pt>
                <c:pt idx="1608">
                  <c:v>0.55327499999999996</c:v>
                </c:pt>
                <c:pt idx="1609">
                  <c:v>0.55325000000000002</c:v>
                </c:pt>
                <c:pt idx="1610">
                  <c:v>0.55320000000000003</c:v>
                </c:pt>
                <c:pt idx="1611">
                  <c:v>0.55315000000000003</c:v>
                </c:pt>
                <c:pt idx="1612">
                  <c:v>0.55307499999999998</c:v>
                </c:pt>
                <c:pt idx="1613">
                  <c:v>0.55300000000000005</c:v>
                </c:pt>
                <c:pt idx="1614">
                  <c:v>0.55295000000000005</c:v>
                </c:pt>
                <c:pt idx="1615">
                  <c:v>0.55289999999999995</c:v>
                </c:pt>
                <c:pt idx="1616">
                  <c:v>0.55284999999999995</c:v>
                </c:pt>
                <c:pt idx="1617">
                  <c:v>0.55279999999999996</c:v>
                </c:pt>
                <c:pt idx="1618">
                  <c:v>0.55274999999999996</c:v>
                </c:pt>
                <c:pt idx="1619">
                  <c:v>0.55269999999999997</c:v>
                </c:pt>
                <c:pt idx="1620">
                  <c:v>0.55264999999999997</c:v>
                </c:pt>
                <c:pt idx="1621">
                  <c:v>0.55259999999999998</c:v>
                </c:pt>
                <c:pt idx="1622">
                  <c:v>0.55252500000000004</c:v>
                </c:pt>
                <c:pt idx="1623">
                  <c:v>0.55245</c:v>
                </c:pt>
                <c:pt idx="1624">
                  <c:v>0.55242500000000005</c:v>
                </c:pt>
                <c:pt idx="1625">
                  <c:v>0.5524</c:v>
                </c:pt>
                <c:pt idx="1626">
                  <c:v>0.55235000000000001</c:v>
                </c:pt>
                <c:pt idx="1627">
                  <c:v>0.55230000000000001</c:v>
                </c:pt>
                <c:pt idx="1628">
                  <c:v>0.55225000000000002</c:v>
                </c:pt>
                <c:pt idx="1629">
                  <c:v>0.55220000000000002</c:v>
                </c:pt>
                <c:pt idx="1630">
                  <c:v>0.55215000000000003</c:v>
                </c:pt>
                <c:pt idx="1631">
                  <c:v>0.55210000000000004</c:v>
                </c:pt>
                <c:pt idx="1632">
                  <c:v>0.55205000000000004</c:v>
                </c:pt>
                <c:pt idx="1633">
                  <c:v>0.55200000000000005</c:v>
                </c:pt>
                <c:pt idx="1634">
                  <c:v>0.551925</c:v>
                </c:pt>
                <c:pt idx="1635">
                  <c:v>0.55184999999999995</c:v>
                </c:pt>
                <c:pt idx="1636">
                  <c:v>0.55179999999999996</c:v>
                </c:pt>
                <c:pt idx="1637">
                  <c:v>0.55174999999999996</c:v>
                </c:pt>
                <c:pt idx="1638">
                  <c:v>0.55169999999999997</c:v>
                </c:pt>
                <c:pt idx="1639">
                  <c:v>0.55159999999999998</c:v>
                </c:pt>
                <c:pt idx="1640">
                  <c:v>0.55154999999999998</c:v>
                </c:pt>
                <c:pt idx="1641">
                  <c:v>0.55149999999999999</c:v>
                </c:pt>
                <c:pt idx="1642">
                  <c:v>0.55145</c:v>
                </c:pt>
                <c:pt idx="1643">
                  <c:v>0.55142500000000005</c:v>
                </c:pt>
                <c:pt idx="1644">
                  <c:v>0.5514</c:v>
                </c:pt>
                <c:pt idx="1645">
                  <c:v>0.55135000000000001</c:v>
                </c:pt>
                <c:pt idx="1646">
                  <c:v>0.55130000000000001</c:v>
                </c:pt>
                <c:pt idx="1647">
                  <c:v>0.55122499999999997</c:v>
                </c:pt>
                <c:pt idx="1648">
                  <c:v>0.55115000000000003</c:v>
                </c:pt>
                <c:pt idx="1649">
                  <c:v>0.55110000000000003</c:v>
                </c:pt>
                <c:pt idx="1650">
                  <c:v>0.55105000000000004</c:v>
                </c:pt>
                <c:pt idx="1651">
                  <c:v>0.55100000000000005</c:v>
                </c:pt>
                <c:pt idx="1652">
                  <c:v>0.55095000000000005</c:v>
                </c:pt>
                <c:pt idx="1653">
                  <c:v>0.55089999999999995</c:v>
                </c:pt>
                <c:pt idx="1654">
                  <c:v>0.55084999999999995</c:v>
                </c:pt>
                <c:pt idx="1655">
                  <c:v>0.55079999999999996</c:v>
                </c:pt>
                <c:pt idx="1656">
                  <c:v>0.55074999999999996</c:v>
                </c:pt>
                <c:pt idx="1657">
                  <c:v>0.55069999999999997</c:v>
                </c:pt>
                <c:pt idx="1658">
                  <c:v>0.55064999999999997</c:v>
                </c:pt>
                <c:pt idx="1659">
                  <c:v>0.55059999999999998</c:v>
                </c:pt>
                <c:pt idx="1660">
                  <c:v>0.55054999999999998</c:v>
                </c:pt>
                <c:pt idx="1661">
                  <c:v>0.55049999999999999</c:v>
                </c:pt>
                <c:pt idx="1662">
                  <c:v>0.55044999999999999</c:v>
                </c:pt>
                <c:pt idx="1663">
                  <c:v>0.5504</c:v>
                </c:pt>
                <c:pt idx="1664">
                  <c:v>0.55035000000000001</c:v>
                </c:pt>
                <c:pt idx="1665">
                  <c:v>0.55030000000000001</c:v>
                </c:pt>
                <c:pt idx="1666">
                  <c:v>0.55025000000000002</c:v>
                </c:pt>
                <c:pt idx="1667">
                  <c:v>0.55017499999999997</c:v>
                </c:pt>
                <c:pt idx="1668">
                  <c:v>0.55010000000000003</c:v>
                </c:pt>
                <c:pt idx="1669">
                  <c:v>0.55005000000000004</c:v>
                </c:pt>
                <c:pt idx="1670">
                  <c:v>0.55000000000000004</c:v>
                </c:pt>
                <c:pt idx="1671">
                  <c:v>0.54995000000000005</c:v>
                </c:pt>
                <c:pt idx="1672">
                  <c:v>0.54990000000000006</c:v>
                </c:pt>
                <c:pt idx="1673">
                  <c:v>0.54984999999999995</c:v>
                </c:pt>
                <c:pt idx="1674">
                  <c:v>0.54979999999999996</c:v>
                </c:pt>
                <c:pt idx="1675">
                  <c:v>0.54974999999999996</c:v>
                </c:pt>
                <c:pt idx="1676">
                  <c:v>0.54969999999999997</c:v>
                </c:pt>
                <c:pt idx="1677">
                  <c:v>0.54964999999999997</c:v>
                </c:pt>
                <c:pt idx="1678">
                  <c:v>0.54959999999999998</c:v>
                </c:pt>
                <c:pt idx="1679">
                  <c:v>0.54954999999999998</c:v>
                </c:pt>
                <c:pt idx="1680">
                  <c:v>0.54949999999999999</c:v>
                </c:pt>
                <c:pt idx="1681">
                  <c:v>0.54944999999999999</c:v>
                </c:pt>
                <c:pt idx="1682">
                  <c:v>0.5494</c:v>
                </c:pt>
                <c:pt idx="1683">
                  <c:v>0.54935</c:v>
                </c:pt>
                <c:pt idx="1684">
                  <c:v>0.54930000000000001</c:v>
                </c:pt>
                <c:pt idx="1685">
                  <c:v>0.54925000000000002</c:v>
                </c:pt>
                <c:pt idx="1686">
                  <c:v>0.54920000000000002</c:v>
                </c:pt>
                <c:pt idx="1687">
                  <c:v>0.54912499999999997</c:v>
                </c:pt>
                <c:pt idx="1688">
                  <c:v>0.54905000000000004</c:v>
                </c:pt>
                <c:pt idx="1689">
                  <c:v>0.54900000000000004</c:v>
                </c:pt>
                <c:pt idx="1690">
                  <c:v>0.54895000000000005</c:v>
                </c:pt>
                <c:pt idx="1691">
                  <c:v>0.54890000000000005</c:v>
                </c:pt>
                <c:pt idx="1692">
                  <c:v>0.54884999999999995</c:v>
                </c:pt>
                <c:pt idx="1693">
                  <c:v>0.54879999999999995</c:v>
                </c:pt>
                <c:pt idx="1694">
                  <c:v>0.54874999999999996</c:v>
                </c:pt>
                <c:pt idx="1695">
                  <c:v>0.54869999999999997</c:v>
                </c:pt>
                <c:pt idx="1696">
                  <c:v>0.54864999999999997</c:v>
                </c:pt>
                <c:pt idx="1697">
                  <c:v>0.54859999999999998</c:v>
                </c:pt>
                <c:pt idx="1698">
                  <c:v>0.54854999999999998</c:v>
                </c:pt>
                <c:pt idx="1699">
                  <c:v>0.54849999999999999</c:v>
                </c:pt>
                <c:pt idx="1700">
                  <c:v>0.54844999999999999</c:v>
                </c:pt>
                <c:pt idx="1701">
                  <c:v>0.54837499999999995</c:v>
                </c:pt>
                <c:pt idx="1702">
                  <c:v>0.54830000000000001</c:v>
                </c:pt>
                <c:pt idx="1703">
                  <c:v>0.54825000000000002</c:v>
                </c:pt>
                <c:pt idx="1704">
                  <c:v>0.54820000000000002</c:v>
                </c:pt>
                <c:pt idx="1705">
                  <c:v>0.54815000000000003</c:v>
                </c:pt>
                <c:pt idx="1706">
                  <c:v>0.54810000000000003</c:v>
                </c:pt>
                <c:pt idx="1707">
                  <c:v>0.54805000000000004</c:v>
                </c:pt>
                <c:pt idx="1708">
                  <c:v>0.54800000000000004</c:v>
                </c:pt>
                <c:pt idx="1709">
                  <c:v>0.54795000000000005</c:v>
                </c:pt>
                <c:pt idx="1710">
                  <c:v>0.54790000000000005</c:v>
                </c:pt>
                <c:pt idx="1711">
                  <c:v>0.54782500000000001</c:v>
                </c:pt>
                <c:pt idx="1712">
                  <c:v>0.54774999999999996</c:v>
                </c:pt>
                <c:pt idx="1713">
                  <c:v>0.54769999999999996</c:v>
                </c:pt>
                <c:pt idx="1714">
                  <c:v>0.54764999999999997</c:v>
                </c:pt>
                <c:pt idx="1715">
                  <c:v>0.54759999999999998</c:v>
                </c:pt>
                <c:pt idx="1716">
                  <c:v>0.54754999999999998</c:v>
                </c:pt>
                <c:pt idx="1717">
                  <c:v>0.54749999999999999</c:v>
                </c:pt>
                <c:pt idx="1718">
                  <c:v>0.54744999999999999</c:v>
                </c:pt>
                <c:pt idx="1719">
                  <c:v>0.54737499999999994</c:v>
                </c:pt>
                <c:pt idx="1720">
                  <c:v>0.54730000000000001</c:v>
                </c:pt>
                <c:pt idx="1721">
                  <c:v>0.54725000000000001</c:v>
                </c:pt>
                <c:pt idx="1722">
                  <c:v>0.54720000000000002</c:v>
                </c:pt>
                <c:pt idx="1723">
                  <c:v>0.54715000000000003</c:v>
                </c:pt>
                <c:pt idx="1724">
                  <c:v>0.54710000000000003</c:v>
                </c:pt>
                <c:pt idx="1725">
                  <c:v>0.54702499999999998</c:v>
                </c:pt>
                <c:pt idx="1726">
                  <c:v>0.54695000000000005</c:v>
                </c:pt>
                <c:pt idx="1727">
                  <c:v>0.54690000000000005</c:v>
                </c:pt>
                <c:pt idx="1728">
                  <c:v>0.54684999999999995</c:v>
                </c:pt>
                <c:pt idx="1729">
                  <c:v>0.54679999999999995</c:v>
                </c:pt>
                <c:pt idx="1730">
                  <c:v>0.54674999999999996</c:v>
                </c:pt>
                <c:pt idx="1731">
                  <c:v>0.54667500000000002</c:v>
                </c:pt>
                <c:pt idx="1732">
                  <c:v>0.54659999999999997</c:v>
                </c:pt>
                <c:pt idx="1733">
                  <c:v>0.54654999999999998</c:v>
                </c:pt>
                <c:pt idx="1734">
                  <c:v>0.54649999999999999</c:v>
                </c:pt>
                <c:pt idx="1735">
                  <c:v>0.54642500000000005</c:v>
                </c:pt>
                <c:pt idx="1736">
                  <c:v>0.54635</c:v>
                </c:pt>
                <c:pt idx="1737">
                  <c:v>0.54630000000000001</c:v>
                </c:pt>
                <c:pt idx="1738">
                  <c:v>0.54625000000000001</c:v>
                </c:pt>
                <c:pt idx="1739">
                  <c:v>0.54620000000000002</c:v>
                </c:pt>
                <c:pt idx="1740">
                  <c:v>0.54615000000000002</c:v>
                </c:pt>
                <c:pt idx="1741">
                  <c:v>0.54607499999999998</c:v>
                </c:pt>
                <c:pt idx="1742">
                  <c:v>0.54600000000000004</c:v>
                </c:pt>
                <c:pt idx="1743">
                  <c:v>0.54595000000000005</c:v>
                </c:pt>
                <c:pt idx="1744">
                  <c:v>0.54590000000000005</c:v>
                </c:pt>
                <c:pt idx="1745">
                  <c:v>0.545825</c:v>
                </c:pt>
                <c:pt idx="1746">
                  <c:v>0.54574999999999996</c:v>
                </c:pt>
                <c:pt idx="1747">
                  <c:v>0.54569999999999996</c:v>
                </c:pt>
                <c:pt idx="1748">
                  <c:v>0.54564999999999997</c:v>
                </c:pt>
                <c:pt idx="1749">
                  <c:v>0.54557500000000003</c:v>
                </c:pt>
                <c:pt idx="1750">
                  <c:v>0.54549999999999998</c:v>
                </c:pt>
                <c:pt idx="1751">
                  <c:v>0.54544999999999999</c:v>
                </c:pt>
                <c:pt idx="1752">
                  <c:v>0.5454</c:v>
                </c:pt>
                <c:pt idx="1753">
                  <c:v>0.54537999999999998</c:v>
                </c:pt>
                <c:pt idx="1754">
                  <c:v>0.54535999999999996</c:v>
                </c:pt>
                <c:pt idx="1755">
                  <c:v>0.54530500000000004</c:v>
                </c:pt>
                <c:pt idx="1756">
                  <c:v>0.54525000000000001</c:v>
                </c:pt>
                <c:pt idx="1757">
                  <c:v>0.54519499999999999</c:v>
                </c:pt>
                <c:pt idx="1758">
                  <c:v>0.54513999999999996</c:v>
                </c:pt>
                <c:pt idx="1759">
                  <c:v>0.54508500000000004</c:v>
                </c:pt>
                <c:pt idx="1760">
                  <c:v>0.54503000000000001</c:v>
                </c:pt>
                <c:pt idx="1761">
                  <c:v>0.54497499999999999</c:v>
                </c:pt>
                <c:pt idx="1762">
                  <c:v>0.54491999999999996</c:v>
                </c:pt>
                <c:pt idx="1763">
                  <c:v>0.54486500000000004</c:v>
                </c:pt>
                <c:pt idx="1764">
                  <c:v>0.54481000000000002</c:v>
                </c:pt>
                <c:pt idx="1765">
                  <c:v>0.54475499999999999</c:v>
                </c:pt>
                <c:pt idx="1766">
                  <c:v>0.54469999999999996</c:v>
                </c:pt>
                <c:pt idx="1767">
                  <c:v>0.54464500000000005</c:v>
                </c:pt>
                <c:pt idx="1768">
                  <c:v>0.54459000000000002</c:v>
                </c:pt>
                <c:pt idx="1769">
                  <c:v>0.54453499999999999</c:v>
                </c:pt>
                <c:pt idx="1770">
                  <c:v>0.54447999999999996</c:v>
                </c:pt>
                <c:pt idx="1771">
                  <c:v>0.54442500000000005</c:v>
                </c:pt>
                <c:pt idx="1772">
                  <c:v>0.54437000000000002</c:v>
                </c:pt>
                <c:pt idx="1773">
                  <c:v>0.54431499999999999</c:v>
                </c:pt>
                <c:pt idx="1774">
                  <c:v>0.54425999999999997</c:v>
                </c:pt>
                <c:pt idx="1775">
                  <c:v>0.54422999999999999</c:v>
                </c:pt>
                <c:pt idx="1776">
                  <c:v>0.54420000000000002</c:v>
                </c:pt>
                <c:pt idx="1777">
                  <c:v>0.54414499999999999</c:v>
                </c:pt>
                <c:pt idx="1778">
                  <c:v>0.54408999999999996</c:v>
                </c:pt>
                <c:pt idx="1779">
                  <c:v>0.54403500000000005</c:v>
                </c:pt>
                <c:pt idx="1780">
                  <c:v>0.54398000000000002</c:v>
                </c:pt>
                <c:pt idx="1781">
                  <c:v>0.54392499999999999</c:v>
                </c:pt>
                <c:pt idx="1782">
                  <c:v>0.54386999999999996</c:v>
                </c:pt>
                <c:pt idx="1783">
                  <c:v>0.54381500000000005</c:v>
                </c:pt>
                <c:pt idx="1784">
                  <c:v>0.54376000000000002</c:v>
                </c:pt>
                <c:pt idx="1785">
                  <c:v>0.54370499999999999</c:v>
                </c:pt>
                <c:pt idx="1786">
                  <c:v>0.54364999999999997</c:v>
                </c:pt>
                <c:pt idx="1787">
                  <c:v>0.54359500000000005</c:v>
                </c:pt>
                <c:pt idx="1788">
                  <c:v>0.54354000000000002</c:v>
                </c:pt>
                <c:pt idx="1789">
                  <c:v>0.543485</c:v>
                </c:pt>
                <c:pt idx="1790">
                  <c:v>0.54342999999999997</c:v>
                </c:pt>
                <c:pt idx="1791">
                  <c:v>0.54339999999999999</c:v>
                </c:pt>
                <c:pt idx="1792">
                  <c:v>0.54337000000000002</c:v>
                </c:pt>
                <c:pt idx="1793">
                  <c:v>0.54331499999999999</c:v>
                </c:pt>
                <c:pt idx="1794">
                  <c:v>0.54325999999999997</c:v>
                </c:pt>
                <c:pt idx="1795">
                  <c:v>0.54320500000000005</c:v>
                </c:pt>
                <c:pt idx="1796">
                  <c:v>0.54315000000000002</c:v>
                </c:pt>
                <c:pt idx="1797">
                  <c:v>0.54309499999999999</c:v>
                </c:pt>
                <c:pt idx="1798">
                  <c:v>0.54303999999999997</c:v>
                </c:pt>
                <c:pt idx="1799">
                  <c:v>0.54298500000000005</c:v>
                </c:pt>
                <c:pt idx="1800">
                  <c:v>0.54293000000000002</c:v>
                </c:pt>
                <c:pt idx="1801">
                  <c:v>0.542875</c:v>
                </c:pt>
                <c:pt idx="1802">
                  <c:v>0.54281999999999997</c:v>
                </c:pt>
                <c:pt idx="1803">
                  <c:v>0.54276500000000005</c:v>
                </c:pt>
                <c:pt idx="1804">
                  <c:v>0.54271000000000003</c:v>
                </c:pt>
                <c:pt idx="1805">
                  <c:v>0.54268000000000005</c:v>
                </c:pt>
                <c:pt idx="1806">
                  <c:v>0.54264999999999997</c:v>
                </c:pt>
                <c:pt idx="1807">
                  <c:v>0.54259500000000005</c:v>
                </c:pt>
                <c:pt idx="1808">
                  <c:v>0.54254000000000002</c:v>
                </c:pt>
                <c:pt idx="1809">
                  <c:v>0.54248499999999999</c:v>
                </c:pt>
                <c:pt idx="1810">
                  <c:v>0.54242999999999997</c:v>
                </c:pt>
                <c:pt idx="1811">
                  <c:v>0.54237500000000005</c:v>
                </c:pt>
                <c:pt idx="1812">
                  <c:v>0.54232000000000002</c:v>
                </c:pt>
                <c:pt idx="1813">
                  <c:v>0.542265</c:v>
                </c:pt>
                <c:pt idx="1814">
                  <c:v>0.54220999999999997</c:v>
                </c:pt>
                <c:pt idx="1815">
                  <c:v>0.54215500000000005</c:v>
                </c:pt>
                <c:pt idx="1816">
                  <c:v>0.54210000000000003</c:v>
                </c:pt>
                <c:pt idx="1817">
                  <c:v>0.54207000000000005</c:v>
                </c:pt>
                <c:pt idx="1818">
                  <c:v>0.54203999999999997</c:v>
                </c:pt>
                <c:pt idx="1819">
                  <c:v>0.54198500000000005</c:v>
                </c:pt>
                <c:pt idx="1820">
                  <c:v>0.54193000000000002</c:v>
                </c:pt>
                <c:pt idx="1821">
                  <c:v>0.54181999999999997</c:v>
                </c:pt>
                <c:pt idx="1822">
                  <c:v>0.54176500000000005</c:v>
                </c:pt>
                <c:pt idx="1823">
                  <c:v>0.54171000000000002</c:v>
                </c:pt>
                <c:pt idx="1824">
                  <c:v>0.541655</c:v>
                </c:pt>
                <c:pt idx="1825">
                  <c:v>0.54159999999999997</c:v>
                </c:pt>
                <c:pt idx="1826">
                  <c:v>0.54154500000000005</c:v>
                </c:pt>
                <c:pt idx="1827">
                  <c:v>0.54149000000000003</c:v>
                </c:pt>
                <c:pt idx="1828">
                  <c:v>0.54146000000000005</c:v>
                </c:pt>
                <c:pt idx="1829">
                  <c:v>0.54142999999999997</c:v>
                </c:pt>
                <c:pt idx="1830">
                  <c:v>0.54137500000000005</c:v>
                </c:pt>
                <c:pt idx="1831">
                  <c:v>0.54132000000000002</c:v>
                </c:pt>
                <c:pt idx="1832">
                  <c:v>0.541265</c:v>
                </c:pt>
                <c:pt idx="1833">
                  <c:v>0.54120999999999997</c:v>
                </c:pt>
                <c:pt idx="1834">
                  <c:v>0.54115500000000005</c:v>
                </c:pt>
                <c:pt idx="1835">
                  <c:v>0.54110000000000003</c:v>
                </c:pt>
                <c:pt idx="1836">
                  <c:v>0.541045</c:v>
                </c:pt>
                <c:pt idx="1837">
                  <c:v>0.54098999999999997</c:v>
                </c:pt>
                <c:pt idx="1838">
                  <c:v>0.54096</c:v>
                </c:pt>
                <c:pt idx="1839">
                  <c:v>0.54093000000000002</c:v>
                </c:pt>
                <c:pt idx="1840">
                  <c:v>0.54087499999999999</c:v>
                </c:pt>
                <c:pt idx="1841">
                  <c:v>0.54081999999999997</c:v>
                </c:pt>
                <c:pt idx="1842">
                  <c:v>0.54076500000000005</c:v>
                </c:pt>
                <c:pt idx="1843">
                  <c:v>0.54071000000000002</c:v>
                </c:pt>
                <c:pt idx="1844">
                  <c:v>0.540655</c:v>
                </c:pt>
                <c:pt idx="1845">
                  <c:v>0.54059999999999997</c:v>
                </c:pt>
                <c:pt idx="1846">
                  <c:v>0.54056999999999999</c:v>
                </c:pt>
                <c:pt idx="1847">
                  <c:v>0.54054000000000002</c:v>
                </c:pt>
                <c:pt idx="1848">
                  <c:v>0.54048499999999999</c:v>
                </c:pt>
                <c:pt idx="1849">
                  <c:v>0.54042999999999997</c:v>
                </c:pt>
                <c:pt idx="1850">
                  <c:v>0.54037500000000005</c:v>
                </c:pt>
                <c:pt idx="1851">
                  <c:v>0.54032000000000002</c:v>
                </c:pt>
                <c:pt idx="1852">
                  <c:v>0.540265</c:v>
                </c:pt>
                <c:pt idx="1853">
                  <c:v>0.54020999999999997</c:v>
                </c:pt>
                <c:pt idx="1854">
                  <c:v>0.54015500000000005</c:v>
                </c:pt>
                <c:pt idx="1855">
                  <c:v>0.54010000000000002</c:v>
                </c:pt>
                <c:pt idx="1856">
                  <c:v>0.54007000000000005</c:v>
                </c:pt>
                <c:pt idx="1857">
                  <c:v>0.54003999999999996</c:v>
                </c:pt>
                <c:pt idx="1858">
                  <c:v>0.53998500000000005</c:v>
                </c:pt>
                <c:pt idx="1859">
                  <c:v>0.53993000000000002</c:v>
                </c:pt>
                <c:pt idx="1860">
                  <c:v>0.53987499999999999</c:v>
                </c:pt>
                <c:pt idx="1861">
                  <c:v>0.53981999999999997</c:v>
                </c:pt>
                <c:pt idx="1862">
                  <c:v>0.53976500000000005</c:v>
                </c:pt>
                <c:pt idx="1863">
                  <c:v>0.53971000000000002</c:v>
                </c:pt>
                <c:pt idx="1864">
                  <c:v>0.53968000000000005</c:v>
                </c:pt>
                <c:pt idx="1865">
                  <c:v>0.53964999999999996</c:v>
                </c:pt>
                <c:pt idx="1866">
                  <c:v>0.53959500000000005</c:v>
                </c:pt>
                <c:pt idx="1867">
                  <c:v>0.53954000000000002</c:v>
                </c:pt>
                <c:pt idx="1868">
                  <c:v>0.53948499999999999</c:v>
                </c:pt>
                <c:pt idx="1869">
                  <c:v>0.53942999999999997</c:v>
                </c:pt>
                <c:pt idx="1870">
                  <c:v>0.53937500000000005</c:v>
                </c:pt>
                <c:pt idx="1871">
                  <c:v>0.53932000000000002</c:v>
                </c:pt>
                <c:pt idx="1872">
                  <c:v>0.53926499999999999</c:v>
                </c:pt>
                <c:pt idx="1873">
                  <c:v>0.53920999999999997</c:v>
                </c:pt>
                <c:pt idx="1874">
                  <c:v>0.53917999999999999</c:v>
                </c:pt>
                <c:pt idx="1875">
                  <c:v>0.53915000000000002</c:v>
                </c:pt>
                <c:pt idx="1876">
                  <c:v>0.53909499999999999</c:v>
                </c:pt>
                <c:pt idx="1877">
                  <c:v>0.53903999999999996</c:v>
                </c:pt>
                <c:pt idx="1878">
                  <c:v>0.53898500000000005</c:v>
                </c:pt>
                <c:pt idx="1879">
                  <c:v>0.53893000000000002</c:v>
                </c:pt>
                <c:pt idx="1880">
                  <c:v>0.53887499999999999</c:v>
                </c:pt>
                <c:pt idx="1881">
                  <c:v>0.53881999999999997</c:v>
                </c:pt>
                <c:pt idx="1882">
                  <c:v>0.53878999999999999</c:v>
                </c:pt>
                <c:pt idx="1883">
                  <c:v>0.53876000000000002</c:v>
                </c:pt>
                <c:pt idx="1884">
                  <c:v>0.53870499999999999</c:v>
                </c:pt>
                <c:pt idx="1885">
                  <c:v>0.53864999999999996</c:v>
                </c:pt>
                <c:pt idx="1886">
                  <c:v>0.53859500000000005</c:v>
                </c:pt>
                <c:pt idx="1887">
                  <c:v>0.53854000000000002</c:v>
                </c:pt>
                <c:pt idx="1888">
                  <c:v>0.53851000000000004</c:v>
                </c:pt>
                <c:pt idx="1889">
                  <c:v>0.53847999999999996</c:v>
                </c:pt>
                <c:pt idx="1890">
                  <c:v>0.53842500000000004</c:v>
                </c:pt>
                <c:pt idx="1891">
                  <c:v>0.53837000000000002</c:v>
                </c:pt>
                <c:pt idx="1892">
                  <c:v>0.53831499999999999</c:v>
                </c:pt>
                <c:pt idx="1893">
                  <c:v>0.53825999999999996</c:v>
                </c:pt>
                <c:pt idx="1894">
                  <c:v>0.53820500000000004</c:v>
                </c:pt>
                <c:pt idx="1895">
                  <c:v>0.53815000000000002</c:v>
                </c:pt>
                <c:pt idx="1896">
                  <c:v>0.53812000000000004</c:v>
                </c:pt>
                <c:pt idx="1897">
                  <c:v>0.53808999999999996</c:v>
                </c:pt>
                <c:pt idx="1898">
                  <c:v>0.53803500000000004</c:v>
                </c:pt>
                <c:pt idx="1899">
                  <c:v>0.53798000000000001</c:v>
                </c:pt>
                <c:pt idx="1900">
                  <c:v>0.53792499999999999</c:v>
                </c:pt>
                <c:pt idx="1901">
                  <c:v>0.53786999999999996</c:v>
                </c:pt>
                <c:pt idx="1902">
                  <c:v>0.53781500000000004</c:v>
                </c:pt>
                <c:pt idx="1903">
                  <c:v>0.53776000000000002</c:v>
                </c:pt>
                <c:pt idx="1904">
                  <c:v>0.53773000000000004</c:v>
                </c:pt>
                <c:pt idx="1905">
                  <c:v>0.53769999999999996</c:v>
                </c:pt>
                <c:pt idx="1906">
                  <c:v>0.53759000000000001</c:v>
                </c:pt>
                <c:pt idx="1907">
                  <c:v>0.53753499999999999</c:v>
                </c:pt>
                <c:pt idx="1908">
                  <c:v>0.53747999999999996</c:v>
                </c:pt>
                <c:pt idx="1909">
                  <c:v>0.53744999999999998</c:v>
                </c:pt>
                <c:pt idx="1910">
                  <c:v>0.53742000000000001</c:v>
                </c:pt>
                <c:pt idx="1911">
                  <c:v>0.53736499999999998</c:v>
                </c:pt>
                <c:pt idx="1912">
                  <c:v>0.53730999999999995</c:v>
                </c:pt>
                <c:pt idx="1913">
                  <c:v>0.53725500000000004</c:v>
                </c:pt>
                <c:pt idx="1914">
                  <c:v>0.53720000000000001</c:v>
                </c:pt>
                <c:pt idx="1915">
                  <c:v>0.53714499999999998</c:v>
                </c:pt>
                <c:pt idx="1916">
                  <c:v>0.53708999999999996</c:v>
                </c:pt>
                <c:pt idx="1917">
                  <c:v>0.53705999999999998</c:v>
                </c:pt>
                <c:pt idx="1918">
                  <c:v>0.53703000000000001</c:v>
                </c:pt>
                <c:pt idx="1919">
                  <c:v>0.53697499999999998</c:v>
                </c:pt>
                <c:pt idx="1920">
                  <c:v>0.53691999999999995</c:v>
                </c:pt>
                <c:pt idx="1921">
                  <c:v>0.53686500000000004</c:v>
                </c:pt>
                <c:pt idx="1922">
                  <c:v>0.53681000000000001</c:v>
                </c:pt>
                <c:pt idx="1923">
                  <c:v>0.53678000000000003</c:v>
                </c:pt>
                <c:pt idx="1924">
                  <c:v>0.53674999999999995</c:v>
                </c:pt>
                <c:pt idx="1925">
                  <c:v>0.53669500000000003</c:v>
                </c:pt>
                <c:pt idx="1926">
                  <c:v>0.53664000000000001</c:v>
                </c:pt>
                <c:pt idx="1927">
                  <c:v>0.53658499999999998</c:v>
                </c:pt>
                <c:pt idx="1928">
                  <c:v>0.53652999999999995</c:v>
                </c:pt>
                <c:pt idx="1929">
                  <c:v>0.53649999999999998</c:v>
                </c:pt>
                <c:pt idx="1930">
                  <c:v>0.53647</c:v>
                </c:pt>
                <c:pt idx="1931">
                  <c:v>0.53641499999999998</c:v>
                </c:pt>
                <c:pt idx="1932">
                  <c:v>0.53635999999999995</c:v>
                </c:pt>
                <c:pt idx="1933">
                  <c:v>0.53630500000000003</c:v>
                </c:pt>
                <c:pt idx="1934">
                  <c:v>0.53625</c:v>
                </c:pt>
                <c:pt idx="1935">
                  <c:v>0.53619499999999998</c:v>
                </c:pt>
                <c:pt idx="1936">
                  <c:v>0.53613999999999995</c:v>
                </c:pt>
                <c:pt idx="1937">
                  <c:v>0.53610999999999998</c:v>
                </c:pt>
                <c:pt idx="1938">
                  <c:v>0.53608</c:v>
                </c:pt>
                <c:pt idx="1939">
                  <c:v>0.53602499999999997</c:v>
                </c:pt>
                <c:pt idx="1940">
                  <c:v>0.53596999999999995</c:v>
                </c:pt>
                <c:pt idx="1941">
                  <c:v>0.53591500000000003</c:v>
                </c:pt>
                <c:pt idx="1942">
                  <c:v>0.53586</c:v>
                </c:pt>
                <c:pt idx="1943">
                  <c:v>0.53583000000000003</c:v>
                </c:pt>
                <c:pt idx="1944">
                  <c:v>0.53580000000000005</c:v>
                </c:pt>
                <c:pt idx="1945">
                  <c:v>0.53574500000000003</c:v>
                </c:pt>
                <c:pt idx="1946">
                  <c:v>0.53569</c:v>
                </c:pt>
                <c:pt idx="1947">
                  <c:v>0.53563499999999997</c:v>
                </c:pt>
                <c:pt idx="1948">
                  <c:v>0.53557999999999995</c:v>
                </c:pt>
                <c:pt idx="1949">
                  <c:v>0.53554999999999997</c:v>
                </c:pt>
                <c:pt idx="1950">
                  <c:v>0.53552</c:v>
                </c:pt>
                <c:pt idx="1951">
                  <c:v>0.53546700000000003</c:v>
                </c:pt>
                <c:pt idx="1952">
                  <c:v>0.53541499999999997</c:v>
                </c:pt>
                <c:pt idx="1953">
                  <c:v>0.535362</c:v>
                </c:pt>
                <c:pt idx="1954">
                  <c:v>0.53530999999999995</c:v>
                </c:pt>
                <c:pt idx="1955">
                  <c:v>0.5353</c:v>
                </c:pt>
                <c:pt idx="1956">
                  <c:v>0.53528200000000004</c:v>
                </c:pt>
                <c:pt idx="1957">
                  <c:v>0.53525500000000004</c:v>
                </c:pt>
                <c:pt idx="1958">
                  <c:v>0.53520199999999996</c:v>
                </c:pt>
                <c:pt idx="1959">
                  <c:v>0.53515000000000001</c:v>
                </c:pt>
                <c:pt idx="1960">
                  <c:v>0.53509700000000004</c:v>
                </c:pt>
                <c:pt idx="1961">
                  <c:v>0.53504499999999999</c:v>
                </c:pt>
                <c:pt idx="1962">
                  <c:v>0.53501699999999996</c:v>
                </c:pt>
                <c:pt idx="1963">
                  <c:v>0.53498999999999997</c:v>
                </c:pt>
                <c:pt idx="1964">
                  <c:v>0.534937</c:v>
                </c:pt>
                <c:pt idx="1965">
                  <c:v>0.53488500000000005</c:v>
                </c:pt>
                <c:pt idx="1966">
                  <c:v>0.53483199999999997</c:v>
                </c:pt>
                <c:pt idx="1967">
                  <c:v>0.53478000000000003</c:v>
                </c:pt>
                <c:pt idx="1968">
                  <c:v>0.53475200000000001</c:v>
                </c:pt>
                <c:pt idx="1969">
                  <c:v>0.53472500000000001</c:v>
                </c:pt>
                <c:pt idx="1970">
                  <c:v>0.53467200000000004</c:v>
                </c:pt>
                <c:pt idx="1971">
                  <c:v>0.53461999999999998</c:v>
                </c:pt>
                <c:pt idx="1972">
                  <c:v>0.53456700000000001</c:v>
                </c:pt>
                <c:pt idx="1973">
                  <c:v>0.53451499999999996</c:v>
                </c:pt>
                <c:pt idx="1974">
                  <c:v>0.53448700000000005</c:v>
                </c:pt>
                <c:pt idx="1975">
                  <c:v>0.53446000000000005</c:v>
                </c:pt>
                <c:pt idx="1976">
                  <c:v>0.53440699999999997</c:v>
                </c:pt>
                <c:pt idx="1977">
                  <c:v>0.53435500000000002</c:v>
                </c:pt>
                <c:pt idx="1978">
                  <c:v>0.53430200000000005</c:v>
                </c:pt>
                <c:pt idx="1979">
                  <c:v>0.53425</c:v>
                </c:pt>
                <c:pt idx="1980">
                  <c:v>0.53422199999999997</c:v>
                </c:pt>
                <c:pt idx="1981">
                  <c:v>0.53419499999999998</c:v>
                </c:pt>
                <c:pt idx="1982">
                  <c:v>0.53414200000000001</c:v>
                </c:pt>
                <c:pt idx="1983">
                  <c:v>0.53408999999999995</c:v>
                </c:pt>
                <c:pt idx="1984">
                  <c:v>0.53406200000000004</c:v>
                </c:pt>
                <c:pt idx="1985">
                  <c:v>0.53403500000000004</c:v>
                </c:pt>
                <c:pt idx="1986">
                  <c:v>0.53398199999999996</c:v>
                </c:pt>
                <c:pt idx="1987">
                  <c:v>0.53393000000000002</c:v>
                </c:pt>
                <c:pt idx="1988">
                  <c:v>0.53387700000000005</c:v>
                </c:pt>
                <c:pt idx="1989">
                  <c:v>0.53382499999999999</c:v>
                </c:pt>
                <c:pt idx="1990">
                  <c:v>0.53379699999999997</c:v>
                </c:pt>
                <c:pt idx="1991">
                  <c:v>0.53376999999999997</c:v>
                </c:pt>
                <c:pt idx="1992">
                  <c:v>0.53372200000000003</c:v>
                </c:pt>
                <c:pt idx="1993">
                  <c:v>0.53367500000000001</c:v>
                </c:pt>
                <c:pt idx="1994">
                  <c:v>0.53361700000000001</c:v>
                </c:pt>
                <c:pt idx="1995">
                  <c:v>0.53356000000000003</c:v>
                </c:pt>
                <c:pt idx="1996">
                  <c:v>0.53353200000000001</c:v>
                </c:pt>
                <c:pt idx="1997">
                  <c:v>0.53350500000000001</c:v>
                </c:pt>
                <c:pt idx="1998">
                  <c:v>0.53345200000000004</c:v>
                </c:pt>
                <c:pt idx="1999">
                  <c:v>0.53339999999999999</c:v>
                </c:pt>
                <c:pt idx="2000">
                  <c:v>0.53334700000000002</c:v>
                </c:pt>
                <c:pt idx="2001">
                  <c:v>0.53329499999999996</c:v>
                </c:pt>
                <c:pt idx="2002">
                  <c:v>0.53326700000000005</c:v>
                </c:pt>
                <c:pt idx="2003">
                  <c:v>0.53324000000000005</c:v>
                </c:pt>
                <c:pt idx="2004">
                  <c:v>0.53318699999999997</c:v>
                </c:pt>
                <c:pt idx="2005">
                  <c:v>0.53313500000000003</c:v>
                </c:pt>
                <c:pt idx="2006">
                  <c:v>0.533107</c:v>
                </c:pt>
                <c:pt idx="2007">
                  <c:v>0.53308</c:v>
                </c:pt>
                <c:pt idx="2008">
                  <c:v>0.53302700000000003</c:v>
                </c:pt>
                <c:pt idx="2009">
                  <c:v>0.53297499999999998</c:v>
                </c:pt>
                <c:pt idx="2010">
                  <c:v>0.53292200000000001</c:v>
                </c:pt>
                <c:pt idx="2011">
                  <c:v>0.53286999999999995</c:v>
                </c:pt>
                <c:pt idx="2012">
                  <c:v>0.53284200000000004</c:v>
                </c:pt>
                <c:pt idx="2013">
                  <c:v>0.53281500000000004</c:v>
                </c:pt>
                <c:pt idx="2014">
                  <c:v>0.53276199999999996</c:v>
                </c:pt>
                <c:pt idx="2015">
                  <c:v>0.53271000000000002</c:v>
                </c:pt>
                <c:pt idx="2016">
                  <c:v>0.53265700000000005</c:v>
                </c:pt>
                <c:pt idx="2017">
                  <c:v>0.532605</c:v>
                </c:pt>
                <c:pt idx="2018">
                  <c:v>0.53257699999999997</c:v>
                </c:pt>
                <c:pt idx="2019">
                  <c:v>0.53254999999999997</c:v>
                </c:pt>
                <c:pt idx="2020">
                  <c:v>0.532497</c:v>
                </c:pt>
                <c:pt idx="2021">
                  <c:v>0.53244499999999995</c:v>
                </c:pt>
                <c:pt idx="2022">
                  <c:v>0.53241700000000003</c:v>
                </c:pt>
                <c:pt idx="2023">
                  <c:v>0.53239000000000003</c:v>
                </c:pt>
                <c:pt idx="2024">
                  <c:v>0.53233699999999995</c:v>
                </c:pt>
                <c:pt idx="2025">
                  <c:v>0.53228500000000001</c:v>
                </c:pt>
                <c:pt idx="2026">
                  <c:v>0.53223200000000004</c:v>
                </c:pt>
                <c:pt idx="2027">
                  <c:v>0.53217999999999999</c:v>
                </c:pt>
                <c:pt idx="2028">
                  <c:v>0.53215199999999996</c:v>
                </c:pt>
                <c:pt idx="2029">
                  <c:v>0.53212499999999996</c:v>
                </c:pt>
                <c:pt idx="2030">
                  <c:v>0.53207199999999999</c:v>
                </c:pt>
                <c:pt idx="2031">
                  <c:v>0.53202000000000005</c:v>
                </c:pt>
                <c:pt idx="2032">
                  <c:v>0.53191500000000003</c:v>
                </c:pt>
                <c:pt idx="2033">
                  <c:v>0.531887</c:v>
                </c:pt>
                <c:pt idx="2034">
                  <c:v>0.53186</c:v>
                </c:pt>
                <c:pt idx="2035">
                  <c:v>0.53180700000000003</c:v>
                </c:pt>
                <c:pt idx="2036">
                  <c:v>0.53175499999999998</c:v>
                </c:pt>
                <c:pt idx="2037">
                  <c:v>0.53172699999999995</c:v>
                </c:pt>
                <c:pt idx="2038">
                  <c:v>0.53169999999999995</c:v>
                </c:pt>
                <c:pt idx="2039">
                  <c:v>0.53164699999999998</c:v>
                </c:pt>
                <c:pt idx="2040">
                  <c:v>0.53159500000000004</c:v>
                </c:pt>
                <c:pt idx="2041">
                  <c:v>0.53154199999999996</c:v>
                </c:pt>
                <c:pt idx="2042">
                  <c:v>0.53149000000000002</c:v>
                </c:pt>
                <c:pt idx="2043">
                  <c:v>0.53146199999999999</c:v>
                </c:pt>
                <c:pt idx="2044">
                  <c:v>0.53143499999999999</c:v>
                </c:pt>
                <c:pt idx="2045">
                  <c:v>0.53138200000000002</c:v>
                </c:pt>
                <c:pt idx="2046">
                  <c:v>0.53132999999999997</c:v>
                </c:pt>
                <c:pt idx="2047">
                  <c:v>0.53130200000000005</c:v>
                </c:pt>
                <c:pt idx="2048">
                  <c:v>0.53127500000000005</c:v>
                </c:pt>
                <c:pt idx="2049">
                  <c:v>0.53122199999999997</c:v>
                </c:pt>
                <c:pt idx="2050">
                  <c:v>0.53117000000000003</c:v>
                </c:pt>
                <c:pt idx="2051">
                  <c:v>0.53111699999999995</c:v>
                </c:pt>
                <c:pt idx="2052">
                  <c:v>0.53106500000000001</c:v>
                </c:pt>
                <c:pt idx="2053">
                  <c:v>0.531057</c:v>
                </c:pt>
                <c:pt idx="2054">
                  <c:v>0.53103699999999998</c:v>
                </c:pt>
                <c:pt idx="2055">
                  <c:v>0.53100999999999998</c:v>
                </c:pt>
                <c:pt idx="2056">
                  <c:v>0.53095700000000001</c:v>
                </c:pt>
                <c:pt idx="2057">
                  <c:v>0.53090499999999996</c:v>
                </c:pt>
                <c:pt idx="2058">
                  <c:v>0.53087700000000004</c:v>
                </c:pt>
                <c:pt idx="2059">
                  <c:v>0.53085000000000004</c:v>
                </c:pt>
                <c:pt idx="2060">
                  <c:v>0.53079699999999996</c:v>
                </c:pt>
                <c:pt idx="2061">
                  <c:v>0.53074500000000002</c:v>
                </c:pt>
                <c:pt idx="2062">
                  <c:v>0.53069200000000005</c:v>
                </c:pt>
                <c:pt idx="2063">
                  <c:v>0.53064</c:v>
                </c:pt>
                <c:pt idx="2064">
                  <c:v>0.53061199999999997</c:v>
                </c:pt>
                <c:pt idx="2065">
                  <c:v>0.53058499999999997</c:v>
                </c:pt>
                <c:pt idx="2066">
                  <c:v>0.530532</c:v>
                </c:pt>
                <c:pt idx="2067">
                  <c:v>0.53047999999999995</c:v>
                </c:pt>
                <c:pt idx="2068">
                  <c:v>0.53045200000000003</c:v>
                </c:pt>
                <c:pt idx="2069">
                  <c:v>0.53042500000000004</c:v>
                </c:pt>
                <c:pt idx="2070">
                  <c:v>0.53037199999999995</c:v>
                </c:pt>
                <c:pt idx="2071">
                  <c:v>0.53032000000000001</c:v>
                </c:pt>
                <c:pt idx="2072">
                  <c:v>0.53029199999999999</c:v>
                </c:pt>
                <c:pt idx="2073">
                  <c:v>0.53026499999999999</c:v>
                </c:pt>
                <c:pt idx="2074">
                  <c:v>0.53021200000000002</c:v>
                </c:pt>
                <c:pt idx="2075">
                  <c:v>0.53015999999999996</c:v>
                </c:pt>
                <c:pt idx="2076">
                  <c:v>0.53010699999999999</c:v>
                </c:pt>
                <c:pt idx="2077">
                  <c:v>0.53005500000000005</c:v>
                </c:pt>
                <c:pt idx="2078">
                  <c:v>0.53002700000000003</c:v>
                </c:pt>
                <c:pt idx="2079">
                  <c:v>0.53</c:v>
                </c:pt>
                <c:pt idx="2080">
                  <c:v>0.52994699999999995</c:v>
                </c:pt>
                <c:pt idx="2081">
                  <c:v>0.529895</c:v>
                </c:pt>
                <c:pt idx="2082">
                  <c:v>0.52986699999999998</c:v>
                </c:pt>
                <c:pt idx="2083">
                  <c:v>0.52983999999999998</c:v>
                </c:pt>
                <c:pt idx="2084">
                  <c:v>0.52978700000000001</c:v>
                </c:pt>
                <c:pt idx="2085">
                  <c:v>0.52973499999999996</c:v>
                </c:pt>
                <c:pt idx="2086">
                  <c:v>0.52970700000000004</c:v>
                </c:pt>
                <c:pt idx="2087">
                  <c:v>0.52968000000000004</c:v>
                </c:pt>
                <c:pt idx="2088">
                  <c:v>0.52962699999999996</c:v>
                </c:pt>
                <c:pt idx="2089">
                  <c:v>0.52957500000000002</c:v>
                </c:pt>
                <c:pt idx="2090">
                  <c:v>0.52952200000000005</c:v>
                </c:pt>
                <c:pt idx="2091">
                  <c:v>0.52947</c:v>
                </c:pt>
                <c:pt idx="2092">
                  <c:v>0.52944199999999997</c:v>
                </c:pt>
                <c:pt idx="2093">
                  <c:v>0.52941499999999997</c:v>
                </c:pt>
                <c:pt idx="2094">
                  <c:v>0.529362</c:v>
                </c:pt>
                <c:pt idx="2095">
                  <c:v>0.52930999999999995</c:v>
                </c:pt>
                <c:pt idx="2096">
                  <c:v>0.52928200000000003</c:v>
                </c:pt>
                <c:pt idx="2097">
                  <c:v>0.52925500000000003</c:v>
                </c:pt>
                <c:pt idx="2098">
                  <c:v>0.52920199999999995</c:v>
                </c:pt>
                <c:pt idx="2099">
                  <c:v>0.52915000000000001</c:v>
                </c:pt>
                <c:pt idx="2100">
                  <c:v>0.52909700000000004</c:v>
                </c:pt>
                <c:pt idx="2101">
                  <c:v>0.52904499999999999</c:v>
                </c:pt>
                <c:pt idx="2102">
                  <c:v>0.52901699999999996</c:v>
                </c:pt>
                <c:pt idx="2103">
                  <c:v>0.52898999999999996</c:v>
                </c:pt>
                <c:pt idx="2104">
                  <c:v>0.52893699999999999</c:v>
                </c:pt>
                <c:pt idx="2105">
                  <c:v>0.52888500000000005</c:v>
                </c:pt>
                <c:pt idx="2106">
                  <c:v>0.52885700000000002</c:v>
                </c:pt>
                <c:pt idx="2107">
                  <c:v>0.52883000000000002</c:v>
                </c:pt>
                <c:pt idx="2108">
                  <c:v>0.52877700000000005</c:v>
                </c:pt>
                <c:pt idx="2109">
                  <c:v>0.528725</c:v>
                </c:pt>
                <c:pt idx="2110">
                  <c:v>0.52869699999999997</c:v>
                </c:pt>
                <c:pt idx="2111">
                  <c:v>0.52866999999999997</c:v>
                </c:pt>
                <c:pt idx="2112">
                  <c:v>0.528617</c:v>
                </c:pt>
                <c:pt idx="2113">
                  <c:v>0.52856499999999995</c:v>
                </c:pt>
                <c:pt idx="2114">
                  <c:v>0.52853700000000003</c:v>
                </c:pt>
                <c:pt idx="2115">
                  <c:v>0.52851000000000004</c:v>
                </c:pt>
                <c:pt idx="2116">
                  <c:v>0.52845699999999995</c:v>
                </c:pt>
                <c:pt idx="2117">
                  <c:v>0.52840500000000001</c:v>
                </c:pt>
                <c:pt idx="2118">
                  <c:v>0.52835200000000004</c:v>
                </c:pt>
                <c:pt idx="2119">
                  <c:v>0.52829999999999999</c:v>
                </c:pt>
                <c:pt idx="2120">
                  <c:v>0.52827199999999996</c:v>
                </c:pt>
                <c:pt idx="2121">
                  <c:v>0.52824499999999996</c:v>
                </c:pt>
                <c:pt idx="2122">
                  <c:v>0.52819199999999999</c:v>
                </c:pt>
                <c:pt idx="2123">
                  <c:v>0.52814000000000005</c:v>
                </c:pt>
                <c:pt idx="2124">
                  <c:v>0.52811200000000003</c:v>
                </c:pt>
                <c:pt idx="2125">
                  <c:v>0.52807999999999999</c:v>
                </c:pt>
                <c:pt idx="2126">
                  <c:v>0.52803199999999995</c:v>
                </c:pt>
                <c:pt idx="2127">
                  <c:v>0.52798</c:v>
                </c:pt>
                <c:pt idx="2128">
                  <c:v>0.52795199999999998</c:v>
                </c:pt>
                <c:pt idx="2129">
                  <c:v>0.52792499999999998</c:v>
                </c:pt>
                <c:pt idx="2130">
                  <c:v>0.52787200000000001</c:v>
                </c:pt>
                <c:pt idx="2131">
                  <c:v>0.52781999999999996</c:v>
                </c:pt>
                <c:pt idx="2132">
                  <c:v>0.52776699999999999</c:v>
                </c:pt>
                <c:pt idx="2133">
                  <c:v>0.52771500000000005</c:v>
                </c:pt>
                <c:pt idx="2134">
                  <c:v>0.52768700000000002</c:v>
                </c:pt>
                <c:pt idx="2135">
                  <c:v>0.52766000000000002</c:v>
                </c:pt>
                <c:pt idx="2136">
                  <c:v>0.52760700000000005</c:v>
                </c:pt>
                <c:pt idx="2137">
                  <c:v>0.527555</c:v>
                </c:pt>
                <c:pt idx="2138">
                  <c:v>0.52752699999999997</c:v>
                </c:pt>
                <c:pt idx="2139">
                  <c:v>0.52749999999999997</c:v>
                </c:pt>
                <c:pt idx="2140">
                  <c:v>0.527447</c:v>
                </c:pt>
                <c:pt idx="2141">
                  <c:v>0.52739499999999995</c:v>
                </c:pt>
                <c:pt idx="2142">
                  <c:v>0.52736700000000003</c:v>
                </c:pt>
                <c:pt idx="2143">
                  <c:v>0.52734000000000003</c:v>
                </c:pt>
                <c:pt idx="2144">
                  <c:v>0.52728699999999995</c:v>
                </c:pt>
                <c:pt idx="2145">
                  <c:v>0.52723500000000001</c:v>
                </c:pt>
                <c:pt idx="2146">
                  <c:v>0.52720699999999998</c:v>
                </c:pt>
                <c:pt idx="2147">
                  <c:v>0.52717999999999998</c:v>
                </c:pt>
                <c:pt idx="2148">
                  <c:v>0.52712700000000001</c:v>
                </c:pt>
                <c:pt idx="2149">
                  <c:v>0.52707499999999996</c:v>
                </c:pt>
                <c:pt idx="2150">
                  <c:v>0.52705000000000002</c:v>
                </c:pt>
                <c:pt idx="2151">
                  <c:v>0.52702499999999997</c:v>
                </c:pt>
                <c:pt idx="2152">
                  <c:v>0.52697499999999997</c:v>
                </c:pt>
                <c:pt idx="2153">
                  <c:v>0.52692499999999998</c:v>
                </c:pt>
                <c:pt idx="2154">
                  <c:v>0.52687499999999998</c:v>
                </c:pt>
                <c:pt idx="2155">
                  <c:v>0.52682499999999999</c:v>
                </c:pt>
                <c:pt idx="2156">
                  <c:v>0.52680000000000005</c:v>
                </c:pt>
                <c:pt idx="2157">
                  <c:v>0.52677499999999999</c:v>
                </c:pt>
                <c:pt idx="2158">
                  <c:v>0.526725</c:v>
                </c:pt>
                <c:pt idx="2159">
                  <c:v>0.526675</c:v>
                </c:pt>
                <c:pt idx="2160">
                  <c:v>0.52664999999999995</c:v>
                </c:pt>
                <c:pt idx="2161">
                  <c:v>0.52662500000000001</c:v>
                </c:pt>
                <c:pt idx="2162">
                  <c:v>0.52657500000000002</c:v>
                </c:pt>
                <c:pt idx="2163">
                  <c:v>0.52652500000000002</c:v>
                </c:pt>
                <c:pt idx="2164">
                  <c:v>0.52649999999999997</c:v>
                </c:pt>
                <c:pt idx="2165">
                  <c:v>0.52647500000000003</c:v>
                </c:pt>
                <c:pt idx="2166">
                  <c:v>0.52642500000000003</c:v>
                </c:pt>
                <c:pt idx="2167">
                  <c:v>0.52637500000000004</c:v>
                </c:pt>
                <c:pt idx="2168">
                  <c:v>0.52634999999999998</c:v>
                </c:pt>
                <c:pt idx="2169">
                  <c:v>0.52632500000000004</c:v>
                </c:pt>
                <c:pt idx="2170">
                  <c:v>0.52627500000000005</c:v>
                </c:pt>
                <c:pt idx="2171">
                  <c:v>0.52622500000000005</c:v>
                </c:pt>
                <c:pt idx="2172">
                  <c:v>0.5262</c:v>
                </c:pt>
                <c:pt idx="2173">
                  <c:v>0.52617499999999995</c:v>
                </c:pt>
                <c:pt idx="2174">
                  <c:v>0.52612499999999995</c:v>
                </c:pt>
                <c:pt idx="2175">
                  <c:v>0.52607499999999996</c:v>
                </c:pt>
                <c:pt idx="2176">
                  <c:v>0.52602499999999996</c:v>
                </c:pt>
                <c:pt idx="2177">
                  <c:v>0.52597499999999997</c:v>
                </c:pt>
                <c:pt idx="2178">
                  <c:v>0.52595000000000003</c:v>
                </c:pt>
                <c:pt idx="2179">
                  <c:v>0.52592499999999998</c:v>
                </c:pt>
                <c:pt idx="2180">
                  <c:v>0.52587499999999998</c:v>
                </c:pt>
                <c:pt idx="2181">
                  <c:v>0.52582499999999999</c:v>
                </c:pt>
                <c:pt idx="2182">
                  <c:v>0.52580000000000005</c:v>
                </c:pt>
                <c:pt idx="2183">
                  <c:v>0.52577499999999999</c:v>
                </c:pt>
                <c:pt idx="2184">
                  <c:v>0.525725</c:v>
                </c:pt>
                <c:pt idx="2185">
                  <c:v>0.525675</c:v>
                </c:pt>
                <c:pt idx="2186">
                  <c:v>0.52564999999999995</c:v>
                </c:pt>
                <c:pt idx="2187">
                  <c:v>0.52562500000000001</c:v>
                </c:pt>
                <c:pt idx="2188">
                  <c:v>0.52557500000000001</c:v>
                </c:pt>
                <c:pt idx="2189">
                  <c:v>0.52552500000000002</c:v>
                </c:pt>
                <c:pt idx="2190">
                  <c:v>0.52549999999999997</c:v>
                </c:pt>
                <c:pt idx="2191">
                  <c:v>0.52547500000000003</c:v>
                </c:pt>
                <c:pt idx="2192">
                  <c:v>0.52542500000000003</c:v>
                </c:pt>
                <c:pt idx="2193">
                  <c:v>0.52537500000000004</c:v>
                </c:pt>
                <c:pt idx="2194">
                  <c:v>0.52534999999999998</c:v>
                </c:pt>
                <c:pt idx="2195">
                  <c:v>0.52532500000000004</c:v>
                </c:pt>
                <c:pt idx="2196">
                  <c:v>0.52527500000000005</c:v>
                </c:pt>
                <c:pt idx="2197">
                  <c:v>0.52522500000000005</c:v>
                </c:pt>
                <c:pt idx="2198">
                  <c:v>0.5252</c:v>
                </c:pt>
                <c:pt idx="2199">
                  <c:v>0.52517499999999995</c:v>
                </c:pt>
                <c:pt idx="2200">
                  <c:v>0.52512499999999995</c:v>
                </c:pt>
                <c:pt idx="2201">
                  <c:v>0.52507499999999996</c:v>
                </c:pt>
                <c:pt idx="2202">
                  <c:v>0.52505000000000002</c:v>
                </c:pt>
                <c:pt idx="2203">
                  <c:v>0.52502499999999996</c:v>
                </c:pt>
                <c:pt idx="2204">
                  <c:v>0.52497499999999997</c:v>
                </c:pt>
                <c:pt idx="2205">
                  <c:v>0.52492499999999997</c:v>
                </c:pt>
                <c:pt idx="2206">
                  <c:v>0.52487499999999998</c:v>
                </c:pt>
                <c:pt idx="2207">
                  <c:v>0.52482499999999999</c:v>
                </c:pt>
                <c:pt idx="2208">
                  <c:v>0.52480000000000004</c:v>
                </c:pt>
                <c:pt idx="2209">
                  <c:v>0.52477499999999999</c:v>
                </c:pt>
                <c:pt idx="2210">
                  <c:v>0.524725</c:v>
                </c:pt>
                <c:pt idx="2211">
                  <c:v>0.524675</c:v>
                </c:pt>
                <c:pt idx="2212">
                  <c:v>0.52464999999999995</c:v>
                </c:pt>
                <c:pt idx="2213">
                  <c:v>0.52462500000000001</c:v>
                </c:pt>
                <c:pt idx="2214">
                  <c:v>0.52457500000000001</c:v>
                </c:pt>
                <c:pt idx="2215">
                  <c:v>0.52452500000000002</c:v>
                </c:pt>
                <c:pt idx="2216">
                  <c:v>0.52449999999999997</c:v>
                </c:pt>
                <c:pt idx="2217">
                  <c:v>0.52447500000000002</c:v>
                </c:pt>
                <c:pt idx="2218">
                  <c:v>0.52442500000000003</c:v>
                </c:pt>
                <c:pt idx="2219">
                  <c:v>0.52437500000000004</c:v>
                </c:pt>
                <c:pt idx="2220">
                  <c:v>0.52434999999999998</c:v>
                </c:pt>
                <c:pt idx="2221">
                  <c:v>0.52432500000000004</c:v>
                </c:pt>
                <c:pt idx="2222">
                  <c:v>0.52427500000000005</c:v>
                </c:pt>
                <c:pt idx="2223">
                  <c:v>0.52422500000000005</c:v>
                </c:pt>
                <c:pt idx="2224">
                  <c:v>0.5242</c:v>
                </c:pt>
                <c:pt idx="2225">
                  <c:v>0.52417499999999995</c:v>
                </c:pt>
                <c:pt idx="2226">
                  <c:v>0.52412499999999995</c:v>
                </c:pt>
                <c:pt idx="2227">
                  <c:v>0.52407499999999996</c:v>
                </c:pt>
                <c:pt idx="2228">
                  <c:v>0.52405000000000002</c:v>
                </c:pt>
                <c:pt idx="2229">
                  <c:v>0.52402499999999996</c:v>
                </c:pt>
                <c:pt idx="2230">
                  <c:v>0.52397499999999997</c:v>
                </c:pt>
                <c:pt idx="2231">
                  <c:v>0.52392499999999997</c:v>
                </c:pt>
                <c:pt idx="2232">
                  <c:v>0.52390000000000003</c:v>
                </c:pt>
                <c:pt idx="2233">
                  <c:v>0.52387499999999998</c:v>
                </c:pt>
                <c:pt idx="2234">
                  <c:v>0.52382499999999999</c:v>
                </c:pt>
                <c:pt idx="2235">
                  <c:v>0.52377499999999999</c:v>
                </c:pt>
                <c:pt idx="2236">
                  <c:v>0.52375000000000005</c:v>
                </c:pt>
                <c:pt idx="2237">
                  <c:v>0.523725</c:v>
                </c:pt>
                <c:pt idx="2238">
                  <c:v>0.523675</c:v>
                </c:pt>
                <c:pt idx="2239">
                  <c:v>0.52362500000000001</c:v>
                </c:pt>
                <c:pt idx="2240">
                  <c:v>0.52359999999999995</c:v>
                </c:pt>
                <c:pt idx="2241">
                  <c:v>0.52357500000000001</c:v>
                </c:pt>
                <c:pt idx="2242">
                  <c:v>0.52352500000000002</c:v>
                </c:pt>
                <c:pt idx="2243">
                  <c:v>0.52347500000000002</c:v>
                </c:pt>
                <c:pt idx="2244">
                  <c:v>0.52344999999999997</c:v>
                </c:pt>
                <c:pt idx="2245">
                  <c:v>0.52342500000000003</c:v>
                </c:pt>
                <c:pt idx="2246">
                  <c:v>0.52337500000000003</c:v>
                </c:pt>
                <c:pt idx="2247">
                  <c:v>0.52332500000000004</c:v>
                </c:pt>
                <c:pt idx="2248">
                  <c:v>0.52327500000000005</c:v>
                </c:pt>
                <c:pt idx="2249">
                  <c:v>0.52322500000000005</c:v>
                </c:pt>
                <c:pt idx="2250">
                  <c:v>0.5232</c:v>
                </c:pt>
                <c:pt idx="2251">
                  <c:v>0.52317499999999995</c:v>
                </c:pt>
                <c:pt idx="2252">
                  <c:v>0.52312499999999995</c:v>
                </c:pt>
                <c:pt idx="2253">
                  <c:v>0.52307499999999996</c:v>
                </c:pt>
                <c:pt idx="2254">
                  <c:v>0.52305000000000001</c:v>
                </c:pt>
                <c:pt idx="2255">
                  <c:v>0.52302499999999996</c:v>
                </c:pt>
                <c:pt idx="2256">
                  <c:v>0.52297499999999997</c:v>
                </c:pt>
                <c:pt idx="2257">
                  <c:v>0.52292499999999997</c:v>
                </c:pt>
                <c:pt idx="2258">
                  <c:v>0.52290000000000003</c:v>
                </c:pt>
                <c:pt idx="2259">
                  <c:v>0.52287499999999998</c:v>
                </c:pt>
                <c:pt idx="2260">
                  <c:v>0.52282499999999998</c:v>
                </c:pt>
                <c:pt idx="2261">
                  <c:v>0.52277499999999999</c:v>
                </c:pt>
                <c:pt idx="2262">
                  <c:v>0.52275000000000005</c:v>
                </c:pt>
                <c:pt idx="2263">
                  <c:v>0.522725</c:v>
                </c:pt>
                <c:pt idx="2264">
                  <c:v>0.522675</c:v>
                </c:pt>
                <c:pt idx="2265">
                  <c:v>0.52262500000000001</c:v>
                </c:pt>
                <c:pt idx="2266">
                  <c:v>0.52259999999999995</c:v>
                </c:pt>
                <c:pt idx="2267">
                  <c:v>0.52257500000000001</c:v>
                </c:pt>
                <c:pt idx="2268">
                  <c:v>0.52252500000000002</c:v>
                </c:pt>
                <c:pt idx="2269">
                  <c:v>0.52247500000000002</c:v>
                </c:pt>
                <c:pt idx="2270">
                  <c:v>0.52244999999999997</c:v>
                </c:pt>
                <c:pt idx="2271">
                  <c:v>0.52242500000000003</c:v>
                </c:pt>
                <c:pt idx="2272">
                  <c:v>0.52237500000000003</c:v>
                </c:pt>
                <c:pt idx="2273">
                  <c:v>0.52232500000000004</c:v>
                </c:pt>
                <c:pt idx="2274">
                  <c:v>0.52229999999999999</c:v>
                </c:pt>
                <c:pt idx="2275">
                  <c:v>0.52227500000000004</c:v>
                </c:pt>
                <c:pt idx="2276">
                  <c:v>0.52222500000000005</c:v>
                </c:pt>
                <c:pt idx="2277">
                  <c:v>0.52217499999999994</c:v>
                </c:pt>
                <c:pt idx="2278">
                  <c:v>0.52215</c:v>
                </c:pt>
                <c:pt idx="2279">
                  <c:v>0.52212499999999995</c:v>
                </c:pt>
                <c:pt idx="2280">
                  <c:v>0.52207499999999996</c:v>
                </c:pt>
                <c:pt idx="2281">
                  <c:v>0.52202499999999996</c:v>
                </c:pt>
                <c:pt idx="2282">
                  <c:v>0.52200000000000002</c:v>
                </c:pt>
                <c:pt idx="2283">
                  <c:v>0.52197499999999997</c:v>
                </c:pt>
                <c:pt idx="2284">
                  <c:v>0.52192499999999997</c:v>
                </c:pt>
                <c:pt idx="2285">
                  <c:v>0.52187499999999998</c:v>
                </c:pt>
                <c:pt idx="2286">
                  <c:v>0.52185000000000004</c:v>
                </c:pt>
                <c:pt idx="2287">
                  <c:v>0.52182499999999998</c:v>
                </c:pt>
                <c:pt idx="2288">
                  <c:v>0.52177499999999999</c:v>
                </c:pt>
                <c:pt idx="2289">
                  <c:v>0.52172499999999999</c:v>
                </c:pt>
                <c:pt idx="2290">
                  <c:v>0.52170000000000005</c:v>
                </c:pt>
                <c:pt idx="2291">
                  <c:v>0.521675</c:v>
                </c:pt>
                <c:pt idx="2292">
                  <c:v>0.52162500000000001</c:v>
                </c:pt>
                <c:pt idx="2293">
                  <c:v>0.52157500000000001</c:v>
                </c:pt>
                <c:pt idx="2294">
                  <c:v>0.52154999999999996</c:v>
                </c:pt>
                <c:pt idx="2295">
                  <c:v>0.52152500000000002</c:v>
                </c:pt>
                <c:pt idx="2296">
                  <c:v>0.52147500000000002</c:v>
                </c:pt>
                <c:pt idx="2297">
                  <c:v>0.52142500000000003</c:v>
                </c:pt>
                <c:pt idx="2298">
                  <c:v>0.52139999999999997</c:v>
                </c:pt>
                <c:pt idx="2299">
                  <c:v>0.52137500000000003</c:v>
                </c:pt>
                <c:pt idx="2300">
                  <c:v>0.52132500000000004</c:v>
                </c:pt>
                <c:pt idx="2301">
                  <c:v>0.52127500000000004</c:v>
                </c:pt>
                <c:pt idx="2302">
                  <c:v>0.52124999999999999</c:v>
                </c:pt>
                <c:pt idx="2303">
                  <c:v>0.52122500000000005</c:v>
                </c:pt>
                <c:pt idx="2304">
                  <c:v>0.52117500000000005</c:v>
                </c:pt>
                <c:pt idx="2305">
                  <c:v>0.52112499999999995</c:v>
                </c:pt>
                <c:pt idx="2306">
                  <c:v>0.52110000000000001</c:v>
                </c:pt>
                <c:pt idx="2307">
                  <c:v>0.52107499999999995</c:v>
                </c:pt>
                <c:pt idx="2308">
                  <c:v>0.52102499999999996</c:v>
                </c:pt>
                <c:pt idx="2309">
                  <c:v>0.52097499999999997</c:v>
                </c:pt>
                <c:pt idx="2310">
                  <c:v>0.52095000000000002</c:v>
                </c:pt>
                <c:pt idx="2311">
                  <c:v>0.52092499999999997</c:v>
                </c:pt>
                <c:pt idx="2312">
                  <c:v>0.52087499999999998</c:v>
                </c:pt>
                <c:pt idx="2313">
                  <c:v>0.52082499999999998</c:v>
                </c:pt>
                <c:pt idx="2314">
                  <c:v>0.52077499999999999</c:v>
                </c:pt>
                <c:pt idx="2315">
                  <c:v>0.52072499999999999</c:v>
                </c:pt>
                <c:pt idx="2316">
                  <c:v>0.52070000000000005</c:v>
                </c:pt>
                <c:pt idx="2317">
                  <c:v>0.520675</c:v>
                </c:pt>
                <c:pt idx="2318">
                  <c:v>0.520625</c:v>
                </c:pt>
                <c:pt idx="2319">
                  <c:v>0.52057500000000001</c:v>
                </c:pt>
                <c:pt idx="2320">
                  <c:v>0.52054999999999996</c:v>
                </c:pt>
                <c:pt idx="2321">
                  <c:v>0.52052500000000002</c:v>
                </c:pt>
                <c:pt idx="2322">
                  <c:v>0.52047500000000002</c:v>
                </c:pt>
                <c:pt idx="2323">
                  <c:v>0.52042500000000003</c:v>
                </c:pt>
                <c:pt idx="2324">
                  <c:v>0.52039999999999997</c:v>
                </c:pt>
                <c:pt idx="2325">
                  <c:v>0.52037500000000003</c:v>
                </c:pt>
                <c:pt idx="2326">
                  <c:v>0.52032500000000004</c:v>
                </c:pt>
                <c:pt idx="2327">
                  <c:v>0.52027500000000004</c:v>
                </c:pt>
                <c:pt idx="2328">
                  <c:v>0.52024999999999999</c:v>
                </c:pt>
                <c:pt idx="2329">
                  <c:v>0.52022500000000005</c:v>
                </c:pt>
                <c:pt idx="2330">
                  <c:v>0.52017500000000005</c:v>
                </c:pt>
                <c:pt idx="2331">
                  <c:v>0.52012499999999995</c:v>
                </c:pt>
                <c:pt idx="2332">
                  <c:v>0.52010000000000001</c:v>
                </c:pt>
                <c:pt idx="2333">
                  <c:v>0.52007499999999995</c:v>
                </c:pt>
                <c:pt idx="2334">
                  <c:v>0.52002499999999996</c:v>
                </c:pt>
                <c:pt idx="2335">
                  <c:v>0.51997499999999997</c:v>
                </c:pt>
                <c:pt idx="2336">
                  <c:v>0.51995000000000002</c:v>
                </c:pt>
                <c:pt idx="2337">
                  <c:v>0.51992499999999997</c:v>
                </c:pt>
                <c:pt idx="2338">
                  <c:v>0.51987499999999998</c:v>
                </c:pt>
                <c:pt idx="2339">
                  <c:v>0.51982499999999998</c:v>
                </c:pt>
                <c:pt idx="2340">
                  <c:v>0.51980000000000004</c:v>
                </c:pt>
                <c:pt idx="2341">
                  <c:v>0.51977499999999999</c:v>
                </c:pt>
                <c:pt idx="2342">
                  <c:v>0.51972499999999999</c:v>
                </c:pt>
                <c:pt idx="2343">
                  <c:v>0.519675</c:v>
                </c:pt>
                <c:pt idx="2344">
                  <c:v>0.51964999999999995</c:v>
                </c:pt>
                <c:pt idx="2345">
                  <c:v>0.519625</c:v>
                </c:pt>
                <c:pt idx="2346">
                  <c:v>0.51957500000000001</c:v>
                </c:pt>
                <c:pt idx="2347">
                  <c:v>0.51952500000000001</c:v>
                </c:pt>
                <c:pt idx="2348">
                  <c:v>0.51949999999999996</c:v>
                </c:pt>
                <c:pt idx="2349">
                  <c:v>0.51947500000000002</c:v>
                </c:pt>
                <c:pt idx="2350">
                  <c:v>0.51942500000000003</c:v>
                </c:pt>
                <c:pt idx="2351">
                  <c:v>0.51937500000000003</c:v>
                </c:pt>
                <c:pt idx="2352">
                  <c:v>0.51935200000000004</c:v>
                </c:pt>
                <c:pt idx="2353">
                  <c:v>0.51932999999999996</c:v>
                </c:pt>
                <c:pt idx="2354">
                  <c:v>0.51928200000000002</c:v>
                </c:pt>
                <c:pt idx="2355">
                  <c:v>0.519235</c:v>
                </c:pt>
                <c:pt idx="2356">
                  <c:v>0.51921200000000001</c:v>
                </c:pt>
                <c:pt idx="2357">
                  <c:v>0.51919000000000004</c:v>
                </c:pt>
                <c:pt idx="2358">
                  <c:v>0.51914199999999999</c:v>
                </c:pt>
                <c:pt idx="2359">
                  <c:v>0.51909499999999997</c:v>
                </c:pt>
                <c:pt idx="2360">
                  <c:v>0.51907199999999998</c:v>
                </c:pt>
                <c:pt idx="2361">
                  <c:v>0.51905000000000001</c:v>
                </c:pt>
                <c:pt idx="2362">
                  <c:v>0.51900199999999996</c:v>
                </c:pt>
                <c:pt idx="2363">
                  <c:v>0.51895500000000006</c:v>
                </c:pt>
                <c:pt idx="2364">
                  <c:v>0.51893199999999995</c:v>
                </c:pt>
                <c:pt idx="2365">
                  <c:v>0.51890999999999998</c:v>
                </c:pt>
                <c:pt idx="2366">
                  <c:v>0.51886200000000005</c:v>
                </c:pt>
                <c:pt idx="2367">
                  <c:v>0.51881500000000003</c:v>
                </c:pt>
                <c:pt idx="2368">
                  <c:v>0.51879200000000003</c:v>
                </c:pt>
                <c:pt idx="2369">
                  <c:v>0.51876999999999995</c:v>
                </c:pt>
                <c:pt idx="2370">
                  <c:v>0.51872200000000002</c:v>
                </c:pt>
                <c:pt idx="2371">
                  <c:v>0.518675</c:v>
                </c:pt>
                <c:pt idx="2372">
                  <c:v>0.518652</c:v>
                </c:pt>
                <c:pt idx="2373">
                  <c:v>0.51863000000000004</c:v>
                </c:pt>
                <c:pt idx="2374">
                  <c:v>0.51858199999999999</c:v>
                </c:pt>
                <c:pt idx="2375">
                  <c:v>0.51853499999999997</c:v>
                </c:pt>
                <c:pt idx="2376">
                  <c:v>0.51851199999999997</c:v>
                </c:pt>
                <c:pt idx="2377">
                  <c:v>0.51849000000000001</c:v>
                </c:pt>
                <c:pt idx="2378">
                  <c:v>0.51844199999999996</c:v>
                </c:pt>
                <c:pt idx="2379">
                  <c:v>0.51839500000000005</c:v>
                </c:pt>
                <c:pt idx="2380">
                  <c:v>0.51837200000000005</c:v>
                </c:pt>
                <c:pt idx="2381">
                  <c:v>0.51834999999999998</c:v>
                </c:pt>
                <c:pt idx="2382">
                  <c:v>0.51830200000000004</c:v>
                </c:pt>
                <c:pt idx="2383">
                  <c:v>0.51825500000000002</c:v>
                </c:pt>
                <c:pt idx="2384">
                  <c:v>0.51823200000000003</c:v>
                </c:pt>
                <c:pt idx="2385">
                  <c:v>0.51820999999999995</c:v>
                </c:pt>
                <c:pt idx="2386">
                  <c:v>0.51816200000000001</c:v>
                </c:pt>
                <c:pt idx="2387">
                  <c:v>0.51811499999999999</c:v>
                </c:pt>
                <c:pt idx="2388">
                  <c:v>0.518092</c:v>
                </c:pt>
                <c:pt idx="2389">
                  <c:v>0.51807000000000003</c:v>
                </c:pt>
                <c:pt idx="2390">
                  <c:v>0.51802199999999998</c:v>
                </c:pt>
                <c:pt idx="2391">
                  <c:v>0.51797499999999996</c:v>
                </c:pt>
                <c:pt idx="2392">
                  <c:v>0.51795199999999997</c:v>
                </c:pt>
                <c:pt idx="2393">
                  <c:v>0.51793</c:v>
                </c:pt>
                <c:pt idx="2394">
                  <c:v>0.51788199999999995</c:v>
                </c:pt>
                <c:pt idx="2395">
                  <c:v>0.51783500000000005</c:v>
                </c:pt>
                <c:pt idx="2396">
                  <c:v>0.51781200000000005</c:v>
                </c:pt>
                <c:pt idx="2397">
                  <c:v>0.51778999999999997</c:v>
                </c:pt>
                <c:pt idx="2398">
                  <c:v>0.51774200000000004</c:v>
                </c:pt>
                <c:pt idx="2399">
                  <c:v>0.51769500000000002</c:v>
                </c:pt>
                <c:pt idx="2400">
                  <c:v>0.51767200000000002</c:v>
                </c:pt>
                <c:pt idx="2401">
                  <c:v>0.51765000000000005</c:v>
                </c:pt>
                <c:pt idx="2402">
                  <c:v>0.51760200000000001</c:v>
                </c:pt>
                <c:pt idx="2403">
                  <c:v>0.51755499999999999</c:v>
                </c:pt>
                <c:pt idx="2404">
                  <c:v>0.51753199999999999</c:v>
                </c:pt>
                <c:pt idx="2405">
                  <c:v>0.51751000000000003</c:v>
                </c:pt>
                <c:pt idx="2406">
                  <c:v>0.51746199999999998</c:v>
                </c:pt>
                <c:pt idx="2407">
                  <c:v>0.51741499999999996</c:v>
                </c:pt>
                <c:pt idx="2408">
                  <c:v>0.51739199999999996</c:v>
                </c:pt>
                <c:pt idx="2409">
                  <c:v>0.51737</c:v>
                </c:pt>
                <c:pt idx="2410">
                  <c:v>0.51732199999999995</c:v>
                </c:pt>
                <c:pt idx="2411">
                  <c:v>0.51727500000000004</c:v>
                </c:pt>
                <c:pt idx="2412">
                  <c:v>0.51725200000000005</c:v>
                </c:pt>
                <c:pt idx="2413">
                  <c:v>0.51722999999999997</c:v>
                </c:pt>
                <c:pt idx="2414">
                  <c:v>0.51718200000000003</c:v>
                </c:pt>
                <c:pt idx="2415">
                  <c:v>0.51713500000000001</c:v>
                </c:pt>
                <c:pt idx="2416">
                  <c:v>0.51711200000000002</c:v>
                </c:pt>
                <c:pt idx="2417">
                  <c:v>0.51709000000000005</c:v>
                </c:pt>
                <c:pt idx="2418">
                  <c:v>0.517042</c:v>
                </c:pt>
                <c:pt idx="2419">
                  <c:v>0.51699499999999998</c:v>
                </c:pt>
                <c:pt idx="2420">
                  <c:v>0.51697199999999999</c:v>
                </c:pt>
                <c:pt idx="2421">
                  <c:v>0.51695000000000002</c:v>
                </c:pt>
                <c:pt idx="2422">
                  <c:v>0.51690199999999997</c:v>
                </c:pt>
                <c:pt idx="2423">
                  <c:v>0.51685499999999995</c:v>
                </c:pt>
                <c:pt idx="2424">
                  <c:v>0.51683199999999996</c:v>
                </c:pt>
                <c:pt idx="2425">
                  <c:v>0.51680999999999999</c:v>
                </c:pt>
                <c:pt idx="2426">
                  <c:v>0.51676200000000005</c:v>
                </c:pt>
                <c:pt idx="2427">
                  <c:v>0.51671500000000004</c:v>
                </c:pt>
                <c:pt idx="2428">
                  <c:v>0.51669200000000004</c:v>
                </c:pt>
                <c:pt idx="2429">
                  <c:v>0.51666999999999996</c:v>
                </c:pt>
                <c:pt idx="2430">
                  <c:v>0.51662200000000003</c:v>
                </c:pt>
                <c:pt idx="2431">
                  <c:v>0.51657500000000001</c:v>
                </c:pt>
                <c:pt idx="2432">
                  <c:v>0.51655200000000001</c:v>
                </c:pt>
                <c:pt idx="2433">
                  <c:v>0.51653000000000004</c:v>
                </c:pt>
                <c:pt idx="2434">
                  <c:v>0.516482</c:v>
                </c:pt>
                <c:pt idx="2435">
                  <c:v>0.51643499999999998</c:v>
                </c:pt>
                <c:pt idx="2436">
                  <c:v>0.51641199999999998</c:v>
                </c:pt>
                <c:pt idx="2437">
                  <c:v>0.51639000000000002</c:v>
                </c:pt>
                <c:pt idx="2438">
                  <c:v>0.51634199999999997</c:v>
                </c:pt>
                <c:pt idx="2439">
                  <c:v>0.51629499999999995</c:v>
                </c:pt>
                <c:pt idx="2440">
                  <c:v>0.51627199999999995</c:v>
                </c:pt>
                <c:pt idx="2441">
                  <c:v>0.51624999999999999</c:v>
                </c:pt>
                <c:pt idx="2442">
                  <c:v>0.51620200000000005</c:v>
                </c:pt>
                <c:pt idx="2443">
                  <c:v>0.51615500000000003</c:v>
                </c:pt>
                <c:pt idx="2444">
                  <c:v>0.51613200000000004</c:v>
                </c:pt>
                <c:pt idx="2445">
                  <c:v>0.51610999999999996</c:v>
                </c:pt>
                <c:pt idx="2446">
                  <c:v>0.51606200000000002</c:v>
                </c:pt>
                <c:pt idx="2447">
                  <c:v>0.516015</c:v>
                </c:pt>
                <c:pt idx="2448">
                  <c:v>0.51599200000000001</c:v>
                </c:pt>
                <c:pt idx="2449">
                  <c:v>0.51597000000000004</c:v>
                </c:pt>
                <c:pt idx="2450">
                  <c:v>0.51592199999999999</c:v>
                </c:pt>
                <c:pt idx="2451">
                  <c:v>0.51587499999999997</c:v>
                </c:pt>
                <c:pt idx="2452">
                  <c:v>0.51585199999999998</c:v>
                </c:pt>
                <c:pt idx="2453">
                  <c:v>0.51583000000000001</c:v>
                </c:pt>
                <c:pt idx="2454">
                  <c:v>0.51578199999999996</c:v>
                </c:pt>
                <c:pt idx="2455">
                  <c:v>0.51573500000000005</c:v>
                </c:pt>
                <c:pt idx="2456">
                  <c:v>0.51571199999999995</c:v>
                </c:pt>
                <c:pt idx="2457">
                  <c:v>0.51568999999999998</c:v>
                </c:pt>
                <c:pt idx="2458">
                  <c:v>0.51564200000000004</c:v>
                </c:pt>
                <c:pt idx="2459">
                  <c:v>0.51559500000000003</c:v>
                </c:pt>
                <c:pt idx="2460">
                  <c:v>0.51557200000000003</c:v>
                </c:pt>
                <c:pt idx="2461">
                  <c:v>0.51554999999999995</c:v>
                </c:pt>
                <c:pt idx="2462">
                  <c:v>0.51550200000000002</c:v>
                </c:pt>
                <c:pt idx="2463">
                  <c:v>0.515455</c:v>
                </c:pt>
                <c:pt idx="2464">
                  <c:v>0.515432</c:v>
                </c:pt>
                <c:pt idx="2465">
                  <c:v>0.51541000000000003</c:v>
                </c:pt>
                <c:pt idx="2466">
                  <c:v>0.51536199999999999</c:v>
                </c:pt>
                <c:pt idx="2467">
                  <c:v>0.51531499999999997</c:v>
                </c:pt>
                <c:pt idx="2468">
                  <c:v>0.51529199999999997</c:v>
                </c:pt>
                <c:pt idx="2469">
                  <c:v>0.51527000000000001</c:v>
                </c:pt>
                <c:pt idx="2470">
                  <c:v>0.51522199999999996</c:v>
                </c:pt>
                <c:pt idx="2471">
                  <c:v>0.51517500000000005</c:v>
                </c:pt>
                <c:pt idx="2472">
                  <c:v>0.51515200000000005</c:v>
                </c:pt>
                <c:pt idx="2473">
                  <c:v>0.51512999999999998</c:v>
                </c:pt>
                <c:pt idx="2474">
                  <c:v>0.51508200000000004</c:v>
                </c:pt>
                <c:pt idx="2475">
                  <c:v>0.51503500000000002</c:v>
                </c:pt>
                <c:pt idx="2476">
                  <c:v>0.51501200000000003</c:v>
                </c:pt>
                <c:pt idx="2477">
                  <c:v>0.51498999999999995</c:v>
                </c:pt>
                <c:pt idx="2478">
                  <c:v>0.51494200000000001</c:v>
                </c:pt>
                <c:pt idx="2479">
                  <c:v>0.51489499999999999</c:v>
                </c:pt>
                <c:pt idx="2480">
                  <c:v>0.514872</c:v>
                </c:pt>
                <c:pt idx="2481">
                  <c:v>0.51485000000000003</c:v>
                </c:pt>
                <c:pt idx="2482">
                  <c:v>0.51480199999999998</c:v>
                </c:pt>
                <c:pt idx="2483">
                  <c:v>0.51475499999999996</c:v>
                </c:pt>
                <c:pt idx="2484">
                  <c:v>0.51473199999999997</c:v>
                </c:pt>
                <c:pt idx="2485">
                  <c:v>0.51471</c:v>
                </c:pt>
                <c:pt idx="2486">
                  <c:v>0.51466199999999995</c:v>
                </c:pt>
                <c:pt idx="2487">
                  <c:v>0.51461500000000004</c:v>
                </c:pt>
                <c:pt idx="2488">
                  <c:v>0.514567</c:v>
                </c:pt>
                <c:pt idx="2489">
                  <c:v>0.51451999999999998</c:v>
                </c:pt>
                <c:pt idx="2490">
                  <c:v>0.51449699999999998</c:v>
                </c:pt>
                <c:pt idx="2491">
                  <c:v>0.51447500000000002</c:v>
                </c:pt>
                <c:pt idx="2492">
                  <c:v>0.51442699999999997</c:v>
                </c:pt>
                <c:pt idx="2493">
                  <c:v>0.51437999999999995</c:v>
                </c:pt>
                <c:pt idx="2494">
                  <c:v>0.51435699999999995</c:v>
                </c:pt>
                <c:pt idx="2495">
                  <c:v>0.51433499999999999</c:v>
                </c:pt>
                <c:pt idx="2496">
                  <c:v>0.51428700000000005</c:v>
                </c:pt>
                <c:pt idx="2497">
                  <c:v>0.51424000000000003</c:v>
                </c:pt>
                <c:pt idx="2498">
                  <c:v>0.51421700000000004</c:v>
                </c:pt>
                <c:pt idx="2499">
                  <c:v>0.51419499999999996</c:v>
                </c:pt>
                <c:pt idx="2500">
                  <c:v>0.51414700000000002</c:v>
                </c:pt>
                <c:pt idx="2501">
                  <c:v>0.5141</c:v>
                </c:pt>
                <c:pt idx="2502">
                  <c:v>0.51407700000000001</c:v>
                </c:pt>
                <c:pt idx="2503">
                  <c:v>0.51405500000000004</c:v>
                </c:pt>
                <c:pt idx="2504">
                  <c:v>0.51400699999999999</c:v>
                </c:pt>
                <c:pt idx="2505">
                  <c:v>0.51395999999999997</c:v>
                </c:pt>
                <c:pt idx="2506">
                  <c:v>0.51393699999999998</c:v>
                </c:pt>
                <c:pt idx="2507">
                  <c:v>0.51391500000000001</c:v>
                </c:pt>
                <c:pt idx="2508">
                  <c:v>0.51386699999999996</c:v>
                </c:pt>
                <c:pt idx="2509">
                  <c:v>0.51382000000000005</c:v>
                </c:pt>
                <c:pt idx="2510">
                  <c:v>0.51379699999999995</c:v>
                </c:pt>
                <c:pt idx="2511">
                  <c:v>0.51377499999999998</c:v>
                </c:pt>
                <c:pt idx="2512">
                  <c:v>0.51372700000000004</c:v>
                </c:pt>
                <c:pt idx="2513">
                  <c:v>0.51368000000000003</c:v>
                </c:pt>
                <c:pt idx="2514">
                  <c:v>0.51365700000000003</c:v>
                </c:pt>
                <c:pt idx="2515">
                  <c:v>0.51363499999999995</c:v>
                </c:pt>
                <c:pt idx="2516">
                  <c:v>0.51358700000000002</c:v>
                </c:pt>
                <c:pt idx="2517">
                  <c:v>0.51354</c:v>
                </c:pt>
                <c:pt idx="2518">
                  <c:v>0.513517</c:v>
                </c:pt>
                <c:pt idx="2519">
                  <c:v>0.51349500000000003</c:v>
                </c:pt>
                <c:pt idx="2520">
                  <c:v>0.51344699999999999</c:v>
                </c:pt>
                <c:pt idx="2521">
                  <c:v>0.51339999999999997</c:v>
                </c:pt>
                <c:pt idx="2522">
                  <c:v>0.51337699999999997</c:v>
                </c:pt>
                <c:pt idx="2523">
                  <c:v>0.51335500000000001</c:v>
                </c:pt>
                <c:pt idx="2524">
                  <c:v>0.51330699999999996</c:v>
                </c:pt>
                <c:pt idx="2525">
                  <c:v>0.51326000000000005</c:v>
                </c:pt>
                <c:pt idx="2526">
                  <c:v>0.51323700000000005</c:v>
                </c:pt>
                <c:pt idx="2527">
                  <c:v>0.51321499999999998</c:v>
                </c:pt>
                <c:pt idx="2528">
                  <c:v>0.51316700000000004</c:v>
                </c:pt>
                <c:pt idx="2529">
                  <c:v>0.51312000000000002</c:v>
                </c:pt>
                <c:pt idx="2530">
                  <c:v>0.51309700000000003</c:v>
                </c:pt>
                <c:pt idx="2531">
                  <c:v>0.51307499999999995</c:v>
                </c:pt>
                <c:pt idx="2532">
                  <c:v>0.51302700000000001</c:v>
                </c:pt>
                <c:pt idx="2533">
                  <c:v>0.51297999999999999</c:v>
                </c:pt>
                <c:pt idx="2534">
                  <c:v>0.512957</c:v>
                </c:pt>
                <c:pt idx="2535">
                  <c:v>0.51293500000000003</c:v>
                </c:pt>
                <c:pt idx="2536">
                  <c:v>0.51288699999999998</c:v>
                </c:pt>
                <c:pt idx="2537">
                  <c:v>0.51283999999999996</c:v>
                </c:pt>
                <c:pt idx="2538">
                  <c:v>0.51281699999999997</c:v>
                </c:pt>
                <c:pt idx="2539">
                  <c:v>0.512795</c:v>
                </c:pt>
                <c:pt idx="2540">
                  <c:v>0.51274699999999995</c:v>
                </c:pt>
                <c:pt idx="2541">
                  <c:v>0.51270000000000004</c:v>
                </c:pt>
                <c:pt idx="2542">
                  <c:v>0.51267700000000005</c:v>
                </c:pt>
                <c:pt idx="2543">
                  <c:v>0.51265499999999997</c:v>
                </c:pt>
                <c:pt idx="2544">
                  <c:v>0.51260700000000003</c:v>
                </c:pt>
                <c:pt idx="2545">
                  <c:v>0.51256000000000002</c:v>
                </c:pt>
                <c:pt idx="2546">
                  <c:v>0.51253700000000002</c:v>
                </c:pt>
                <c:pt idx="2547">
                  <c:v>0.51251500000000005</c:v>
                </c:pt>
                <c:pt idx="2548">
                  <c:v>0.51246700000000001</c:v>
                </c:pt>
                <c:pt idx="2549">
                  <c:v>0.51241999999999999</c:v>
                </c:pt>
                <c:pt idx="2550">
                  <c:v>0.51239699999999999</c:v>
                </c:pt>
                <c:pt idx="2551">
                  <c:v>0.51237500000000002</c:v>
                </c:pt>
                <c:pt idx="2552">
                  <c:v>0.51232999999999995</c:v>
                </c:pt>
                <c:pt idx="2553">
                  <c:v>0.51228499999999999</c:v>
                </c:pt>
                <c:pt idx="2554">
                  <c:v>0.51226499999999997</c:v>
                </c:pt>
                <c:pt idx="2555">
                  <c:v>0.51224499999999995</c:v>
                </c:pt>
                <c:pt idx="2556">
                  <c:v>0.51219999999999999</c:v>
                </c:pt>
                <c:pt idx="2557">
                  <c:v>0.51215500000000003</c:v>
                </c:pt>
                <c:pt idx="2558">
                  <c:v>0.51213500000000001</c:v>
                </c:pt>
                <c:pt idx="2559">
                  <c:v>0.51211499999999999</c:v>
                </c:pt>
                <c:pt idx="2560">
                  <c:v>0.51207000000000003</c:v>
                </c:pt>
                <c:pt idx="2561">
                  <c:v>0.51202499999999995</c:v>
                </c:pt>
                <c:pt idx="2562">
                  <c:v>0.51200500000000004</c:v>
                </c:pt>
                <c:pt idx="2563">
                  <c:v>0.51198500000000002</c:v>
                </c:pt>
                <c:pt idx="2564">
                  <c:v>0.51193999999999995</c:v>
                </c:pt>
                <c:pt idx="2565">
                  <c:v>0.51189499999999999</c:v>
                </c:pt>
                <c:pt idx="2566">
                  <c:v>0.51187499999999997</c:v>
                </c:pt>
                <c:pt idx="2567">
                  <c:v>0.51185499999999995</c:v>
                </c:pt>
                <c:pt idx="2568">
                  <c:v>0.51180999999999999</c:v>
                </c:pt>
                <c:pt idx="2569">
                  <c:v>0.51176500000000003</c:v>
                </c:pt>
                <c:pt idx="2570">
                  <c:v>0.51174500000000001</c:v>
                </c:pt>
                <c:pt idx="2571">
                  <c:v>0.51172499999999999</c:v>
                </c:pt>
                <c:pt idx="2572">
                  <c:v>0.51168000000000002</c:v>
                </c:pt>
                <c:pt idx="2573">
                  <c:v>0.51165000000000005</c:v>
                </c:pt>
                <c:pt idx="2574">
                  <c:v>0.51163499999999995</c:v>
                </c:pt>
                <c:pt idx="2575">
                  <c:v>0.51161500000000004</c:v>
                </c:pt>
                <c:pt idx="2576">
                  <c:v>0.51159500000000002</c:v>
                </c:pt>
                <c:pt idx="2577">
                  <c:v>0.51154999999999995</c:v>
                </c:pt>
                <c:pt idx="2578">
                  <c:v>0.51150499999999999</c:v>
                </c:pt>
                <c:pt idx="2579">
                  <c:v>0.51148499999999997</c:v>
                </c:pt>
                <c:pt idx="2580">
                  <c:v>0.51146499999999995</c:v>
                </c:pt>
                <c:pt idx="2581">
                  <c:v>0.51141999999999999</c:v>
                </c:pt>
                <c:pt idx="2582">
                  <c:v>0.51137500000000002</c:v>
                </c:pt>
                <c:pt idx="2583">
                  <c:v>0.511355</c:v>
                </c:pt>
                <c:pt idx="2584">
                  <c:v>0.51133499999999998</c:v>
                </c:pt>
                <c:pt idx="2585">
                  <c:v>0.51129000000000002</c:v>
                </c:pt>
                <c:pt idx="2586">
                  <c:v>0.51124499999999995</c:v>
                </c:pt>
                <c:pt idx="2587">
                  <c:v>0.51122500000000004</c:v>
                </c:pt>
                <c:pt idx="2588">
                  <c:v>0.51120500000000002</c:v>
                </c:pt>
                <c:pt idx="2589">
                  <c:v>0.51115999999999995</c:v>
                </c:pt>
                <c:pt idx="2590">
                  <c:v>0.51111499999999999</c:v>
                </c:pt>
                <c:pt idx="2591">
                  <c:v>0.51109499999999997</c:v>
                </c:pt>
                <c:pt idx="2592">
                  <c:v>0.51107499999999995</c:v>
                </c:pt>
                <c:pt idx="2593">
                  <c:v>0.51102999999999998</c:v>
                </c:pt>
                <c:pt idx="2594">
                  <c:v>0.51098500000000002</c:v>
                </c:pt>
                <c:pt idx="2595">
                  <c:v>0.510965</c:v>
                </c:pt>
                <c:pt idx="2596">
                  <c:v>0.51094499999999998</c:v>
                </c:pt>
                <c:pt idx="2597">
                  <c:v>0.51090000000000002</c:v>
                </c:pt>
                <c:pt idx="2598">
                  <c:v>0.51085499999999995</c:v>
                </c:pt>
                <c:pt idx="2599">
                  <c:v>0.51083500000000004</c:v>
                </c:pt>
                <c:pt idx="2600">
                  <c:v>0.51081500000000002</c:v>
                </c:pt>
                <c:pt idx="2601">
                  <c:v>0.51076999999999995</c:v>
                </c:pt>
                <c:pt idx="2602">
                  <c:v>0.51072499999999998</c:v>
                </c:pt>
                <c:pt idx="2603">
                  <c:v>0.51070499999999996</c:v>
                </c:pt>
                <c:pt idx="2604">
                  <c:v>0.51068499999999994</c:v>
                </c:pt>
                <c:pt idx="2605">
                  <c:v>0.51063999999999998</c:v>
                </c:pt>
                <c:pt idx="2606">
                  <c:v>0.51059500000000002</c:v>
                </c:pt>
                <c:pt idx="2607">
                  <c:v>0.510575</c:v>
                </c:pt>
                <c:pt idx="2608">
                  <c:v>0.51055499999999998</c:v>
                </c:pt>
                <c:pt idx="2609">
                  <c:v>0.51051000000000002</c:v>
                </c:pt>
                <c:pt idx="2610">
                  <c:v>0.51046499999999995</c:v>
                </c:pt>
                <c:pt idx="2611">
                  <c:v>0.51044500000000004</c:v>
                </c:pt>
                <c:pt idx="2612">
                  <c:v>0.51042500000000002</c:v>
                </c:pt>
                <c:pt idx="2613">
                  <c:v>0.51037999999999994</c:v>
                </c:pt>
                <c:pt idx="2614">
                  <c:v>0.51033499999999998</c:v>
                </c:pt>
                <c:pt idx="2615">
                  <c:v>0.51031499999999996</c:v>
                </c:pt>
                <c:pt idx="2616">
                  <c:v>0.51029500000000005</c:v>
                </c:pt>
                <c:pt idx="2617">
                  <c:v>0.51024999999999998</c:v>
                </c:pt>
                <c:pt idx="2618">
                  <c:v>0.51020500000000002</c:v>
                </c:pt>
                <c:pt idx="2619">
                  <c:v>0.510185</c:v>
                </c:pt>
                <c:pt idx="2620">
                  <c:v>0.51016499999999998</c:v>
                </c:pt>
                <c:pt idx="2621">
                  <c:v>0.51012000000000002</c:v>
                </c:pt>
                <c:pt idx="2622">
                  <c:v>0.51007499999999995</c:v>
                </c:pt>
                <c:pt idx="2623">
                  <c:v>0.51005500000000004</c:v>
                </c:pt>
                <c:pt idx="2624">
                  <c:v>0.51003500000000002</c:v>
                </c:pt>
                <c:pt idx="2625">
                  <c:v>0.50999000000000005</c:v>
                </c:pt>
                <c:pt idx="2626">
                  <c:v>0.50994499999999998</c:v>
                </c:pt>
                <c:pt idx="2627">
                  <c:v>0.50992499999999996</c:v>
                </c:pt>
                <c:pt idx="2628">
                  <c:v>0.50990500000000005</c:v>
                </c:pt>
                <c:pt idx="2629">
                  <c:v>0.50985999999999998</c:v>
                </c:pt>
                <c:pt idx="2630">
                  <c:v>0.50981500000000002</c:v>
                </c:pt>
                <c:pt idx="2631">
                  <c:v>0.50976999999999995</c:v>
                </c:pt>
                <c:pt idx="2632">
                  <c:v>0.50972499999999998</c:v>
                </c:pt>
                <c:pt idx="2633">
                  <c:v>0.50970499999999996</c:v>
                </c:pt>
                <c:pt idx="2634">
                  <c:v>0.50968500000000005</c:v>
                </c:pt>
                <c:pt idx="2635">
                  <c:v>0.50963999999999998</c:v>
                </c:pt>
                <c:pt idx="2636">
                  <c:v>0.50959500000000002</c:v>
                </c:pt>
                <c:pt idx="2637">
                  <c:v>0.509575</c:v>
                </c:pt>
                <c:pt idx="2638">
                  <c:v>0.50955499999999998</c:v>
                </c:pt>
                <c:pt idx="2639">
                  <c:v>0.50951000000000002</c:v>
                </c:pt>
                <c:pt idx="2640">
                  <c:v>0.50946499999999995</c:v>
                </c:pt>
                <c:pt idx="2641">
                  <c:v>0.50944500000000004</c:v>
                </c:pt>
                <c:pt idx="2642">
                  <c:v>0.50942500000000002</c:v>
                </c:pt>
                <c:pt idx="2643">
                  <c:v>0.50938000000000005</c:v>
                </c:pt>
                <c:pt idx="2644">
                  <c:v>0.50933499999999998</c:v>
                </c:pt>
                <c:pt idx="2645">
                  <c:v>0.50931499999999996</c:v>
                </c:pt>
                <c:pt idx="2646">
                  <c:v>0.50929500000000005</c:v>
                </c:pt>
                <c:pt idx="2647">
                  <c:v>0.50924999999999998</c:v>
                </c:pt>
                <c:pt idx="2648">
                  <c:v>0.50920500000000002</c:v>
                </c:pt>
                <c:pt idx="2649">
                  <c:v>0.509185</c:v>
                </c:pt>
                <c:pt idx="2650">
                  <c:v>0.50916499999999998</c:v>
                </c:pt>
                <c:pt idx="2651">
                  <c:v>0.50912000000000002</c:v>
                </c:pt>
                <c:pt idx="2652">
                  <c:v>0.50907500000000006</c:v>
                </c:pt>
                <c:pt idx="2653">
                  <c:v>0.50905500000000004</c:v>
                </c:pt>
                <c:pt idx="2654">
                  <c:v>0.50903500000000002</c:v>
                </c:pt>
                <c:pt idx="2655">
                  <c:v>0.50899000000000005</c:v>
                </c:pt>
                <c:pt idx="2656">
                  <c:v>0.50894499999999998</c:v>
                </c:pt>
                <c:pt idx="2657">
                  <c:v>0.50892499999999996</c:v>
                </c:pt>
                <c:pt idx="2658">
                  <c:v>0.50890500000000005</c:v>
                </c:pt>
                <c:pt idx="2659">
                  <c:v>0.50885999999999998</c:v>
                </c:pt>
                <c:pt idx="2660">
                  <c:v>0.50881500000000002</c:v>
                </c:pt>
                <c:pt idx="2661">
                  <c:v>0.508795</c:v>
                </c:pt>
                <c:pt idx="2662">
                  <c:v>0.50877499999999998</c:v>
                </c:pt>
                <c:pt idx="2663">
                  <c:v>0.50873000000000002</c:v>
                </c:pt>
                <c:pt idx="2664">
                  <c:v>0.50868500000000005</c:v>
                </c:pt>
                <c:pt idx="2665">
                  <c:v>0.50866500000000003</c:v>
                </c:pt>
                <c:pt idx="2666">
                  <c:v>0.50864500000000001</c:v>
                </c:pt>
                <c:pt idx="2667">
                  <c:v>0.50860000000000005</c:v>
                </c:pt>
                <c:pt idx="2668">
                  <c:v>0.50855499999999998</c:v>
                </c:pt>
                <c:pt idx="2669">
                  <c:v>0.50853499999999996</c:v>
                </c:pt>
                <c:pt idx="2670">
                  <c:v>0.50851500000000005</c:v>
                </c:pt>
                <c:pt idx="2671">
                  <c:v>0.50846999999999998</c:v>
                </c:pt>
                <c:pt idx="2672">
                  <c:v>0.50842500000000002</c:v>
                </c:pt>
                <c:pt idx="2673">
                  <c:v>0.508405</c:v>
                </c:pt>
                <c:pt idx="2674">
                  <c:v>0.50838499999999998</c:v>
                </c:pt>
                <c:pt idx="2675">
                  <c:v>0.50834000000000001</c:v>
                </c:pt>
                <c:pt idx="2676">
                  <c:v>0.50829500000000005</c:v>
                </c:pt>
                <c:pt idx="2677">
                  <c:v>0.50827500000000003</c:v>
                </c:pt>
                <c:pt idx="2678">
                  <c:v>0.50825500000000001</c:v>
                </c:pt>
                <c:pt idx="2679">
                  <c:v>0.50821000000000005</c:v>
                </c:pt>
                <c:pt idx="2680">
                  <c:v>0.50816499999999998</c:v>
                </c:pt>
                <c:pt idx="2681">
                  <c:v>0.50814499999999996</c:v>
                </c:pt>
                <c:pt idx="2682">
                  <c:v>0.50812500000000005</c:v>
                </c:pt>
                <c:pt idx="2683">
                  <c:v>0.50807999999999998</c:v>
                </c:pt>
                <c:pt idx="2684">
                  <c:v>0.50803500000000001</c:v>
                </c:pt>
                <c:pt idx="2685">
                  <c:v>0.50801499999999999</c:v>
                </c:pt>
                <c:pt idx="2686">
                  <c:v>0.50799499999999997</c:v>
                </c:pt>
                <c:pt idx="2687">
                  <c:v>0.50795000000000001</c:v>
                </c:pt>
                <c:pt idx="2688">
                  <c:v>0.50790500000000005</c:v>
                </c:pt>
                <c:pt idx="2689">
                  <c:v>0.50788500000000003</c:v>
                </c:pt>
                <c:pt idx="2690">
                  <c:v>0.50786500000000001</c:v>
                </c:pt>
                <c:pt idx="2691">
                  <c:v>0.50782000000000005</c:v>
                </c:pt>
                <c:pt idx="2692">
                  <c:v>0.50777499999999998</c:v>
                </c:pt>
                <c:pt idx="2693">
                  <c:v>0.50775499999999996</c:v>
                </c:pt>
                <c:pt idx="2694">
                  <c:v>0.50773500000000005</c:v>
                </c:pt>
                <c:pt idx="2695">
                  <c:v>0.50768999999999997</c:v>
                </c:pt>
                <c:pt idx="2696">
                  <c:v>0.50764500000000001</c:v>
                </c:pt>
                <c:pt idx="2697">
                  <c:v>0.50762499999999999</c:v>
                </c:pt>
                <c:pt idx="2698">
                  <c:v>0.50760499999999997</c:v>
                </c:pt>
                <c:pt idx="2699">
                  <c:v>0.50756000000000001</c:v>
                </c:pt>
                <c:pt idx="2700">
                  <c:v>0.50751500000000005</c:v>
                </c:pt>
                <c:pt idx="2701">
                  <c:v>0.50749500000000003</c:v>
                </c:pt>
                <c:pt idx="2702">
                  <c:v>0.50747500000000001</c:v>
                </c:pt>
                <c:pt idx="2703">
                  <c:v>0.50743000000000005</c:v>
                </c:pt>
                <c:pt idx="2704">
                  <c:v>0.50738499999999997</c:v>
                </c:pt>
                <c:pt idx="2705">
                  <c:v>0.50736499999999995</c:v>
                </c:pt>
                <c:pt idx="2706">
                  <c:v>0.50734500000000005</c:v>
                </c:pt>
                <c:pt idx="2707">
                  <c:v>0.50729999999999997</c:v>
                </c:pt>
                <c:pt idx="2708">
                  <c:v>0.50725500000000001</c:v>
                </c:pt>
                <c:pt idx="2709">
                  <c:v>0.50723499999999999</c:v>
                </c:pt>
                <c:pt idx="2710">
                  <c:v>0.50721499999999997</c:v>
                </c:pt>
                <c:pt idx="2711">
                  <c:v>0.50717000000000001</c:v>
                </c:pt>
                <c:pt idx="2712">
                  <c:v>0.50712500000000005</c:v>
                </c:pt>
                <c:pt idx="2713">
                  <c:v>0.50710500000000003</c:v>
                </c:pt>
                <c:pt idx="2714">
                  <c:v>0.50708500000000001</c:v>
                </c:pt>
                <c:pt idx="2715">
                  <c:v>0.50704000000000005</c:v>
                </c:pt>
                <c:pt idx="2716">
                  <c:v>0.50699499999999997</c:v>
                </c:pt>
                <c:pt idx="2717">
                  <c:v>0.50697499999999995</c:v>
                </c:pt>
                <c:pt idx="2718">
                  <c:v>0.50695500000000004</c:v>
                </c:pt>
                <c:pt idx="2719">
                  <c:v>0.50690999999999997</c:v>
                </c:pt>
                <c:pt idx="2720">
                  <c:v>0.50686500000000001</c:v>
                </c:pt>
                <c:pt idx="2721">
                  <c:v>0.50684499999999999</c:v>
                </c:pt>
                <c:pt idx="2722">
                  <c:v>0.50682499999999997</c:v>
                </c:pt>
                <c:pt idx="2723">
                  <c:v>0.50678000000000001</c:v>
                </c:pt>
                <c:pt idx="2724">
                  <c:v>0.50673500000000005</c:v>
                </c:pt>
                <c:pt idx="2725">
                  <c:v>0.50671500000000003</c:v>
                </c:pt>
                <c:pt idx="2726">
                  <c:v>0.50669500000000001</c:v>
                </c:pt>
                <c:pt idx="2727">
                  <c:v>0.50665000000000004</c:v>
                </c:pt>
                <c:pt idx="2728">
                  <c:v>0.50660499999999997</c:v>
                </c:pt>
                <c:pt idx="2729">
                  <c:v>0.50658499999999995</c:v>
                </c:pt>
                <c:pt idx="2730">
                  <c:v>0.50656500000000004</c:v>
                </c:pt>
                <c:pt idx="2731">
                  <c:v>0.50651999999999997</c:v>
                </c:pt>
                <c:pt idx="2732">
                  <c:v>0.50647500000000001</c:v>
                </c:pt>
                <c:pt idx="2733">
                  <c:v>0.50645499999999999</c:v>
                </c:pt>
                <c:pt idx="2734">
                  <c:v>0.50643499999999997</c:v>
                </c:pt>
                <c:pt idx="2735">
                  <c:v>0.50639000000000001</c:v>
                </c:pt>
                <c:pt idx="2736">
                  <c:v>0.50634500000000005</c:v>
                </c:pt>
                <c:pt idx="2737">
                  <c:v>0.50632500000000003</c:v>
                </c:pt>
                <c:pt idx="2738">
                  <c:v>0.50630500000000001</c:v>
                </c:pt>
                <c:pt idx="2739">
                  <c:v>0.50626000000000004</c:v>
                </c:pt>
                <c:pt idx="2740">
                  <c:v>0.50621499999999997</c:v>
                </c:pt>
                <c:pt idx="2741">
                  <c:v>0.50619499999999995</c:v>
                </c:pt>
                <c:pt idx="2742">
                  <c:v>0.50617500000000004</c:v>
                </c:pt>
                <c:pt idx="2743">
                  <c:v>0.50612999999999997</c:v>
                </c:pt>
                <c:pt idx="2744">
                  <c:v>0.50608500000000001</c:v>
                </c:pt>
                <c:pt idx="2745">
                  <c:v>0.50606499999999999</c:v>
                </c:pt>
                <c:pt idx="2746">
                  <c:v>0.50604499999999997</c:v>
                </c:pt>
                <c:pt idx="2747">
                  <c:v>0.50600000000000001</c:v>
                </c:pt>
                <c:pt idx="2748">
                  <c:v>0.50595500000000004</c:v>
                </c:pt>
                <c:pt idx="2749">
                  <c:v>0.50593500000000002</c:v>
                </c:pt>
                <c:pt idx="2750">
                  <c:v>0.505915</c:v>
                </c:pt>
                <c:pt idx="2751">
                  <c:v>0.50587000000000004</c:v>
                </c:pt>
                <c:pt idx="2752">
                  <c:v>0.50583500000000003</c:v>
                </c:pt>
                <c:pt idx="2753">
                  <c:v>0.50580000000000003</c:v>
                </c:pt>
                <c:pt idx="2754">
                  <c:v>0.50576500000000002</c:v>
                </c:pt>
                <c:pt idx="2755">
                  <c:v>0.50573000000000001</c:v>
                </c:pt>
                <c:pt idx="2756">
                  <c:v>0.50569500000000001</c:v>
                </c:pt>
                <c:pt idx="2757">
                  <c:v>0.50566</c:v>
                </c:pt>
                <c:pt idx="2758">
                  <c:v>0.50562499999999999</c:v>
                </c:pt>
                <c:pt idx="2759">
                  <c:v>0.50558999999999998</c:v>
                </c:pt>
                <c:pt idx="2760">
                  <c:v>0.50555499999999998</c:v>
                </c:pt>
                <c:pt idx="2761">
                  <c:v>0.50551999999999997</c:v>
                </c:pt>
                <c:pt idx="2762">
                  <c:v>0.50548499999999996</c:v>
                </c:pt>
                <c:pt idx="2763">
                  <c:v>0.50544999999999995</c:v>
                </c:pt>
                <c:pt idx="2764">
                  <c:v>0.50541499999999995</c:v>
                </c:pt>
                <c:pt idx="2765">
                  <c:v>0.50538000000000005</c:v>
                </c:pt>
                <c:pt idx="2766">
                  <c:v>0.50534500000000004</c:v>
                </c:pt>
                <c:pt idx="2767">
                  <c:v>0.50531000000000004</c:v>
                </c:pt>
                <c:pt idx="2768">
                  <c:v>0.50527500000000003</c:v>
                </c:pt>
                <c:pt idx="2769">
                  <c:v>0.50524000000000002</c:v>
                </c:pt>
                <c:pt idx="2770">
                  <c:v>0.50520500000000002</c:v>
                </c:pt>
                <c:pt idx="2771">
                  <c:v>0.50517000000000001</c:v>
                </c:pt>
                <c:pt idx="2772">
                  <c:v>0.505135</c:v>
                </c:pt>
                <c:pt idx="2773">
                  <c:v>0.50509999999999999</c:v>
                </c:pt>
                <c:pt idx="2774">
                  <c:v>0.50506499999999999</c:v>
                </c:pt>
                <c:pt idx="2775">
                  <c:v>0.50502999999999998</c:v>
                </c:pt>
                <c:pt idx="2776">
                  <c:v>0.50499499999999997</c:v>
                </c:pt>
                <c:pt idx="2777">
                  <c:v>0.50495999999999996</c:v>
                </c:pt>
                <c:pt idx="2778">
                  <c:v>0.50492499999999996</c:v>
                </c:pt>
                <c:pt idx="2779">
                  <c:v>0.50488999999999995</c:v>
                </c:pt>
                <c:pt idx="2780">
                  <c:v>0.50485500000000005</c:v>
                </c:pt>
                <c:pt idx="2781">
                  <c:v>0.50482000000000005</c:v>
                </c:pt>
                <c:pt idx="2782">
                  <c:v>0.50478500000000004</c:v>
                </c:pt>
                <c:pt idx="2783">
                  <c:v>0.50475000000000003</c:v>
                </c:pt>
                <c:pt idx="2784">
                  <c:v>0.50471500000000002</c:v>
                </c:pt>
                <c:pt idx="2785">
                  <c:v>0.50468000000000002</c:v>
                </c:pt>
                <c:pt idx="2786">
                  <c:v>0.50464500000000001</c:v>
                </c:pt>
                <c:pt idx="2787">
                  <c:v>0.50461</c:v>
                </c:pt>
                <c:pt idx="2788">
                  <c:v>0.504575</c:v>
                </c:pt>
                <c:pt idx="2789">
                  <c:v>0.50453999999999999</c:v>
                </c:pt>
                <c:pt idx="2790">
                  <c:v>0.50450499999999998</c:v>
                </c:pt>
                <c:pt idx="2791">
                  <c:v>0.50446999999999997</c:v>
                </c:pt>
                <c:pt idx="2792">
                  <c:v>0.50443499999999997</c:v>
                </c:pt>
                <c:pt idx="2793">
                  <c:v>0.50439999999999996</c:v>
                </c:pt>
                <c:pt idx="2794">
                  <c:v>0.50436499999999995</c:v>
                </c:pt>
                <c:pt idx="2795">
                  <c:v>0.50432999999999995</c:v>
                </c:pt>
                <c:pt idx="2796">
                  <c:v>0.50429500000000005</c:v>
                </c:pt>
                <c:pt idx="2797">
                  <c:v>0.50426000000000004</c:v>
                </c:pt>
                <c:pt idx="2798">
                  <c:v>0.50422500000000003</c:v>
                </c:pt>
                <c:pt idx="2799">
                  <c:v>0.50419000000000003</c:v>
                </c:pt>
                <c:pt idx="2800">
                  <c:v>0.50415500000000002</c:v>
                </c:pt>
                <c:pt idx="2801">
                  <c:v>0.50412000000000001</c:v>
                </c:pt>
                <c:pt idx="2802">
                  <c:v>0.50408500000000001</c:v>
                </c:pt>
                <c:pt idx="2803">
                  <c:v>0.50405</c:v>
                </c:pt>
                <c:pt idx="2804">
                  <c:v>0.50401499999999999</c:v>
                </c:pt>
                <c:pt idx="2805">
                  <c:v>0.50397999999999998</c:v>
                </c:pt>
                <c:pt idx="2806">
                  <c:v>0.50394499999999998</c:v>
                </c:pt>
                <c:pt idx="2807">
                  <c:v>0.50390999999999997</c:v>
                </c:pt>
                <c:pt idx="2808">
                  <c:v>0.50387499999999996</c:v>
                </c:pt>
                <c:pt idx="2809">
                  <c:v>0.50383999999999995</c:v>
                </c:pt>
                <c:pt idx="2810">
                  <c:v>0.50380499999999995</c:v>
                </c:pt>
                <c:pt idx="2811">
                  <c:v>0.50377000000000005</c:v>
                </c:pt>
                <c:pt idx="2812">
                  <c:v>0.50373500000000004</c:v>
                </c:pt>
                <c:pt idx="2813">
                  <c:v>0.50370000000000004</c:v>
                </c:pt>
                <c:pt idx="2814">
                  <c:v>0.50366500000000003</c:v>
                </c:pt>
                <c:pt idx="2815">
                  <c:v>0.50363000000000002</c:v>
                </c:pt>
                <c:pt idx="2816">
                  <c:v>0.50359500000000001</c:v>
                </c:pt>
                <c:pt idx="2817">
                  <c:v>0.50356000000000001</c:v>
                </c:pt>
                <c:pt idx="2818">
                  <c:v>0.503525</c:v>
                </c:pt>
                <c:pt idx="2819">
                  <c:v>0.50348999999999999</c:v>
                </c:pt>
                <c:pt idx="2820">
                  <c:v>0.50345499999999999</c:v>
                </c:pt>
                <c:pt idx="2821">
                  <c:v>0.50341999999999998</c:v>
                </c:pt>
                <c:pt idx="2822">
                  <c:v>0.50338499999999997</c:v>
                </c:pt>
                <c:pt idx="2823">
                  <c:v>0.50334999999999996</c:v>
                </c:pt>
                <c:pt idx="2824">
                  <c:v>0.50327999999999995</c:v>
                </c:pt>
                <c:pt idx="2825">
                  <c:v>0.50324500000000005</c:v>
                </c:pt>
                <c:pt idx="2826">
                  <c:v>0.50321000000000005</c:v>
                </c:pt>
                <c:pt idx="2827">
                  <c:v>0.50317500000000004</c:v>
                </c:pt>
                <c:pt idx="2828">
                  <c:v>0.50314000000000003</c:v>
                </c:pt>
                <c:pt idx="2829">
                  <c:v>0.50310500000000002</c:v>
                </c:pt>
                <c:pt idx="2830">
                  <c:v>0.50307000000000002</c:v>
                </c:pt>
                <c:pt idx="2831">
                  <c:v>0.50303500000000001</c:v>
                </c:pt>
                <c:pt idx="2832">
                  <c:v>0.503</c:v>
                </c:pt>
                <c:pt idx="2833">
                  <c:v>0.502965</c:v>
                </c:pt>
                <c:pt idx="2834">
                  <c:v>0.50292999999999999</c:v>
                </c:pt>
                <c:pt idx="2835">
                  <c:v>0.50289499999999998</c:v>
                </c:pt>
                <c:pt idx="2836">
                  <c:v>0.50285999999999997</c:v>
                </c:pt>
                <c:pt idx="2837">
                  <c:v>0.50282499999999997</c:v>
                </c:pt>
                <c:pt idx="2838">
                  <c:v>0.50278999999999996</c:v>
                </c:pt>
                <c:pt idx="2839">
                  <c:v>0.50275499999999995</c:v>
                </c:pt>
                <c:pt idx="2840">
                  <c:v>0.50271999999999994</c:v>
                </c:pt>
                <c:pt idx="2841">
                  <c:v>0.50268500000000005</c:v>
                </c:pt>
                <c:pt idx="2842">
                  <c:v>0.50265000000000004</c:v>
                </c:pt>
                <c:pt idx="2843">
                  <c:v>0.50261500000000003</c:v>
                </c:pt>
                <c:pt idx="2844">
                  <c:v>0.50258000000000003</c:v>
                </c:pt>
                <c:pt idx="2845">
                  <c:v>0.50254500000000002</c:v>
                </c:pt>
                <c:pt idx="2846">
                  <c:v>0.50251000000000001</c:v>
                </c:pt>
                <c:pt idx="2847">
                  <c:v>0.502475</c:v>
                </c:pt>
                <c:pt idx="2848">
                  <c:v>0.50244</c:v>
                </c:pt>
                <c:pt idx="2849">
                  <c:v>0.50240499999999999</c:v>
                </c:pt>
                <c:pt idx="2850">
                  <c:v>0.50236999999999998</c:v>
                </c:pt>
                <c:pt idx="2851">
                  <c:v>0.50233499999999998</c:v>
                </c:pt>
                <c:pt idx="2852">
                  <c:v>0.50229999999999997</c:v>
                </c:pt>
                <c:pt idx="2853">
                  <c:v>0.50226499999999996</c:v>
                </c:pt>
                <c:pt idx="2854">
                  <c:v>0.50222999999999995</c:v>
                </c:pt>
                <c:pt idx="2855">
                  <c:v>0.50219499999999995</c:v>
                </c:pt>
                <c:pt idx="2856">
                  <c:v>0.50216000000000005</c:v>
                </c:pt>
                <c:pt idx="2857">
                  <c:v>0.50212500000000004</c:v>
                </c:pt>
                <c:pt idx="2858">
                  <c:v>0.50209000000000004</c:v>
                </c:pt>
                <c:pt idx="2859">
                  <c:v>0.50205500000000003</c:v>
                </c:pt>
                <c:pt idx="2860">
                  <c:v>0.50202000000000002</c:v>
                </c:pt>
                <c:pt idx="2861">
                  <c:v>0.50198500000000001</c:v>
                </c:pt>
                <c:pt idx="2862">
                  <c:v>0.50195000000000001</c:v>
                </c:pt>
                <c:pt idx="2863">
                  <c:v>0.501915</c:v>
                </c:pt>
                <c:pt idx="2864">
                  <c:v>0.50187999999999999</c:v>
                </c:pt>
                <c:pt idx="2865">
                  <c:v>0.50184499999999999</c:v>
                </c:pt>
                <c:pt idx="2866">
                  <c:v>0.50180999999999998</c:v>
                </c:pt>
                <c:pt idx="2867">
                  <c:v>0.50177499999999997</c:v>
                </c:pt>
                <c:pt idx="2868">
                  <c:v>0.50173999999999996</c:v>
                </c:pt>
                <c:pt idx="2869">
                  <c:v>0.50170499999999996</c:v>
                </c:pt>
                <c:pt idx="2870">
                  <c:v>0.50166999999999995</c:v>
                </c:pt>
                <c:pt idx="2871">
                  <c:v>0.50163500000000005</c:v>
                </c:pt>
                <c:pt idx="2872">
                  <c:v>0.50160000000000005</c:v>
                </c:pt>
                <c:pt idx="2873">
                  <c:v>0.50156500000000004</c:v>
                </c:pt>
                <c:pt idx="2874">
                  <c:v>0.50153000000000003</c:v>
                </c:pt>
                <c:pt idx="2875">
                  <c:v>0.50149500000000002</c:v>
                </c:pt>
                <c:pt idx="2876">
                  <c:v>0.50146000000000002</c:v>
                </c:pt>
                <c:pt idx="2877">
                  <c:v>0.50142500000000001</c:v>
                </c:pt>
                <c:pt idx="2878">
                  <c:v>0.50139</c:v>
                </c:pt>
                <c:pt idx="2879">
                  <c:v>0.501355</c:v>
                </c:pt>
                <c:pt idx="2880">
                  <c:v>0.50131999999999999</c:v>
                </c:pt>
                <c:pt idx="2881">
                  <c:v>0.50128499999999998</c:v>
                </c:pt>
                <c:pt idx="2882">
                  <c:v>0.50124999999999997</c:v>
                </c:pt>
                <c:pt idx="2883">
                  <c:v>0.50121499999999997</c:v>
                </c:pt>
                <c:pt idx="2884">
                  <c:v>0.50117999999999996</c:v>
                </c:pt>
                <c:pt idx="2885">
                  <c:v>0.50114499999999995</c:v>
                </c:pt>
                <c:pt idx="2886">
                  <c:v>0.50111000000000006</c:v>
                </c:pt>
                <c:pt idx="2887">
                  <c:v>0.50107500000000005</c:v>
                </c:pt>
                <c:pt idx="2888">
                  <c:v>0.50104000000000004</c:v>
                </c:pt>
                <c:pt idx="2889">
                  <c:v>0.50100500000000003</c:v>
                </c:pt>
                <c:pt idx="2890">
                  <c:v>0.50097000000000003</c:v>
                </c:pt>
                <c:pt idx="2891">
                  <c:v>0.50093500000000002</c:v>
                </c:pt>
                <c:pt idx="2892">
                  <c:v>0.50090000000000001</c:v>
                </c:pt>
                <c:pt idx="2893">
                  <c:v>0.500865</c:v>
                </c:pt>
                <c:pt idx="2894">
                  <c:v>0.50083</c:v>
                </c:pt>
                <c:pt idx="2895">
                  <c:v>0.50079499999999999</c:v>
                </c:pt>
                <c:pt idx="2896">
                  <c:v>0.50075999999999998</c:v>
                </c:pt>
                <c:pt idx="2897">
                  <c:v>0.50072499999999998</c:v>
                </c:pt>
                <c:pt idx="2898">
                  <c:v>0.50068999999999997</c:v>
                </c:pt>
                <c:pt idx="2899">
                  <c:v>0.50065499999999996</c:v>
                </c:pt>
                <c:pt idx="2900">
                  <c:v>0.50061999999999995</c:v>
                </c:pt>
                <c:pt idx="2901">
                  <c:v>0.50058499999999995</c:v>
                </c:pt>
                <c:pt idx="2902">
                  <c:v>0.50055000000000005</c:v>
                </c:pt>
                <c:pt idx="2903">
                  <c:v>0.50051500000000004</c:v>
                </c:pt>
                <c:pt idx="2904">
                  <c:v>0.50048499999999996</c:v>
                </c:pt>
                <c:pt idx="2905">
                  <c:v>0.50045499999999998</c:v>
                </c:pt>
                <c:pt idx="2906">
                  <c:v>0.50041999999999998</c:v>
                </c:pt>
                <c:pt idx="2907">
                  <c:v>0.50038499999999997</c:v>
                </c:pt>
                <c:pt idx="2908">
                  <c:v>0.50034999999999996</c:v>
                </c:pt>
                <c:pt idx="2909">
                  <c:v>0.50031499999999995</c:v>
                </c:pt>
                <c:pt idx="2910">
                  <c:v>0.50027999999999995</c:v>
                </c:pt>
                <c:pt idx="2911">
                  <c:v>0.50024500000000005</c:v>
                </c:pt>
                <c:pt idx="2912">
                  <c:v>0.50021000000000004</c:v>
                </c:pt>
                <c:pt idx="2913">
                  <c:v>0.50017500000000004</c:v>
                </c:pt>
                <c:pt idx="2914">
                  <c:v>0.50014000000000003</c:v>
                </c:pt>
                <c:pt idx="2915">
                  <c:v>0.50010500000000002</c:v>
                </c:pt>
                <c:pt idx="2916">
                  <c:v>0.50007000000000001</c:v>
                </c:pt>
                <c:pt idx="2917">
                  <c:v>0.50003500000000001</c:v>
                </c:pt>
                <c:pt idx="2918">
                  <c:v>0.5</c:v>
                </c:pt>
                <c:pt idx="2919">
                  <c:v>0.49996499999999999</c:v>
                </c:pt>
                <c:pt idx="2920">
                  <c:v>0.49992999999999999</c:v>
                </c:pt>
                <c:pt idx="2921">
                  <c:v>0.49989499999999998</c:v>
                </c:pt>
                <c:pt idx="2922">
                  <c:v>0.49986000000000003</c:v>
                </c:pt>
                <c:pt idx="2923">
                  <c:v>0.49982500000000002</c:v>
                </c:pt>
                <c:pt idx="2924">
                  <c:v>0.49979000000000001</c:v>
                </c:pt>
                <c:pt idx="2925">
                  <c:v>0.499755</c:v>
                </c:pt>
                <c:pt idx="2926">
                  <c:v>0.49972</c:v>
                </c:pt>
                <c:pt idx="2927">
                  <c:v>0.49968499999999999</c:v>
                </c:pt>
                <c:pt idx="2928">
                  <c:v>0.49964999999999998</c:v>
                </c:pt>
                <c:pt idx="2929">
                  <c:v>0.49961499999999998</c:v>
                </c:pt>
                <c:pt idx="2930">
                  <c:v>0.49958000000000002</c:v>
                </c:pt>
                <c:pt idx="2931">
                  <c:v>0.49954500000000002</c:v>
                </c:pt>
                <c:pt idx="2932">
                  <c:v>0.49951000000000001</c:v>
                </c:pt>
                <c:pt idx="2933">
                  <c:v>0.499475</c:v>
                </c:pt>
                <c:pt idx="2934">
                  <c:v>0.49944</c:v>
                </c:pt>
                <c:pt idx="2935">
                  <c:v>0.49940499999999999</c:v>
                </c:pt>
                <c:pt idx="2936">
                  <c:v>0.49936999999999998</c:v>
                </c:pt>
                <c:pt idx="2937">
                  <c:v>0.49933499999999997</c:v>
                </c:pt>
                <c:pt idx="2938">
                  <c:v>0.49930000000000002</c:v>
                </c:pt>
                <c:pt idx="2939">
                  <c:v>0.49926500000000001</c:v>
                </c:pt>
                <c:pt idx="2940">
                  <c:v>0.49923000000000001</c:v>
                </c:pt>
                <c:pt idx="2941">
                  <c:v>0.499195</c:v>
                </c:pt>
                <c:pt idx="2942">
                  <c:v>0.49915999999999999</c:v>
                </c:pt>
                <c:pt idx="2943">
                  <c:v>0.49912499999999999</c:v>
                </c:pt>
                <c:pt idx="2944">
                  <c:v>0.49908999999999998</c:v>
                </c:pt>
                <c:pt idx="2945">
                  <c:v>0.49905500000000003</c:v>
                </c:pt>
                <c:pt idx="2946">
                  <c:v>0.49902000000000002</c:v>
                </c:pt>
                <c:pt idx="2947">
                  <c:v>0.49898500000000001</c:v>
                </c:pt>
                <c:pt idx="2948">
                  <c:v>0.49895</c:v>
                </c:pt>
                <c:pt idx="2949">
                  <c:v>0.498915</c:v>
                </c:pt>
                <c:pt idx="2950">
                  <c:v>0.49890000000000001</c:v>
                </c:pt>
                <c:pt idx="2951">
                  <c:v>0.498865</c:v>
                </c:pt>
                <c:pt idx="2952">
                  <c:v>0.49883499999999997</c:v>
                </c:pt>
                <c:pt idx="2953">
                  <c:v>0.498805</c:v>
                </c:pt>
                <c:pt idx="2954">
                  <c:v>0.49877500000000002</c:v>
                </c:pt>
                <c:pt idx="2955">
                  <c:v>0.49874499999999999</c:v>
                </c:pt>
                <c:pt idx="2956">
                  <c:v>0.49871500000000002</c:v>
                </c:pt>
                <c:pt idx="2957">
                  <c:v>0.49868499999999999</c:v>
                </c:pt>
                <c:pt idx="2958">
                  <c:v>0.49865500000000001</c:v>
                </c:pt>
                <c:pt idx="2959">
                  <c:v>0.49862499999999998</c:v>
                </c:pt>
                <c:pt idx="2960">
                  <c:v>0.49859500000000001</c:v>
                </c:pt>
                <c:pt idx="2961">
                  <c:v>0.49856499999999998</c:v>
                </c:pt>
                <c:pt idx="2962">
                  <c:v>0.49853500000000001</c:v>
                </c:pt>
                <c:pt idx="2963">
                  <c:v>0.49850499999999998</c:v>
                </c:pt>
                <c:pt idx="2964">
                  <c:v>0.498475</c:v>
                </c:pt>
                <c:pt idx="2965">
                  <c:v>0.49844500000000003</c:v>
                </c:pt>
                <c:pt idx="2966">
                  <c:v>0.498415</c:v>
                </c:pt>
                <c:pt idx="2967">
                  <c:v>0.49838500000000002</c:v>
                </c:pt>
                <c:pt idx="2968">
                  <c:v>0.49835499999999999</c:v>
                </c:pt>
                <c:pt idx="2969">
                  <c:v>0.49832500000000002</c:v>
                </c:pt>
                <c:pt idx="2970">
                  <c:v>0.49829499999999999</c:v>
                </c:pt>
                <c:pt idx="2971">
                  <c:v>0.49826500000000001</c:v>
                </c:pt>
                <c:pt idx="2972">
                  <c:v>0.49823499999999998</c:v>
                </c:pt>
                <c:pt idx="2973">
                  <c:v>0.49820500000000001</c:v>
                </c:pt>
                <c:pt idx="2974">
                  <c:v>0.49817499999999998</c:v>
                </c:pt>
                <c:pt idx="2975">
                  <c:v>0.498145</c:v>
                </c:pt>
                <c:pt idx="2976">
                  <c:v>0.49811499999999997</c:v>
                </c:pt>
                <c:pt idx="2977">
                  <c:v>0.498085</c:v>
                </c:pt>
                <c:pt idx="2978">
                  <c:v>0.49805500000000003</c:v>
                </c:pt>
                <c:pt idx="2979">
                  <c:v>0.498025</c:v>
                </c:pt>
                <c:pt idx="2980">
                  <c:v>0.49799500000000002</c:v>
                </c:pt>
                <c:pt idx="2981">
                  <c:v>0.49796499999999999</c:v>
                </c:pt>
                <c:pt idx="2982">
                  <c:v>0.49793500000000002</c:v>
                </c:pt>
                <c:pt idx="2983">
                  <c:v>0.49790499999999999</c:v>
                </c:pt>
                <c:pt idx="2984">
                  <c:v>0.49787500000000001</c:v>
                </c:pt>
                <c:pt idx="2985">
                  <c:v>0.49784499999999998</c:v>
                </c:pt>
                <c:pt idx="2986">
                  <c:v>0.49781500000000001</c:v>
                </c:pt>
                <c:pt idx="2987">
                  <c:v>0.49778499999999998</c:v>
                </c:pt>
                <c:pt idx="2988">
                  <c:v>0.497755</c:v>
                </c:pt>
                <c:pt idx="2989">
                  <c:v>0.49772499999999997</c:v>
                </c:pt>
                <c:pt idx="2990">
                  <c:v>0.497695</c:v>
                </c:pt>
                <c:pt idx="2991">
                  <c:v>0.49766500000000002</c:v>
                </c:pt>
                <c:pt idx="2992">
                  <c:v>0.49763499999999999</c:v>
                </c:pt>
                <c:pt idx="2993">
                  <c:v>0.49760500000000002</c:v>
                </c:pt>
                <c:pt idx="2994">
                  <c:v>0.49757499999999999</c:v>
                </c:pt>
                <c:pt idx="2995">
                  <c:v>0.49754500000000002</c:v>
                </c:pt>
                <c:pt idx="2996">
                  <c:v>0.49751499999999999</c:v>
                </c:pt>
                <c:pt idx="2997">
                  <c:v>0.49748500000000001</c:v>
                </c:pt>
                <c:pt idx="2998">
                  <c:v>0.49745499999999998</c:v>
                </c:pt>
                <c:pt idx="2999">
                  <c:v>0.49742500000000001</c:v>
                </c:pt>
                <c:pt idx="3000">
                  <c:v>0.49739499999999998</c:v>
                </c:pt>
                <c:pt idx="3001">
                  <c:v>0.497365</c:v>
                </c:pt>
                <c:pt idx="3002">
                  <c:v>0.49733500000000003</c:v>
                </c:pt>
                <c:pt idx="3003">
                  <c:v>0.497305</c:v>
                </c:pt>
                <c:pt idx="3004">
                  <c:v>0.49727500000000002</c:v>
                </c:pt>
                <c:pt idx="3005">
                  <c:v>0.49724499999999999</c:v>
                </c:pt>
                <c:pt idx="3006">
                  <c:v>0.49721500000000002</c:v>
                </c:pt>
                <c:pt idx="3007">
                  <c:v>0.49718499999999999</c:v>
                </c:pt>
                <c:pt idx="3008">
                  <c:v>0.49715500000000001</c:v>
                </c:pt>
                <c:pt idx="3009">
                  <c:v>0.49712499999999998</c:v>
                </c:pt>
                <c:pt idx="3010">
                  <c:v>0.49709500000000001</c:v>
                </c:pt>
                <c:pt idx="3011">
                  <c:v>0.49706499999999998</c:v>
                </c:pt>
                <c:pt idx="3012">
                  <c:v>0.497035</c:v>
                </c:pt>
                <c:pt idx="3013">
                  <c:v>0.49700499999999997</c:v>
                </c:pt>
                <c:pt idx="3014">
                  <c:v>0.496975</c:v>
                </c:pt>
                <c:pt idx="3015">
                  <c:v>0.49694500000000003</c:v>
                </c:pt>
                <c:pt idx="3016">
                  <c:v>0.496915</c:v>
                </c:pt>
                <c:pt idx="3017">
                  <c:v>0.49688500000000002</c:v>
                </c:pt>
                <c:pt idx="3018">
                  <c:v>0.49685499999999999</c:v>
                </c:pt>
                <c:pt idx="3019">
                  <c:v>0.49682500000000002</c:v>
                </c:pt>
                <c:pt idx="3020">
                  <c:v>0.49679499999999999</c:v>
                </c:pt>
                <c:pt idx="3021">
                  <c:v>0.49676500000000001</c:v>
                </c:pt>
                <c:pt idx="3022">
                  <c:v>0.49673499999999998</c:v>
                </c:pt>
                <c:pt idx="3023">
                  <c:v>0.49670500000000001</c:v>
                </c:pt>
                <c:pt idx="3024">
                  <c:v>0.49667499999999998</c:v>
                </c:pt>
                <c:pt idx="3025">
                  <c:v>0.496645</c:v>
                </c:pt>
                <c:pt idx="3026">
                  <c:v>0.49661499999999997</c:v>
                </c:pt>
                <c:pt idx="3027">
                  <c:v>0.496585</c:v>
                </c:pt>
                <c:pt idx="3028">
                  <c:v>0.49655500000000002</c:v>
                </c:pt>
                <c:pt idx="3029">
                  <c:v>0.49652499999999999</c:v>
                </c:pt>
                <c:pt idx="3030">
                  <c:v>0.49649500000000002</c:v>
                </c:pt>
                <c:pt idx="3031">
                  <c:v>0.49646499999999999</c:v>
                </c:pt>
                <c:pt idx="3032">
                  <c:v>0.496415</c:v>
                </c:pt>
                <c:pt idx="3033">
                  <c:v>0.49638500000000002</c:v>
                </c:pt>
                <c:pt idx="3034">
                  <c:v>0.49635499999999999</c:v>
                </c:pt>
                <c:pt idx="3035">
                  <c:v>0.49632500000000002</c:v>
                </c:pt>
                <c:pt idx="3036">
                  <c:v>0.49629499999999999</c:v>
                </c:pt>
                <c:pt idx="3037">
                  <c:v>0.49626500000000001</c:v>
                </c:pt>
                <c:pt idx="3038">
                  <c:v>0.49623499999999998</c:v>
                </c:pt>
                <c:pt idx="3039">
                  <c:v>0.49620500000000001</c:v>
                </c:pt>
                <c:pt idx="3040">
                  <c:v>0.49617499999999998</c:v>
                </c:pt>
                <c:pt idx="3041">
                  <c:v>0.496145</c:v>
                </c:pt>
                <c:pt idx="3042">
                  <c:v>0.49611499999999997</c:v>
                </c:pt>
                <c:pt idx="3043">
                  <c:v>0.496085</c:v>
                </c:pt>
                <c:pt idx="3044">
                  <c:v>0.49605500000000002</c:v>
                </c:pt>
                <c:pt idx="3045">
                  <c:v>0.49602499999999999</c:v>
                </c:pt>
                <c:pt idx="3046">
                  <c:v>0.49599500000000002</c:v>
                </c:pt>
                <c:pt idx="3047">
                  <c:v>0.49596499999999999</c:v>
                </c:pt>
                <c:pt idx="3048">
                  <c:v>0.49593500000000001</c:v>
                </c:pt>
                <c:pt idx="3049">
                  <c:v>0.49590499999999998</c:v>
                </c:pt>
                <c:pt idx="3050">
                  <c:v>0.49587500000000001</c:v>
                </c:pt>
                <c:pt idx="3051">
                  <c:v>0.49584499999999998</c:v>
                </c:pt>
                <c:pt idx="3052">
                  <c:v>0.49581500000000001</c:v>
                </c:pt>
                <c:pt idx="3053">
                  <c:v>0.49578499999999998</c:v>
                </c:pt>
                <c:pt idx="3054">
                  <c:v>0.495755</c:v>
                </c:pt>
                <c:pt idx="3055">
                  <c:v>0.49572500000000003</c:v>
                </c:pt>
                <c:pt idx="3056">
                  <c:v>0.495695</c:v>
                </c:pt>
                <c:pt idx="3057">
                  <c:v>0.49566500000000002</c:v>
                </c:pt>
                <c:pt idx="3058">
                  <c:v>0.49563499999999999</c:v>
                </c:pt>
                <c:pt idx="3059">
                  <c:v>0.49560500000000002</c:v>
                </c:pt>
                <c:pt idx="3060">
                  <c:v>0.49557499999999999</c:v>
                </c:pt>
                <c:pt idx="3061">
                  <c:v>0.49554500000000001</c:v>
                </c:pt>
                <c:pt idx="3062">
                  <c:v>0.49551499999999998</c:v>
                </c:pt>
                <c:pt idx="3063">
                  <c:v>0.49548500000000001</c:v>
                </c:pt>
                <c:pt idx="3064">
                  <c:v>0.49545499999999998</c:v>
                </c:pt>
                <c:pt idx="3065">
                  <c:v>0.495425</c:v>
                </c:pt>
                <c:pt idx="3066">
                  <c:v>0.49539499999999997</c:v>
                </c:pt>
                <c:pt idx="3067">
                  <c:v>0.495365</c:v>
                </c:pt>
                <c:pt idx="3068">
                  <c:v>0.49533500000000003</c:v>
                </c:pt>
                <c:pt idx="3069">
                  <c:v>0.495305</c:v>
                </c:pt>
                <c:pt idx="3070">
                  <c:v>0.49527500000000002</c:v>
                </c:pt>
                <c:pt idx="3071">
                  <c:v>0.49524499999999999</c:v>
                </c:pt>
                <c:pt idx="3072">
                  <c:v>0.49521500000000002</c:v>
                </c:pt>
                <c:pt idx="3073">
                  <c:v>0.49518499999999999</c:v>
                </c:pt>
                <c:pt idx="3074">
                  <c:v>0.49515500000000001</c:v>
                </c:pt>
                <c:pt idx="3075">
                  <c:v>0.49512499999999998</c:v>
                </c:pt>
                <c:pt idx="3076">
                  <c:v>0.49509500000000001</c:v>
                </c:pt>
                <c:pt idx="3077">
                  <c:v>0.49506499999999998</c:v>
                </c:pt>
                <c:pt idx="3078">
                  <c:v>0.495035</c:v>
                </c:pt>
                <c:pt idx="3079">
                  <c:v>0.49500499999999997</c:v>
                </c:pt>
                <c:pt idx="3080">
                  <c:v>0.494975</c:v>
                </c:pt>
                <c:pt idx="3081">
                  <c:v>0.49494500000000002</c:v>
                </c:pt>
                <c:pt idx="3082">
                  <c:v>0.49491499999999999</c:v>
                </c:pt>
                <c:pt idx="3083">
                  <c:v>0.49488500000000002</c:v>
                </c:pt>
                <c:pt idx="3084">
                  <c:v>0.49485499999999999</c:v>
                </c:pt>
                <c:pt idx="3085">
                  <c:v>0.49482500000000001</c:v>
                </c:pt>
                <c:pt idx="3086">
                  <c:v>0.49479499999999998</c:v>
                </c:pt>
                <c:pt idx="3087">
                  <c:v>0.49476500000000001</c:v>
                </c:pt>
                <c:pt idx="3088">
                  <c:v>0.49473499999999998</c:v>
                </c:pt>
                <c:pt idx="3089">
                  <c:v>0.49470500000000001</c:v>
                </c:pt>
                <c:pt idx="3090">
                  <c:v>0.49467499999999998</c:v>
                </c:pt>
                <c:pt idx="3091">
                  <c:v>0.494645</c:v>
                </c:pt>
                <c:pt idx="3092">
                  <c:v>0.49461500000000003</c:v>
                </c:pt>
                <c:pt idx="3093">
                  <c:v>0.494585</c:v>
                </c:pt>
                <c:pt idx="3094">
                  <c:v>0.49455500000000002</c:v>
                </c:pt>
                <c:pt idx="3095">
                  <c:v>0.49452499999999999</c:v>
                </c:pt>
                <c:pt idx="3096">
                  <c:v>0.49449500000000002</c:v>
                </c:pt>
                <c:pt idx="3097">
                  <c:v>0.49446499999999999</c:v>
                </c:pt>
                <c:pt idx="3098">
                  <c:v>0.49441499999999999</c:v>
                </c:pt>
                <c:pt idx="3099">
                  <c:v>0.49438500000000002</c:v>
                </c:pt>
                <c:pt idx="3100">
                  <c:v>0.49435499999999999</c:v>
                </c:pt>
                <c:pt idx="3101">
                  <c:v>0.49432500000000001</c:v>
                </c:pt>
                <c:pt idx="3102">
                  <c:v>0.49429499999999998</c:v>
                </c:pt>
                <c:pt idx="3103">
                  <c:v>0.49426500000000001</c:v>
                </c:pt>
                <c:pt idx="3104">
                  <c:v>0.49423499999999998</c:v>
                </c:pt>
                <c:pt idx="3105">
                  <c:v>0.49420500000000001</c:v>
                </c:pt>
                <c:pt idx="3106">
                  <c:v>0.49417499999999998</c:v>
                </c:pt>
                <c:pt idx="3107">
                  <c:v>0.494145</c:v>
                </c:pt>
                <c:pt idx="3108">
                  <c:v>0.49411500000000003</c:v>
                </c:pt>
                <c:pt idx="3109">
                  <c:v>0.494085</c:v>
                </c:pt>
                <c:pt idx="3110">
                  <c:v>0.49405500000000002</c:v>
                </c:pt>
                <c:pt idx="3111">
                  <c:v>0.49402499999999999</c:v>
                </c:pt>
                <c:pt idx="3112">
                  <c:v>0.49399500000000002</c:v>
                </c:pt>
                <c:pt idx="3113">
                  <c:v>0.49396499999999999</c:v>
                </c:pt>
                <c:pt idx="3114">
                  <c:v>0.49393500000000001</c:v>
                </c:pt>
                <c:pt idx="3115">
                  <c:v>0.49390499999999998</c:v>
                </c:pt>
                <c:pt idx="3116">
                  <c:v>0.49387500000000001</c:v>
                </c:pt>
                <c:pt idx="3117">
                  <c:v>0.49384499999999998</c:v>
                </c:pt>
                <c:pt idx="3118">
                  <c:v>0.493815</c:v>
                </c:pt>
                <c:pt idx="3119">
                  <c:v>0.49378499999999997</c:v>
                </c:pt>
                <c:pt idx="3120">
                  <c:v>0.493755</c:v>
                </c:pt>
                <c:pt idx="3121">
                  <c:v>0.49372500000000002</c:v>
                </c:pt>
                <c:pt idx="3122">
                  <c:v>0.49369499999999999</c:v>
                </c:pt>
                <c:pt idx="3123">
                  <c:v>0.49366500000000002</c:v>
                </c:pt>
                <c:pt idx="3124">
                  <c:v>0.49363499999999999</c:v>
                </c:pt>
                <c:pt idx="3125">
                  <c:v>0.49360500000000002</c:v>
                </c:pt>
                <c:pt idx="3126">
                  <c:v>0.49357499999999999</c:v>
                </c:pt>
                <c:pt idx="3127">
                  <c:v>0.49354500000000001</c:v>
                </c:pt>
                <c:pt idx="3128">
                  <c:v>0.49351499999999998</c:v>
                </c:pt>
                <c:pt idx="3129">
                  <c:v>0.49348500000000001</c:v>
                </c:pt>
                <c:pt idx="3130">
                  <c:v>0.49345499999999998</c:v>
                </c:pt>
                <c:pt idx="3131">
                  <c:v>0.493425</c:v>
                </c:pt>
                <c:pt idx="3132">
                  <c:v>0.49339499999999997</c:v>
                </c:pt>
                <c:pt idx="3133">
                  <c:v>0.493365</c:v>
                </c:pt>
                <c:pt idx="3134">
                  <c:v>0.49333500000000002</c:v>
                </c:pt>
                <c:pt idx="3135">
                  <c:v>0.49330499999999999</c:v>
                </c:pt>
                <c:pt idx="3136">
                  <c:v>0.49327500000000002</c:v>
                </c:pt>
                <c:pt idx="3137">
                  <c:v>0.49324499999999999</c:v>
                </c:pt>
                <c:pt idx="3138">
                  <c:v>0.49321500000000001</c:v>
                </c:pt>
                <c:pt idx="3139">
                  <c:v>0.49318499999999998</c:v>
                </c:pt>
                <c:pt idx="3140">
                  <c:v>0.49315500000000001</c:v>
                </c:pt>
                <c:pt idx="3141">
                  <c:v>0.49312499999999998</c:v>
                </c:pt>
                <c:pt idx="3142">
                  <c:v>0.49309500000000001</c:v>
                </c:pt>
                <c:pt idx="3143">
                  <c:v>0.49306499999999998</c:v>
                </c:pt>
                <c:pt idx="3144">
                  <c:v>0.493035</c:v>
                </c:pt>
                <c:pt idx="3145">
                  <c:v>0.49300500000000003</c:v>
                </c:pt>
                <c:pt idx="3146">
                  <c:v>0.492975</c:v>
                </c:pt>
                <c:pt idx="3147">
                  <c:v>0.49294500000000002</c:v>
                </c:pt>
                <c:pt idx="3148">
                  <c:v>0.49291499999999999</c:v>
                </c:pt>
                <c:pt idx="3149">
                  <c:v>0.49288500000000002</c:v>
                </c:pt>
                <c:pt idx="3150">
                  <c:v>0.49285499999999999</c:v>
                </c:pt>
                <c:pt idx="3151">
                  <c:v>0.49282500000000001</c:v>
                </c:pt>
                <c:pt idx="3152">
                  <c:v>0.49280000000000002</c:v>
                </c:pt>
                <c:pt idx="3153">
                  <c:v>0.49277500000000002</c:v>
                </c:pt>
                <c:pt idx="3154">
                  <c:v>0.49275000000000002</c:v>
                </c:pt>
                <c:pt idx="3155">
                  <c:v>0.49272500000000002</c:v>
                </c:pt>
                <c:pt idx="3156">
                  <c:v>0.49270000000000003</c:v>
                </c:pt>
                <c:pt idx="3157">
                  <c:v>0.49267499999999997</c:v>
                </c:pt>
                <c:pt idx="3158">
                  <c:v>0.49264999999999998</c:v>
                </c:pt>
                <c:pt idx="3159">
                  <c:v>0.49262499999999998</c:v>
                </c:pt>
                <c:pt idx="3160">
                  <c:v>0.49259999999999998</c:v>
                </c:pt>
                <c:pt idx="3161">
                  <c:v>0.49257499999999999</c:v>
                </c:pt>
                <c:pt idx="3162">
                  <c:v>0.49254999999999999</c:v>
                </c:pt>
                <c:pt idx="3163">
                  <c:v>0.49252499999999999</c:v>
                </c:pt>
                <c:pt idx="3164">
                  <c:v>0.49249999999999999</c:v>
                </c:pt>
                <c:pt idx="3165">
                  <c:v>0.492475</c:v>
                </c:pt>
                <c:pt idx="3166">
                  <c:v>0.49245</c:v>
                </c:pt>
                <c:pt idx="3167">
                  <c:v>0.492425</c:v>
                </c:pt>
                <c:pt idx="3168">
                  <c:v>0.4924</c:v>
                </c:pt>
                <c:pt idx="3169">
                  <c:v>0.49237500000000001</c:v>
                </c:pt>
                <c:pt idx="3170">
                  <c:v>0.49235000000000001</c:v>
                </c:pt>
                <c:pt idx="3171">
                  <c:v>0.49232500000000001</c:v>
                </c:pt>
                <c:pt idx="3172">
                  <c:v>0.49230000000000002</c:v>
                </c:pt>
                <c:pt idx="3173">
                  <c:v>0.49227500000000002</c:v>
                </c:pt>
                <c:pt idx="3174">
                  <c:v>0.49225000000000002</c:v>
                </c:pt>
                <c:pt idx="3175">
                  <c:v>0.49222500000000002</c:v>
                </c:pt>
                <c:pt idx="3176">
                  <c:v>0.49220000000000003</c:v>
                </c:pt>
                <c:pt idx="3177">
                  <c:v>0.49217499999999997</c:v>
                </c:pt>
                <c:pt idx="3178">
                  <c:v>0.49214999999999998</c:v>
                </c:pt>
                <c:pt idx="3179">
                  <c:v>0.49212499999999998</c:v>
                </c:pt>
                <c:pt idx="3180">
                  <c:v>0.49209999999999998</c:v>
                </c:pt>
                <c:pt idx="3181">
                  <c:v>0.49207499999999998</c:v>
                </c:pt>
                <c:pt idx="3182">
                  <c:v>0.49204999999999999</c:v>
                </c:pt>
                <c:pt idx="3183">
                  <c:v>0.49202499999999999</c:v>
                </c:pt>
                <c:pt idx="3184">
                  <c:v>0.49199999999999999</c:v>
                </c:pt>
                <c:pt idx="3185">
                  <c:v>0.491975</c:v>
                </c:pt>
                <c:pt idx="3186">
                  <c:v>0.49195</c:v>
                </c:pt>
                <c:pt idx="3187">
                  <c:v>0.491925</c:v>
                </c:pt>
                <c:pt idx="3188">
                  <c:v>0.4919</c:v>
                </c:pt>
                <c:pt idx="3189">
                  <c:v>0.49187500000000001</c:v>
                </c:pt>
                <c:pt idx="3190">
                  <c:v>0.49185000000000001</c:v>
                </c:pt>
                <c:pt idx="3191">
                  <c:v>0.49182500000000001</c:v>
                </c:pt>
                <c:pt idx="3192">
                  <c:v>0.49180000000000001</c:v>
                </c:pt>
                <c:pt idx="3193">
                  <c:v>0.49177500000000002</c:v>
                </c:pt>
                <c:pt idx="3194">
                  <c:v>0.49175000000000002</c:v>
                </c:pt>
                <c:pt idx="3195">
                  <c:v>0.49172500000000002</c:v>
                </c:pt>
                <c:pt idx="3196">
                  <c:v>0.49170000000000003</c:v>
                </c:pt>
                <c:pt idx="3197">
                  <c:v>0.49167499999999997</c:v>
                </c:pt>
                <c:pt idx="3198">
                  <c:v>0.49164999999999998</c:v>
                </c:pt>
                <c:pt idx="3199">
                  <c:v>0.49162499999999998</c:v>
                </c:pt>
                <c:pt idx="3200">
                  <c:v>0.49159999999999998</c:v>
                </c:pt>
                <c:pt idx="3201">
                  <c:v>0.49157499999999998</c:v>
                </c:pt>
                <c:pt idx="3202">
                  <c:v>0.49154999999999999</c:v>
                </c:pt>
                <c:pt idx="3203">
                  <c:v>0.49152499999999999</c:v>
                </c:pt>
                <c:pt idx="3204">
                  <c:v>0.49149999999999999</c:v>
                </c:pt>
                <c:pt idx="3205">
                  <c:v>0.491475</c:v>
                </c:pt>
                <c:pt idx="3206">
                  <c:v>0.49145</c:v>
                </c:pt>
                <c:pt idx="3207">
                  <c:v>0.491425</c:v>
                </c:pt>
                <c:pt idx="3208">
                  <c:v>0.4914</c:v>
                </c:pt>
                <c:pt idx="3209">
                  <c:v>0.49137500000000001</c:v>
                </c:pt>
                <c:pt idx="3210">
                  <c:v>0.49135000000000001</c:v>
                </c:pt>
                <c:pt idx="3211">
                  <c:v>0.49132500000000001</c:v>
                </c:pt>
                <c:pt idx="3212">
                  <c:v>0.49130000000000001</c:v>
                </c:pt>
                <c:pt idx="3213">
                  <c:v>0.49127500000000002</c:v>
                </c:pt>
                <c:pt idx="3214">
                  <c:v>0.49125000000000002</c:v>
                </c:pt>
                <c:pt idx="3215">
                  <c:v>0.49122500000000002</c:v>
                </c:pt>
                <c:pt idx="3216">
                  <c:v>0.49120000000000003</c:v>
                </c:pt>
                <c:pt idx="3217">
                  <c:v>0.49117499999999997</c:v>
                </c:pt>
                <c:pt idx="3218">
                  <c:v>0.49114999999999998</c:v>
                </c:pt>
                <c:pt idx="3219">
                  <c:v>0.49112499999999998</c:v>
                </c:pt>
                <c:pt idx="3220">
                  <c:v>0.49109999999999998</c:v>
                </c:pt>
                <c:pt idx="3221">
                  <c:v>0.49107499999999998</c:v>
                </c:pt>
                <c:pt idx="3222">
                  <c:v>0.49104999999999999</c:v>
                </c:pt>
                <c:pt idx="3223">
                  <c:v>0.49102499999999999</c:v>
                </c:pt>
                <c:pt idx="3224">
                  <c:v>0.49099999999999999</c:v>
                </c:pt>
                <c:pt idx="3225">
                  <c:v>0.49097499999999999</c:v>
                </c:pt>
                <c:pt idx="3226">
                  <c:v>0.49095</c:v>
                </c:pt>
                <c:pt idx="3227">
                  <c:v>0.490925</c:v>
                </c:pt>
                <c:pt idx="3228">
                  <c:v>0.4909</c:v>
                </c:pt>
                <c:pt idx="3229">
                  <c:v>0.49087500000000001</c:v>
                </c:pt>
                <c:pt idx="3230">
                  <c:v>0.49085000000000001</c:v>
                </c:pt>
                <c:pt idx="3231">
                  <c:v>0.49082500000000001</c:v>
                </c:pt>
                <c:pt idx="3232">
                  <c:v>0.49080000000000001</c:v>
                </c:pt>
                <c:pt idx="3233">
                  <c:v>0.49077500000000002</c:v>
                </c:pt>
                <c:pt idx="3234">
                  <c:v>0.49075000000000002</c:v>
                </c:pt>
                <c:pt idx="3235">
                  <c:v>0.49072500000000002</c:v>
                </c:pt>
                <c:pt idx="3236">
                  <c:v>0.49070000000000003</c:v>
                </c:pt>
                <c:pt idx="3237">
                  <c:v>0.49067499999999997</c:v>
                </c:pt>
                <c:pt idx="3238">
                  <c:v>0.49064999999999998</c:v>
                </c:pt>
                <c:pt idx="3239">
                  <c:v>0.49062499999999998</c:v>
                </c:pt>
                <c:pt idx="3240">
                  <c:v>0.49059999999999998</c:v>
                </c:pt>
                <c:pt idx="3241">
                  <c:v>0.49057499999999998</c:v>
                </c:pt>
                <c:pt idx="3242">
                  <c:v>0.49054999999999999</c:v>
                </c:pt>
                <c:pt idx="3243">
                  <c:v>0.49052499999999999</c:v>
                </c:pt>
                <c:pt idx="3244">
                  <c:v>0.49049999999999999</c:v>
                </c:pt>
                <c:pt idx="3245">
                  <c:v>0.49047499999999999</c:v>
                </c:pt>
                <c:pt idx="3246">
                  <c:v>0.49045</c:v>
                </c:pt>
                <c:pt idx="3247">
                  <c:v>0.490425</c:v>
                </c:pt>
                <c:pt idx="3248">
                  <c:v>0.4904</c:v>
                </c:pt>
                <c:pt idx="3249">
                  <c:v>0.49037500000000001</c:v>
                </c:pt>
                <c:pt idx="3250">
                  <c:v>0.49035000000000001</c:v>
                </c:pt>
                <c:pt idx="3251">
                  <c:v>0.49032500000000001</c:v>
                </c:pt>
                <c:pt idx="3252">
                  <c:v>0.49030000000000001</c:v>
                </c:pt>
                <c:pt idx="3253">
                  <c:v>0.49027500000000002</c:v>
                </c:pt>
                <c:pt idx="3254">
                  <c:v>0.49025000000000002</c:v>
                </c:pt>
                <c:pt idx="3255">
                  <c:v>0.49022500000000002</c:v>
                </c:pt>
                <c:pt idx="3256">
                  <c:v>0.49020000000000002</c:v>
                </c:pt>
                <c:pt idx="3257">
                  <c:v>0.49017500000000003</c:v>
                </c:pt>
                <c:pt idx="3258">
                  <c:v>0.49014999999999997</c:v>
                </c:pt>
                <c:pt idx="3259">
                  <c:v>0.49012499999999998</c:v>
                </c:pt>
                <c:pt idx="3260">
                  <c:v>0.49009999999999998</c:v>
                </c:pt>
                <c:pt idx="3261">
                  <c:v>0.49007499999999998</c:v>
                </c:pt>
                <c:pt idx="3262">
                  <c:v>0.49004999999999999</c:v>
                </c:pt>
                <c:pt idx="3263">
                  <c:v>0.49002499999999999</c:v>
                </c:pt>
                <c:pt idx="3264">
                  <c:v>0.49</c:v>
                </c:pt>
                <c:pt idx="3265">
                  <c:v>0.48997499999999999</c:v>
                </c:pt>
                <c:pt idx="3266">
                  <c:v>0.48995</c:v>
                </c:pt>
                <c:pt idx="3267">
                  <c:v>0.489925</c:v>
                </c:pt>
                <c:pt idx="3268">
                  <c:v>0.4899</c:v>
                </c:pt>
                <c:pt idx="3269">
                  <c:v>0.489875</c:v>
                </c:pt>
                <c:pt idx="3270">
                  <c:v>0.48985000000000001</c:v>
                </c:pt>
                <c:pt idx="3271">
                  <c:v>0.48982500000000001</c:v>
                </c:pt>
                <c:pt idx="3272">
                  <c:v>0.48980000000000001</c:v>
                </c:pt>
                <c:pt idx="3273">
                  <c:v>0.48977500000000002</c:v>
                </c:pt>
                <c:pt idx="3274">
                  <c:v>0.48975000000000002</c:v>
                </c:pt>
                <c:pt idx="3275">
                  <c:v>0.48972500000000002</c:v>
                </c:pt>
                <c:pt idx="3276">
                  <c:v>0.48970000000000002</c:v>
                </c:pt>
                <c:pt idx="3277">
                  <c:v>0.48967500000000003</c:v>
                </c:pt>
                <c:pt idx="3278">
                  <c:v>0.48964999999999997</c:v>
                </c:pt>
                <c:pt idx="3279">
                  <c:v>0.48962499999999998</c:v>
                </c:pt>
                <c:pt idx="3280">
                  <c:v>0.48959999999999998</c:v>
                </c:pt>
                <c:pt idx="3281">
                  <c:v>0.48957499999999998</c:v>
                </c:pt>
                <c:pt idx="3282">
                  <c:v>0.48954999999999999</c:v>
                </c:pt>
                <c:pt idx="3283">
                  <c:v>0.48952499999999999</c:v>
                </c:pt>
                <c:pt idx="3284">
                  <c:v>0.48949999999999999</c:v>
                </c:pt>
                <c:pt idx="3285">
                  <c:v>0.48947499999999999</c:v>
                </c:pt>
                <c:pt idx="3286">
                  <c:v>0.48945</c:v>
                </c:pt>
                <c:pt idx="3287">
                  <c:v>0.489425</c:v>
                </c:pt>
                <c:pt idx="3288">
                  <c:v>0.4894</c:v>
                </c:pt>
                <c:pt idx="3289">
                  <c:v>0.489375</c:v>
                </c:pt>
                <c:pt idx="3290">
                  <c:v>0.48935000000000001</c:v>
                </c:pt>
                <c:pt idx="3291">
                  <c:v>0.48932500000000001</c:v>
                </c:pt>
                <c:pt idx="3292">
                  <c:v>0.48930000000000001</c:v>
                </c:pt>
                <c:pt idx="3293">
                  <c:v>0.48927500000000002</c:v>
                </c:pt>
                <c:pt idx="3294">
                  <c:v>0.48925000000000002</c:v>
                </c:pt>
                <c:pt idx="3295">
                  <c:v>0.48922500000000002</c:v>
                </c:pt>
                <c:pt idx="3296">
                  <c:v>0.48920000000000002</c:v>
                </c:pt>
                <c:pt idx="3297">
                  <c:v>0.48917500000000003</c:v>
                </c:pt>
                <c:pt idx="3298">
                  <c:v>0.48914999999999997</c:v>
                </c:pt>
                <c:pt idx="3299">
                  <c:v>0.48912499999999998</c:v>
                </c:pt>
                <c:pt idx="3300">
                  <c:v>0.48909999999999998</c:v>
                </c:pt>
                <c:pt idx="3301">
                  <c:v>0.48907499999999998</c:v>
                </c:pt>
                <c:pt idx="3302">
                  <c:v>0.48904999999999998</c:v>
                </c:pt>
                <c:pt idx="3303">
                  <c:v>0.48902499999999999</c:v>
                </c:pt>
                <c:pt idx="3304">
                  <c:v>0.48899999999999999</c:v>
                </c:pt>
                <c:pt idx="3305">
                  <c:v>0.48897499999999999</c:v>
                </c:pt>
                <c:pt idx="3306">
                  <c:v>0.48895</c:v>
                </c:pt>
                <c:pt idx="3307">
                  <c:v>0.488925</c:v>
                </c:pt>
                <c:pt idx="3308">
                  <c:v>0.4889</c:v>
                </c:pt>
                <c:pt idx="3309">
                  <c:v>0.488875</c:v>
                </c:pt>
                <c:pt idx="3310">
                  <c:v>0.48885000000000001</c:v>
                </c:pt>
                <c:pt idx="3311">
                  <c:v>0.48882500000000001</c:v>
                </c:pt>
                <c:pt idx="3312">
                  <c:v>0.48880000000000001</c:v>
                </c:pt>
                <c:pt idx="3313">
                  <c:v>0.48877500000000002</c:v>
                </c:pt>
                <c:pt idx="3314">
                  <c:v>0.48875000000000002</c:v>
                </c:pt>
                <c:pt idx="3315">
                  <c:v>0.48872500000000002</c:v>
                </c:pt>
                <c:pt idx="3316">
                  <c:v>0.48870000000000002</c:v>
                </c:pt>
                <c:pt idx="3317">
                  <c:v>0.48867500000000003</c:v>
                </c:pt>
                <c:pt idx="3318">
                  <c:v>0.48864999999999997</c:v>
                </c:pt>
                <c:pt idx="3319">
                  <c:v>0.48862499999999998</c:v>
                </c:pt>
                <c:pt idx="3320">
                  <c:v>0.48859999999999998</c:v>
                </c:pt>
                <c:pt idx="3321">
                  <c:v>0.48857499999999998</c:v>
                </c:pt>
                <c:pt idx="3322">
                  <c:v>0.48854999999999998</c:v>
                </c:pt>
                <c:pt idx="3323">
                  <c:v>0.48852499999999999</c:v>
                </c:pt>
                <c:pt idx="3324">
                  <c:v>0.48849999999999999</c:v>
                </c:pt>
                <c:pt idx="3325">
                  <c:v>0.48847499999999999</c:v>
                </c:pt>
                <c:pt idx="3326">
                  <c:v>0.48845</c:v>
                </c:pt>
                <c:pt idx="3327">
                  <c:v>0.488425</c:v>
                </c:pt>
                <c:pt idx="3328">
                  <c:v>0.4884</c:v>
                </c:pt>
                <c:pt idx="3329">
                  <c:v>0.488375</c:v>
                </c:pt>
                <c:pt idx="3330">
                  <c:v>0.48835000000000001</c:v>
                </c:pt>
                <c:pt idx="3331">
                  <c:v>0.48832500000000001</c:v>
                </c:pt>
                <c:pt idx="3332">
                  <c:v>0.48830000000000001</c:v>
                </c:pt>
                <c:pt idx="3333">
                  <c:v>0.48827500000000001</c:v>
                </c:pt>
                <c:pt idx="3334">
                  <c:v>0.48825000000000002</c:v>
                </c:pt>
                <c:pt idx="3335">
                  <c:v>0.48822500000000002</c:v>
                </c:pt>
                <c:pt idx="3336">
                  <c:v>0.48820000000000002</c:v>
                </c:pt>
                <c:pt idx="3337">
                  <c:v>0.48817500000000003</c:v>
                </c:pt>
                <c:pt idx="3338">
                  <c:v>0.48814999999999997</c:v>
                </c:pt>
                <c:pt idx="3339">
                  <c:v>0.48812499999999998</c:v>
                </c:pt>
                <c:pt idx="3340">
                  <c:v>0.48809999999999998</c:v>
                </c:pt>
                <c:pt idx="3341">
                  <c:v>0.48807499999999998</c:v>
                </c:pt>
                <c:pt idx="3342">
                  <c:v>0.48804999999999998</c:v>
                </c:pt>
                <c:pt idx="3343">
                  <c:v>0.48802499999999999</c:v>
                </c:pt>
                <c:pt idx="3344">
                  <c:v>0.48799999999999999</c:v>
                </c:pt>
                <c:pt idx="3345">
                  <c:v>0.48797499999999999</c:v>
                </c:pt>
                <c:pt idx="3346">
                  <c:v>0.48794999999999999</c:v>
                </c:pt>
                <c:pt idx="3347">
                  <c:v>0.487925</c:v>
                </c:pt>
                <c:pt idx="3348">
                  <c:v>0.4879</c:v>
                </c:pt>
                <c:pt idx="3349">
                  <c:v>0.487875</c:v>
                </c:pt>
                <c:pt idx="3350">
                  <c:v>0.48785000000000001</c:v>
                </c:pt>
                <c:pt idx="3351">
                  <c:v>0.48782500000000001</c:v>
                </c:pt>
                <c:pt idx="3352">
                  <c:v>0.48780499999999999</c:v>
                </c:pt>
                <c:pt idx="3353">
                  <c:v>0.48778500000000002</c:v>
                </c:pt>
                <c:pt idx="3354">
                  <c:v>0.487765</c:v>
                </c:pt>
                <c:pt idx="3355">
                  <c:v>0.48774499999999998</c:v>
                </c:pt>
                <c:pt idx="3356">
                  <c:v>0.48772500000000002</c:v>
                </c:pt>
                <c:pt idx="3357">
                  <c:v>0.487705</c:v>
                </c:pt>
                <c:pt idx="3358">
                  <c:v>0.48768499999999998</c:v>
                </c:pt>
                <c:pt idx="3359">
                  <c:v>0.48766500000000002</c:v>
                </c:pt>
                <c:pt idx="3360">
                  <c:v>0.487645</c:v>
                </c:pt>
                <c:pt idx="3361">
                  <c:v>0.48762499999999998</c:v>
                </c:pt>
                <c:pt idx="3362">
                  <c:v>0.48760500000000001</c:v>
                </c:pt>
                <c:pt idx="3363">
                  <c:v>0.48758499999999999</c:v>
                </c:pt>
                <c:pt idx="3364">
                  <c:v>0.48756500000000003</c:v>
                </c:pt>
                <c:pt idx="3365">
                  <c:v>0.48754500000000001</c:v>
                </c:pt>
                <c:pt idx="3366">
                  <c:v>0.48752499999999999</c:v>
                </c:pt>
                <c:pt idx="3367">
                  <c:v>0.48750500000000002</c:v>
                </c:pt>
                <c:pt idx="3368">
                  <c:v>0.487485</c:v>
                </c:pt>
                <c:pt idx="3369">
                  <c:v>0.48746499999999998</c:v>
                </c:pt>
                <c:pt idx="3370">
                  <c:v>0.48744500000000002</c:v>
                </c:pt>
                <c:pt idx="3371">
                  <c:v>0.487425</c:v>
                </c:pt>
                <c:pt idx="3372">
                  <c:v>0.48740499999999998</c:v>
                </c:pt>
                <c:pt idx="3373">
                  <c:v>0.48738500000000001</c:v>
                </c:pt>
                <c:pt idx="3374">
                  <c:v>0.48736499999999999</c:v>
                </c:pt>
                <c:pt idx="3375">
                  <c:v>0.48734499999999997</c:v>
                </c:pt>
                <c:pt idx="3376">
                  <c:v>0.48732500000000001</c:v>
                </c:pt>
                <c:pt idx="3377">
                  <c:v>0.48730499999999999</c:v>
                </c:pt>
                <c:pt idx="3378">
                  <c:v>0.48728500000000002</c:v>
                </c:pt>
                <c:pt idx="3379">
                  <c:v>0.487265</c:v>
                </c:pt>
                <c:pt idx="3380">
                  <c:v>0.48724499999999998</c:v>
                </c:pt>
                <c:pt idx="3381">
                  <c:v>0.48722500000000002</c:v>
                </c:pt>
                <c:pt idx="3382">
                  <c:v>0.487205</c:v>
                </c:pt>
                <c:pt idx="3383">
                  <c:v>0.48718499999999998</c:v>
                </c:pt>
                <c:pt idx="3384">
                  <c:v>0.48716500000000001</c:v>
                </c:pt>
                <c:pt idx="3385">
                  <c:v>0.48714499999999999</c:v>
                </c:pt>
                <c:pt idx="3386">
                  <c:v>0.48712499999999997</c:v>
                </c:pt>
                <c:pt idx="3387">
                  <c:v>0.48710500000000001</c:v>
                </c:pt>
                <c:pt idx="3388">
                  <c:v>0.48708499999999999</c:v>
                </c:pt>
                <c:pt idx="3389">
                  <c:v>0.48706500000000003</c:v>
                </c:pt>
                <c:pt idx="3390">
                  <c:v>0.48704500000000001</c:v>
                </c:pt>
                <c:pt idx="3391">
                  <c:v>0.48702499999999999</c:v>
                </c:pt>
                <c:pt idx="3392">
                  <c:v>0.48700500000000002</c:v>
                </c:pt>
                <c:pt idx="3393">
                  <c:v>0.486985</c:v>
                </c:pt>
                <c:pt idx="3394">
                  <c:v>0.48696499999999998</c:v>
                </c:pt>
                <c:pt idx="3395">
                  <c:v>0.48694500000000002</c:v>
                </c:pt>
                <c:pt idx="3396">
                  <c:v>0.486925</c:v>
                </c:pt>
                <c:pt idx="3397">
                  <c:v>0.48690499999999998</c:v>
                </c:pt>
                <c:pt idx="3398">
                  <c:v>0.48688500000000001</c:v>
                </c:pt>
                <c:pt idx="3399">
                  <c:v>0.48686499999999999</c:v>
                </c:pt>
                <c:pt idx="3400">
                  <c:v>0.48684500000000003</c:v>
                </c:pt>
                <c:pt idx="3401">
                  <c:v>0.48682500000000001</c:v>
                </c:pt>
                <c:pt idx="3402">
                  <c:v>0.48680499999999999</c:v>
                </c:pt>
                <c:pt idx="3403">
                  <c:v>0.48678500000000002</c:v>
                </c:pt>
                <c:pt idx="3404">
                  <c:v>0.486765</c:v>
                </c:pt>
                <c:pt idx="3405">
                  <c:v>0.48674499999999998</c:v>
                </c:pt>
                <c:pt idx="3406">
                  <c:v>0.48672500000000002</c:v>
                </c:pt>
                <c:pt idx="3407">
                  <c:v>0.486705</c:v>
                </c:pt>
                <c:pt idx="3408">
                  <c:v>0.48668499999999998</c:v>
                </c:pt>
                <c:pt idx="3409">
                  <c:v>0.48666500000000001</c:v>
                </c:pt>
                <c:pt idx="3410">
                  <c:v>0.48664499999999999</c:v>
                </c:pt>
                <c:pt idx="3411">
                  <c:v>0.48662499999999997</c:v>
                </c:pt>
                <c:pt idx="3412">
                  <c:v>0.48660500000000001</c:v>
                </c:pt>
                <c:pt idx="3413">
                  <c:v>0.48658499999999999</c:v>
                </c:pt>
                <c:pt idx="3414">
                  <c:v>0.48656500000000003</c:v>
                </c:pt>
                <c:pt idx="3415">
                  <c:v>0.48654500000000001</c:v>
                </c:pt>
                <c:pt idx="3416">
                  <c:v>0.48652499999999999</c:v>
                </c:pt>
                <c:pt idx="3417">
                  <c:v>0.48650500000000002</c:v>
                </c:pt>
                <c:pt idx="3418">
                  <c:v>0.486485</c:v>
                </c:pt>
                <c:pt idx="3419">
                  <c:v>0.48646499999999998</c:v>
                </c:pt>
                <c:pt idx="3420">
                  <c:v>0.48644500000000002</c:v>
                </c:pt>
                <c:pt idx="3421">
                  <c:v>0.486425</c:v>
                </c:pt>
                <c:pt idx="3422">
                  <c:v>0.48640499999999998</c:v>
                </c:pt>
                <c:pt idx="3423">
                  <c:v>0.48638500000000001</c:v>
                </c:pt>
                <c:pt idx="3424">
                  <c:v>0.48636499999999999</c:v>
                </c:pt>
                <c:pt idx="3425">
                  <c:v>0.48634500000000003</c:v>
                </c:pt>
                <c:pt idx="3426">
                  <c:v>0.48632500000000001</c:v>
                </c:pt>
                <c:pt idx="3427">
                  <c:v>0.48630499999999999</c:v>
                </c:pt>
                <c:pt idx="3428">
                  <c:v>0.48628500000000002</c:v>
                </c:pt>
                <c:pt idx="3429">
                  <c:v>0.486265</c:v>
                </c:pt>
                <c:pt idx="3430">
                  <c:v>0.48624499999999998</c:v>
                </c:pt>
                <c:pt idx="3431">
                  <c:v>0.48622500000000002</c:v>
                </c:pt>
                <c:pt idx="3432">
                  <c:v>0.486205</c:v>
                </c:pt>
                <c:pt idx="3433">
                  <c:v>0.48618499999999998</c:v>
                </c:pt>
                <c:pt idx="3434">
                  <c:v>0.48616500000000001</c:v>
                </c:pt>
                <c:pt idx="3435">
                  <c:v>0.48614499999999999</c:v>
                </c:pt>
                <c:pt idx="3436">
                  <c:v>0.48612499999999997</c:v>
                </c:pt>
                <c:pt idx="3437">
                  <c:v>0.48610500000000001</c:v>
                </c:pt>
                <c:pt idx="3438">
                  <c:v>0.48608499999999999</c:v>
                </c:pt>
                <c:pt idx="3439">
                  <c:v>0.48606500000000002</c:v>
                </c:pt>
                <c:pt idx="3440">
                  <c:v>0.486045</c:v>
                </c:pt>
                <c:pt idx="3441">
                  <c:v>0.48602499999999998</c:v>
                </c:pt>
                <c:pt idx="3442">
                  <c:v>0.48600500000000002</c:v>
                </c:pt>
                <c:pt idx="3443">
                  <c:v>0.485985</c:v>
                </c:pt>
                <c:pt idx="3444">
                  <c:v>0.48596499999999998</c:v>
                </c:pt>
                <c:pt idx="3445">
                  <c:v>0.48594500000000002</c:v>
                </c:pt>
                <c:pt idx="3446">
                  <c:v>0.485925</c:v>
                </c:pt>
                <c:pt idx="3447">
                  <c:v>0.48590499999999998</c:v>
                </c:pt>
                <c:pt idx="3448">
                  <c:v>0.48588500000000001</c:v>
                </c:pt>
                <c:pt idx="3449">
                  <c:v>0.48586499999999999</c:v>
                </c:pt>
                <c:pt idx="3450">
                  <c:v>0.48584500000000003</c:v>
                </c:pt>
                <c:pt idx="3451">
                  <c:v>0.48582500000000001</c:v>
                </c:pt>
                <c:pt idx="3452">
                  <c:v>0.48580499999999999</c:v>
                </c:pt>
                <c:pt idx="3453">
                  <c:v>0.48578500000000002</c:v>
                </c:pt>
                <c:pt idx="3454">
                  <c:v>0.485765</c:v>
                </c:pt>
                <c:pt idx="3455">
                  <c:v>0.48574499999999998</c:v>
                </c:pt>
                <c:pt idx="3456">
                  <c:v>0.48572500000000002</c:v>
                </c:pt>
                <c:pt idx="3457">
                  <c:v>0.485705</c:v>
                </c:pt>
                <c:pt idx="3458">
                  <c:v>0.48568499999999998</c:v>
                </c:pt>
                <c:pt idx="3459">
                  <c:v>0.48566500000000001</c:v>
                </c:pt>
                <c:pt idx="3460">
                  <c:v>0.48564499999999999</c:v>
                </c:pt>
                <c:pt idx="3461">
                  <c:v>0.48562499999999997</c:v>
                </c:pt>
                <c:pt idx="3462">
                  <c:v>0.48560500000000001</c:v>
                </c:pt>
                <c:pt idx="3463">
                  <c:v>0.48558499999999999</c:v>
                </c:pt>
                <c:pt idx="3464">
                  <c:v>0.48556500000000002</c:v>
                </c:pt>
                <c:pt idx="3465">
                  <c:v>0.485545</c:v>
                </c:pt>
                <c:pt idx="3466">
                  <c:v>0.48552499999999998</c:v>
                </c:pt>
                <c:pt idx="3467">
                  <c:v>0.48550500000000002</c:v>
                </c:pt>
                <c:pt idx="3468">
                  <c:v>0.485485</c:v>
                </c:pt>
                <c:pt idx="3469">
                  <c:v>0.48546499999999998</c:v>
                </c:pt>
                <c:pt idx="3470">
                  <c:v>0.48544500000000002</c:v>
                </c:pt>
                <c:pt idx="3471">
                  <c:v>0.485425</c:v>
                </c:pt>
                <c:pt idx="3472">
                  <c:v>0.48540499999999998</c:v>
                </c:pt>
                <c:pt idx="3473">
                  <c:v>0.48538500000000001</c:v>
                </c:pt>
                <c:pt idx="3474">
                  <c:v>0.48536499999999999</c:v>
                </c:pt>
                <c:pt idx="3475">
                  <c:v>0.48534500000000003</c:v>
                </c:pt>
                <c:pt idx="3476">
                  <c:v>0.48532500000000001</c:v>
                </c:pt>
                <c:pt idx="3477">
                  <c:v>0.48530499999999999</c:v>
                </c:pt>
                <c:pt idx="3478">
                  <c:v>0.48528500000000002</c:v>
                </c:pt>
                <c:pt idx="3479">
                  <c:v>0.485265</c:v>
                </c:pt>
                <c:pt idx="3480">
                  <c:v>0.48524499999999998</c:v>
                </c:pt>
                <c:pt idx="3481">
                  <c:v>0.48522500000000002</c:v>
                </c:pt>
                <c:pt idx="3482">
                  <c:v>0.485205</c:v>
                </c:pt>
                <c:pt idx="3483">
                  <c:v>0.48518499999999998</c:v>
                </c:pt>
                <c:pt idx="3484">
                  <c:v>0.48516500000000001</c:v>
                </c:pt>
                <c:pt idx="3485">
                  <c:v>0.48514499999999999</c:v>
                </c:pt>
                <c:pt idx="3486">
                  <c:v>0.48512499999999997</c:v>
                </c:pt>
                <c:pt idx="3487">
                  <c:v>0.48510500000000001</c:v>
                </c:pt>
                <c:pt idx="3488">
                  <c:v>0.48508499999999999</c:v>
                </c:pt>
                <c:pt idx="3489">
                  <c:v>0.48506500000000002</c:v>
                </c:pt>
                <c:pt idx="3490">
                  <c:v>0.485045</c:v>
                </c:pt>
                <c:pt idx="3491">
                  <c:v>0.48502499999999998</c:v>
                </c:pt>
                <c:pt idx="3492">
                  <c:v>0.48500500000000002</c:v>
                </c:pt>
                <c:pt idx="3493">
                  <c:v>0.484985</c:v>
                </c:pt>
                <c:pt idx="3494">
                  <c:v>0.48496499999999998</c:v>
                </c:pt>
                <c:pt idx="3495">
                  <c:v>0.48494500000000001</c:v>
                </c:pt>
                <c:pt idx="3496">
                  <c:v>0.48492499999999999</c:v>
                </c:pt>
                <c:pt idx="3497">
                  <c:v>0.48490499999999997</c:v>
                </c:pt>
                <c:pt idx="3498">
                  <c:v>0.48488500000000001</c:v>
                </c:pt>
                <c:pt idx="3499">
                  <c:v>0.48486499999999999</c:v>
                </c:pt>
                <c:pt idx="3500">
                  <c:v>0.48484500000000003</c:v>
                </c:pt>
                <c:pt idx="3501">
                  <c:v>0.48482500000000001</c:v>
                </c:pt>
                <c:pt idx="3502">
                  <c:v>0.48480499999999999</c:v>
                </c:pt>
                <c:pt idx="3503">
                  <c:v>0.48478500000000002</c:v>
                </c:pt>
                <c:pt idx="3504">
                  <c:v>0.484765</c:v>
                </c:pt>
                <c:pt idx="3505">
                  <c:v>0.48474499999999998</c:v>
                </c:pt>
                <c:pt idx="3506">
                  <c:v>0.48472500000000002</c:v>
                </c:pt>
                <c:pt idx="3507">
                  <c:v>0.484705</c:v>
                </c:pt>
                <c:pt idx="3508">
                  <c:v>0.48468499999999998</c:v>
                </c:pt>
                <c:pt idx="3509">
                  <c:v>0.48466500000000001</c:v>
                </c:pt>
                <c:pt idx="3510">
                  <c:v>0.48464499999999999</c:v>
                </c:pt>
                <c:pt idx="3511">
                  <c:v>0.48462499999999997</c:v>
                </c:pt>
                <c:pt idx="3512">
                  <c:v>0.48460500000000001</c:v>
                </c:pt>
                <c:pt idx="3513">
                  <c:v>0.48458499999999999</c:v>
                </c:pt>
                <c:pt idx="3514">
                  <c:v>0.48456500000000002</c:v>
                </c:pt>
                <c:pt idx="3515">
                  <c:v>0.484545</c:v>
                </c:pt>
                <c:pt idx="3516">
                  <c:v>0.48452499999999998</c:v>
                </c:pt>
                <c:pt idx="3517">
                  <c:v>0.48450500000000002</c:v>
                </c:pt>
                <c:pt idx="3518">
                  <c:v>0.484485</c:v>
                </c:pt>
                <c:pt idx="3519">
                  <c:v>0.48446499999999998</c:v>
                </c:pt>
                <c:pt idx="3520">
                  <c:v>0.48444500000000001</c:v>
                </c:pt>
                <c:pt idx="3521">
                  <c:v>0.48442499999999999</c:v>
                </c:pt>
                <c:pt idx="3522">
                  <c:v>0.48440499999999997</c:v>
                </c:pt>
                <c:pt idx="3523">
                  <c:v>0.48438500000000001</c:v>
                </c:pt>
                <c:pt idx="3524">
                  <c:v>0.48436499999999999</c:v>
                </c:pt>
                <c:pt idx="3525">
                  <c:v>0.48434500000000003</c:v>
                </c:pt>
                <c:pt idx="3526">
                  <c:v>0.48432500000000001</c:v>
                </c:pt>
                <c:pt idx="3527">
                  <c:v>0.48430499999999999</c:v>
                </c:pt>
                <c:pt idx="3528">
                  <c:v>0.48428500000000002</c:v>
                </c:pt>
                <c:pt idx="3529">
                  <c:v>0.484265</c:v>
                </c:pt>
                <c:pt idx="3530">
                  <c:v>0.48424499999999998</c:v>
                </c:pt>
                <c:pt idx="3531">
                  <c:v>0.48422500000000002</c:v>
                </c:pt>
                <c:pt idx="3532">
                  <c:v>0.484205</c:v>
                </c:pt>
                <c:pt idx="3533">
                  <c:v>0.48418499999999998</c:v>
                </c:pt>
                <c:pt idx="3534">
                  <c:v>0.48416500000000001</c:v>
                </c:pt>
                <c:pt idx="3535">
                  <c:v>0.48414499999999999</c:v>
                </c:pt>
                <c:pt idx="3536">
                  <c:v>0.48412500000000003</c:v>
                </c:pt>
                <c:pt idx="3537">
                  <c:v>0.48410500000000001</c:v>
                </c:pt>
                <c:pt idx="3538">
                  <c:v>0.48408499999999999</c:v>
                </c:pt>
                <c:pt idx="3539">
                  <c:v>0.48406500000000002</c:v>
                </c:pt>
                <c:pt idx="3540">
                  <c:v>0.484045</c:v>
                </c:pt>
                <c:pt idx="3541">
                  <c:v>0.48402499999999998</c:v>
                </c:pt>
                <c:pt idx="3542">
                  <c:v>0.48400500000000002</c:v>
                </c:pt>
                <c:pt idx="3543">
                  <c:v>0.483985</c:v>
                </c:pt>
                <c:pt idx="3544">
                  <c:v>0.48396499999999998</c:v>
                </c:pt>
                <c:pt idx="3545">
                  <c:v>0.48394500000000001</c:v>
                </c:pt>
                <c:pt idx="3546">
                  <c:v>0.48392499999999999</c:v>
                </c:pt>
                <c:pt idx="3547">
                  <c:v>0.48390499999999997</c:v>
                </c:pt>
                <c:pt idx="3548">
                  <c:v>0.48388500000000001</c:v>
                </c:pt>
                <c:pt idx="3549">
                  <c:v>0.48386499999999999</c:v>
                </c:pt>
                <c:pt idx="3550">
                  <c:v>0.48384500000000003</c:v>
                </c:pt>
                <c:pt idx="3551">
                  <c:v>0.48382500000000001</c:v>
                </c:pt>
                <c:pt idx="3552">
                  <c:v>0.48381000000000002</c:v>
                </c:pt>
                <c:pt idx="3553">
                  <c:v>0.48379499999999998</c:v>
                </c:pt>
                <c:pt idx="3554">
                  <c:v>0.48377999999999999</c:v>
                </c:pt>
                <c:pt idx="3555">
                  <c:v>0.483765</c:v>
                </c:pt>
                <c:pt idx="3556">
                  <c:v>0.48375000000000001</c:v>
                </c:pt>
                <c:pt idx="3557">
                  <c:v>0.48373500000000003</c:v>
                </c:pt>
                <c:pt idx="3558">
                  <c:v>0.48371999999999998</c:v>
                </c:pt>
                <c:pt idx="3559">
                  <c:v>0.483705</c:v>
                </c:pt>
                <c:pt idx="3560">
                  <c:v>0.48369000000000001</c:v>
                </c:pt>
                <c:pt idx="3561">
                  <c:v>0.48367500000000002</c:v>
                </c:pt>
                <c:pt idx="3562">
                  <c:v>0.48365999999999998</c:v>
                </c:pt>
                <c:pt idx="3563">
                  <c:v>0.48364499999999999</c:v>
                </c:pt>
                <c:pt idx="3564">
                  <c:v>0.48363</c:v>
                </c:pt>
                <c:pt idx="3565">
                  <c:v>0.48361500000000002</c:v>
                </c:pt>
                <c:pt idx="3566">
                  <c:v>0.48359999999999997</c:v>
                </c:pt>
                <c:pt idx="3567">
                  <c:v>0.48358499999999999</c:v>
                </c:pt>
                <c:pt idx="3568">
                  <c:v>0.48357</c:v>
                </c:pt>
                <c:pt idx="3569">
                  <c:v>0.48355500000000001</c:v>
                </c:pt>
                <c:pt idx="3570">
                  <c:v>0.48354000000000003</c:v>
                </c:pt>
                <c:pt idx="3571">
                  <c:v>0.48352499999999998</c:v>
                </c:pt>
                <c:pt idx="3572">
                  <c:v>0.48351</c:v>
                </c:pt>
                <c:pt idx="3573">
                  <c:v>0.48349500000000001</c:v>
                </c:pt>
                <c:pt idx="3574">
                  <c:v>0.48348000000000002</c:v>
                </c:pt>
                <c:pt idx="3575">
                  <c:v>0.48346499999999998</c:v>
                </c:pt>
                <c:pt idx="3576">
                  <c:v>0.48344999999999999</c:v>
                </c:pt>
                <c:pt idx="3577">
                  <c:v>0.483435</c:v>
                </c:pt>
                <c:pt idx="3578">
                  <c:v>0.48342000000000002</c:v>
                </c:pt>
                <c:pt idx="3579">
                  <c:v>0.48340499999999997</c:v>
                </c:pt>
                <c:pt idx="3580">
                  <c:v>0.48338999999999999</c:v>
                </c:pt>
                <c:pt idx="3581">
                  <c:v>0.483375</c:v>
                </c:pt>
                <c:pt idx="3582">
                  <c:v>0.48336000000000001</c:v>
                </c:pt>
                <c:pt idx="3583">
                  <c:v>0.48334500000000002</c:v>
                </c:pt>
                <c:pt idx="3584">
                  <c:v>0.48332999999999998</c:v>
                </c:pt>
                <c:pt idx="3585">
                  <c:v>0.48331499999999999</c:v>
                </c:pt>
                <c:pt idx="3586">
                  <c:v>0.48330000000000001</c:v>
                </c:pt>
                <c:pt idx="3587">
                  <c:v>0.48328500000000002</c:v>
                </c:pt>
                <c:pt idx="3588">
                  <c:v>0.48326999999999998</c:v>
                </c:pt>
                <c:pt idx="3589">
                  <c:v>0.48325499999999999</c:v>
                </c:pt>
                <c:pt idx="3590">
                  <c:v>0.48324</c:v>
                </c:pt>
                <c:pt idx="3591">
                  <c:v>0.48322500000000002</c:v>
                </c:pt>
                <c:pt idx="3592">
                  <c:v>0.48320999999999997</c:v>
                </c:pt>
                <c:pt idx="3593">
                  <c:v>0.48319499999999999</c:v>
                </c:pt>
                <c:pt idx="3594">
                  <c:v>0.48318</c:v>
                </c:pt>
                <c:pt idx="3595">
                  <c:v>0.48316500000000001</c:v>
                </c:pt>
                <c:pt idx="3596">
                  <c:v>0.48315000000000002</c:v>
                </c:pt>
                <c:pt idx="3597">
                  <c:v>0.48313499999999998</c:v>
                </c:pt>
                <c:pt idx="3598">
                  <c:v>0.48311999999999999</c:v>
                </c:pt>
                <c:pt idx="3599">
                  <c:v>0.48310500000000001</c:v>
                </c:pt>
                <c:pt idx="3600">
                  <c:v>0.48309000000000002</c:v>
                </c:pt>
                <c:pt idx="3601">
                  <c:v>0.48307499999999998</c:v>
                </c:pt>
                <c:pt idx="3602">
                  <c:v>0.48305999999999999</c:v>
                </c:pt>
                <c:pt idx="3603">
                  <c:v>0.483045</c:v>
                </c:pt>
                <c:pt idx="3604">
                  <c:v>0.48303000000000001</c:v>
                </c:pt>
                <c:pt idx="3605">
                  <c:v>0.48301500000000003</c:v>
                </c:pt>
                <c:pt idx="3606">
                  <c:v>0.48299999999999998</c:v>
                </c:pt>
                <c:pt idx="3607">
                  <c:v>0.482985</c:v>
                </c:pt>
                <c:pt idx="3608">
                  <c:v>0.48297000000000001</c:v>
                </c:pt>
                <c:pt idx="3609">
                  <c:v>0.48295500000000002</c:v>
                </c:pt>
                <c:pt idx="3610">
                  <c:v>0.48293999999999998</c:v>
                </c:pt>
                <c:pt idx="3611">
                  <c:v>0.48292499999999999</c:v>
                </c:pt>
                <c:pt idx="3612">
                  <c:v>0.48291000000000001</c:v>
                </c:pt>
                <c:pt idx="3613">
                  <c:v>0.48289500000000002</c:v>
                </c:pt>
                <c:pt idx="3614">
                  <c:v>0.48287999999999998</c:v>
                </c:pt>
                <c:pt idx="3615">
                  <c:v>0.48286499999999999</c:v>
                </c:pt>
                <c:pt idx="3616">
                  <c:v>0.48285</c:v>
                </c:pt>
                <c:pt idx="3617">
                  <c:v>0.48283500000000001</c:v>
                </c:pt>
                <c:pt idx="3618">
                  <c:v>0.48282000000000003</c:v>
                </c:pt>
                <c:pt idx="3619">
                  <c:v>0.48280499999999998</c:v>
                </c:pt>
                <c:pt idx="3620">
                  <c:v>0.48279</c:v>
                </c:pt>
                <c:pt idx="3621">
                  <c:v>0.48277500000000001</c:v>
                </c:pt>
                <c:pt idx="3622">
                  <c:v>0.48276000000000002</c:v>
                </c:pt>
                <c:pt idx="3623">
                  <c:v>0.48274499999999998</c:v>
                </c:pt>
                <c:pt idx="3624">
                  <c:v>0.48272999999999999</c:v>
                </c:pt>
                <c:pt idx="3625">
                  <c:v>0.48271500000000001</c:v>
                </c:pt>
                <c:pt idx="3626">
                  <c:v>0.48270000000000002</c:v>
                </c:pt>
                <c:pt idx="3627">
                  <c:v>0.48268499999999998</c:v>
                </c:pt>
                <c:pt idx="3628">
                  <c:v>0.48266999999999999</c:v>
                </c:pt>
                <c:pt idx="3629">
                  <c:v>0.482655</c:v>
                </c:pt>
                <c:pt idx="3630">
                  <c:v>0.48264000000000001</c:v>
                </c:pt>
                <c:pt idx="3631">
                  <c:v>0.48262500000000003</c:v>
                </c:pt>
                <c:pt idx="3632">
                  <c:v>0.48260500000000001</c:v>
                </c:pt>
                <c:pt idx="3633">
                  <c:v>0.48259000000000002</c:v>
                </c:pt>
                <c:pt idx="3634">
                  <c:v>0.48257499999999998</c:v>
                </c:pt>
                <c:pt idx="3635">
                  <c:v>0.48255999999999999</c:v>
                </c:pt>
                <c:pt idx="3636">
                  <c:v>0.482545</c:v>
                </c:pt>
                <c:pt idx="3637">
                  <c:v>0.48253000000000001</c:v>
                </c:pt>
                <c:pt idx="3638">
                  <c:v>0.48251500000000003</c:v>
                </c:pt>
                <c:pt idx="3639">
                  <c:v>0.48249999999999998</c:v>
                </c:pt>
                <c:pt idx="3640">
                  <c:v>0.482485</c:v>
                </c:pt>
                <c:pt idx="3641">
                  <c:v>0.48247000000000001</c:v>
                </c:pt>
                <c:pt idx="3642">
                  <c:v>0.48245500000000002</c:v>
                </c:pt>
                <c:pt idx="3643">
                  <c:v>0.48243999999999998</c:v>
                </c:pt>
                <c:pt idx="3644">
                  <c:v>0.48242499999999999</c:v>
                </c:pt>
                <c:pt idx="3645">
                  <c:v>0.48241000000000001</c:v>
                </c:pt>
                <c:pt idx="3646">
                  <c:v>0.48239500000000002</c:v>
                </c:pt>
                <c:pt idx="3647">
                  <c:v>0.48237999999999998</c:v>
                </c:pt>
                <c:pt idx="3648">
                  <c:v>0.48236499999999999</c:v>
                </c:pt>
                <c:pt idx="3649">
                  <c:v>0.48235</c:v>
                </c:pt>
                <c:pt idx="3650">
                  <c:v>0.48233500000000001</c:v>
                </c:pt>
                <c:pt idx="3651">
                  <c:v>0.48232000000000003</c:v>
                </c:pt>
                <c:pt idx="3652">
                  <c:v>0.48230499999999998</c:v>
                </c:pt>
                <c:pt idx="3653">
                  <c:v>0.48229</c:v>
                </c:pt>
                <c:pt idx="3654">
                  <c:v>0.48227500000000001</c:v>
                </c:pt>
                <c:pt idx="3655">
                  <c:v>0.48226000000000002</c:v>
                </c:pt>
                <c:pt idx="3656">
                  <c:v>0.48224499999999998</c:v>
                </c:pt>
                <c:pt idx="3657">
                  <c:v>0.48222999999999999</c:v>
                </c:pt>
                <c:pt idx="3658">
                  <c:v>0.482215</c:v>
                </c:pt>
                <c:pt idx="3659">
                  <c:v>0.48220000000000002</c:v>
                </c:pt>
                <c:pt idx="3660">
                  <c:v>0.48218499999999997</c:v>
                </c:pt>
                <c:pt idx="3661">
                  <c:v>0.48216999999999999</c:v>
                </c:pt>
                <c:pt idx="3662">
                  <c:v>0.482155</c:v>
                </c:pt>
                <c:pt idx="3663">
                  <c:v>0.48214000000000001</c:v>
                </c:pt>
                <c:pt idx="3664">
                  <c:v>0.48212500000000003</c:v>
                </c:pt>
                <c:pt idx="3665">
                  <c:v>0.48210999999999998</c:v>
                </c:pt>
                <c:pt idx="3666">
                  <c:v>0.482095</c:v>
                </c:pt>
                <c:pt idx="3667">
                  <c:v>0.48208000000000001</c:v>
                </c:pt>
                <c:pt idx="3668">
                  <c:v>0.48206500000000002</c:v>
                </c:pt>
                <c:pt idx="3669">
                  <c:v>0.48204999999999998</c:v>
                </c:pt>
                <c:pt idx="3670">
                  <c:v>0.48203499999999999</c:v>
                </c:pt>
                <c:pt idx="3671">
                  <c:v>0.48202</c:v>
                </c:pt>
                <c:pt idx="3672">
                  <c:v>0.48200500000000002</c:v>
                </c:pt>
                <c:pt idx="3673">
                  <c:v>0.48198999999999997</c:v>
                </c:pt>
                <c:pt idx="3674">
                  <c:v>0.48197499999999999</c:v>
                </c:pt>
                <c:pt idx="3675">
                  <c:v>0.48196</c:v>
                </c:pt>
                <c:pt idx="3676">
                  <c:v>0.48194500000000001</c:v>
                </c:pt>
                <c:pt idx="3677">
                  <c:v>0.48193000000000003</c:v>
                </c:pt>
                <c:pt idx="3678">
                  <c:v>0.48191499999999998</c:v>
                </c:pt>
                <c:pt idx="3679">
                  <c:v>0.4819</c:v>
                </c:pt>
                <c:pt idx="3680">
                  <c:v>0.48188500000000001</c:v>
                </c:pt>
                <c:pt idx="3681">
                  <c:v>0.48187000000000002</c:v>
                </c:pt>
                <c:pt idx="3682">
                  <c:v>0.48185499999999998</c:v>
                </c:pt>
                <c:pt idx="3683">
                  <c:v>0.48183999999999999</c:v>
                </c:pt>
                <c:pt idx="3684">
                  <c:v>0.481825</c:v>
                </c:pt>
                <c:pt idx="3685">
                  <c:v>0.48181000000000002</c:v>
                </c:pt>
                <c:pt idx="3686">
                  <c:v>0.48179499999999997</c:v>
                </c:pt>
                <c:pt idx="3687">
                  <c:v>0.48177999999999999</c:v>
                </c:pt>
                <c:pt idx="3688">
                  <c:v>0.481765</c:v>
                </c:pt>
                <c:pt idx="3689">
                  <c:v>0.48175000000000001</c:v>
                </c:pt>
                <c:pt idx="3690">
                  <c:v>0.48173500000000002</c:v>
                </c:pt>
                <c:pt idx="3691">
                  <c:v>0.48171999999999998</c:v>
                </c:pt>
                <c:pt idx="3692">
                  <c:v>0.48170499999999999</c:v>
                </c:pt>
                <c:pt idx="3693">
                  <c:v>0.48169000000000001</c:v>
                </c:pt>
                <c:pt idx="3694">
                  <c:v>0.48167500000000002</c:v>
                </c:pt>
                <c:pt idx="3695">
                  <c:v>0.48165999999999998</c:v>
                </c:pt>
                <c:pt idx="3696">
                  <c:v>0.48164499999999999</c:v>
                </c:pt>
                <c:pt idx="3697">
                  <c:v>0.48163</c:v>
                </c:pt>
                <c:pt idx="3698">
                  <c:v>0.48161500000000002</c:v>
                </c:pt>
                <c:pt idx="3699">
                  <c:v>0.48159999999999997</c:v>
                </c:pt>
                <c:pt idx="3700">
                  <c:v>0.48158499999999999</c:v>
                </c:pt>
                <c:pt idx="3701">
                  <c:v>0.48157</c:v>
                </c:pt>
                <c:pt idx="3702">
                  <c:v>0.48155500000000001</c:v>
                </c:pt>
                <c:pt idx="3703">
                  <c:v>0.48154000000000002</c:v>
                </c:pt>
                <c:pt idx="3704">
                  <c:v>0.48152499999999998</c:v>
                </c:pt>
                <c:pt idx="3705">
                  <c:v>0.48150999999999999</c:v>
                </c:pt>
                <c:pt idx="3706">
                  <c:v>0.48149500000000001</c:v>
                </c:pt>
                <c:pt idx="3707">
                  <c:v>0.48148000000000002</c:v>
                </c:pt>
                <c:pt idx="3708">
                  <c:v>0.48146499999999998</c:v>
                </c:pt>
                <c:pt idx="3709">
                  <c:v>0.48144999999999999</c:v>
                </c:pt>
                <c:pt idx="3710">
                  <c:v>0.481435</c:v>
                </c:pt>
                <c:pt idx="3711">
                  <c:v>0.48142000000000001</c:v>
                </c:pt>
                <c:pt idx="3712">
                  <c:v>0.48140500000000003</c:v>
                </c:pt>
                <c:pt idx="3713">
                  <c:v>0.48138999999999998</c:v>
                </c:pt>
                <c:pt idx="3714">
                  <c:v>0.481375</c:v>
                </c:pt>
                <c:pt idx="3715">
                  <c:v>0.48136000000000001</c:v>
                </c:pt>
                <c:pt idx="3716">
                  <c:v>0.48134500000000002</c:v>
                </c:pt>
                <c:pt idx="3717">
                  <c:v>0.48132999999999998</c:v>
                </c:pt>
                <c:pt idx="3718">
                  <c:v>0.48131499999999999</c:v>
                </c:pt>
                <c:pt idx="3719">
                  <c:v>0.48130000000000001</c:v>
                </c:pt>
                <c:pt idx="3720">
                  <c:v>0.48128500000000002</c:v>
                </c:pt>
                <c:pt idx="3721">
                  <c:v>0.48126999999999998</c:v>
                </c:pt>
                <c:pt idx="3722">
                  <c:v>0.48125499999999999</c:v>
                </c:pt>
                <c:pt idx="3723">
                  <c:v>0.48124</c:v>
                </c:pt>
                <c:pt idx="3724">
                  <c:v>0.48122500000000001</c:v>
                </c:pt>
                <c:pt idx="3725">
                  <c:v>0.48121000000000003</c:v>
                </c:pt>
                <c:pt idx="3726">
                  <c:v>0.48119499999999998</c:v>
                </c:pt>
                <c:pt idx="3727">
                  <c:v>0.48118</c:v>
                </c:pt>
                <c:pt idx="3728">
                  <c:v>0.48116500000000001</c:v>
                </c:pt>
                <c:pt idx="3729">
                  <c:v>0.48115000000000002</c:v>
                </c:pt>
                <c:pt idx="3730">
                  <c:v>0.48113499999999998</c:v>
                </c:pt>
                <c:pt idx="3731">
                  <c:v>0.48111999999999999</c:v>
                </c:pt>
                <c:pt idx="3732">
                  <c:v>0.481105</c:v>
                </c:pt>
                <c:pt idx="3733">
                  <c:v>0.48109000000000002</c:v>
                </c:pt>
                <c:pt idx="3734">
                  <c:v>0.48107499999999997</c:v>
                </c:pt>
                <c:pt idx="3735">
                  <c:v>0.48105999999999999</c:v>
                </c:pt>
                <c:pt idx="3736">
                  <c:v>0.481045</c:v>
                </c:pt>
                <c:pt idx="3737">
                  <c:v>0.48103000000000001</c:v>
                </c:pt>
                <c:pt idx="3738">
                  <c:v>0.48101500000000003</c:v>
                </c:pt>
                <c:pt idx="3739">
                  <c:v>0.48099999999999998</c:v>
                </c:pt>
                <c:pt idx="3740">
                  <c:v>0.480985</c:v>
                </c:pt>
                <c:pt idx="3741">
                  <c:v>0.48097000000000001</c:v>
                </c:pt>
                <c:pt idx="3742">
                  <c:v>0.48095500000000002</c:v>
                </c:pt>
                <c:pt idx="3743">
                  <c:v>0.48093999999999998</c:v>
                </c:pt>
                <c:pt idx="3744">
                  <c:v>0.48092499999999999</c:v>
                </c:pt>
                <c:pt idx="3745">
                  <c:v>0.48090500000000003</c:v>
                </c:pt>
                <c:pt idx="3746">
                  <c:v>0.48088999999999998</c:v>
                </c:pt>
                <c:pt idx="3747">
                  <c:v>0.480875</c:v>
                </c:pt>
                <c:pt idx="3748">
                  <c:v>0.48086000000000001</c:v>
                </c:pt>
                <c:pt idx="3749">
                  <c:v>0.48084500000000002</c:v>
                </c:pt>
                <c:pt idx="3750">
                  <c:v>0.48082999999999998</c:v>
                </c:pt>
                <c:pt idx="3751">
                  <c:v>0.48081499999999999</c:v>
                </c:pt>
                <c:pt idx="3752">
                  <c:v>0.48080499999999998</c:v>
                </c:pt>
                <c:pt idx="3753">
                  <c:v>0.48079499999999997</c:v>
                </c:pt>
                <c:pt idx="3754">
                  <c:v>0.48078500000000002</c:v>
                </c:pt>
                <c:pt idx="3755">
                  <c:v>0.48077500000000001</c:v>
                </c:pt>
                <c:pt idx="3756">
                  <c:v>0.480765</c:v>
                </c:pt>
                <c:pt idx="3757">
                  <c:v>0.48075499999999999</c:v>
                </c:pt>
                <c:pt idx="3758">
                  <c:v>0.48074499999999998</c:v>
                </c:pt>
                <c:pt idx="3759">
                  <c:v>0.48073500000000002</c:v>
                </c:pt>
                <c:pt idx="3760">
                  <c:v>0.48072500000000001</c:v>
                </c:pt>
                <c:pt idx="3761">
                  <c:v>0.480715</c:v>
                </c:pt>
                <c:pt idx="3762">
                  <c:v>0.48070499999999999</c:v>
                </c:pt>
                <c:pt idx="3763">
                  <c:v>0.48069499999999998</c:v>
                </c:pt>
                <c:pt idx="3764">
                  <c:v>0.48068499999999997</c:v>
                </c:pt>
                <c:pt idx="3765">
                  <c:v>0.48067500000000002</c:v>
                </c:pt>
                <c:pt idx="3766">
                  <c:v>0.48066500000000001</c:v>
                </c:pt>
                <c:pt idx="3767">
                  <c:v>0.480655</c:v>
                </c:pt>
                <c:pt idx="3768">
                  <c:v>0.48064499999999999</c:v>
                </c:pt>
                <c:pt idx="3769">
                  <c:v>0.48063499999999998</c:v>
                </c:pt>
                <c:pt idx="3770">
                  <c:v>0.48062500000000002</c:v>
                </c:pt>
                <c:pt idx="3771">
                  <c:v>0.48061500000000001</c:v>
                </c:pt>
                <c:pt idx="3772">
                  <c:v>0.480605</c:v>
                </c:pt>
                <c:pt idx="3773">
                  <c:v>0.48059499999999999</c:v>
                </c:pt>
                <c:pt idx="3774">
                  <c:v>0.48058499999999998</c:v>
                </c:pt>
                <c:pt idx="3775">
                  <c:v>0.48057499999999997</c:v>
                </c:pt>
                <c:pt idx="3776">
                  <c:v>0.48056500000000002</c:v>
                </c:pt>
                <c:pt idx="3777">
                  <c:v>0.48055500000000001</c:v>
                </c:pt>
                <c:pt idx="3778">
                  <c:v>0.480545</c:v>
                </c:pt>
                <c:pt idx="3779">
                  <c:v>0.48053499999999999</c:v>
                </c:pt>
                <c:pt idx="3780">
                  <c:v>0.48052499999999998</c:v>
                </c:pt>
                <c:pt idx="3781">
                  <c:v>0.48051500000000003</c:v>
                </c:pt>
                <c:pt idx="3782">
                  <c:v>0.48050500000000002</c:v>
                </c:pt>
                <c:pt idx="3783">
                  <c:v>0.48049500000000001</c:v>
                </c:pt>
                <c:pt idx="3784">
                  <c:v>0.480485</c:v>
                </c:pt>
                <c:pt idx="3785">
                  <c:v>0.48047499999999999</c:v>
                </c:pt>
                <c:pt idx="3786">
                  <c:v>0.48046499999999998</c:v>
                </c:pt>
                <c:pt idx="3787">
                  <c:v>0.48045500000000002</c:v>
                </c:pt>
                <c:pt idx="3788">
                  <c:v>0.48044500000000001</c:v>
                </c:pt>
                <c:pt idx="3789">
                  <c:v>0.480435</c:v>
                </c:pt>
                <c:pt idx="3790">
                  <c:v>0.48042499999999999</c:v>
                </c:pt>
                <c:pt idx="3791">
                  <c:v>0.48041499999999998</c:v>
                </c:pt>
                <c:pt idx="3792">
                  <c:v>0.48040500000000003</c:v>
                </c:pt>
                <c:pt idx="3793">
                  <c:v>0.48039500000000002</c:v>
                </c:pt>
                <c:pt idx="3794">
                  <c:v>0.48038500000000001</c:v>
                </c:pt>
                <c:pt idx="3795">
                  <c:v>0.480375</c:v>
                </c:pt>
                <c:pt idx="3796">
                  <c:v>0.48036499999999999</c:v>
                </c:pt>
                <c:pt idx="3797">
                  <c:v>0.48035499999999998</c:v>
                </c:pt>
                <c:pt idx="3798">
                  <c:v>0.48034500000000002</c:v>
                </c:pt>
                <c:pt idx="3799">
                  <c:v>0.48033500000000001</c:v>
                </c:pt>
                <c:pt idx="3800">
                  <c:v>0.480325</c:v>
                </c:pt>
                <c:pt idx="3801">
                  <c:v>0.48031499999999999</c:v>
                </c:pt>
                <c:pt idx="3802">
                  <c:v>0.48030499999999998</c:v>
                </c:pt>
                <c:pt idx="3803">
                  <c:v>0.48029500000000003</c:v>
                </c:pt>
                <c:pt idx="3804">
                  <c:v>0.48028500000000002</c:v>
                </c:pt>
                <c:pt idx="3805">
                  <c:v>0.48027500000000001</c:v>
                </c:pt>
                <c:pt idx="3806">
                  <c:v>0.480265</c:v>
                </c:pt>
                <c:pt idx="3807">
                  <c:v>0.48025499999999999</c:v>
                </c:pt>
                <c:pt idx="3808">
                  <c:v>0.48024499999999998</c:v>
                </c:pt>
                <c:pt idx="3809">
                  <c:v>0.48023500000000002</c:v>
                </c:pt>
                <c:pt idx="3810">
                  <c:v>0.48022500000000001</c:v>
                </c:pt>
                <c:pt idx="3811">
                  <c:v>0.480215</c:v>
                </c:pt>
                <c:pt idx="3812">
                  <c:v>0.48020499999999999</c:v>
                </c:pt>
                <c:pt idx="3813">
                  <c:v>0.48019499999999998</c:v>
                </c:pt>
                <c:pt idx="3814">
                  <c:v>0.48018499999999997</c:v>
                </c:pt>
                <c:pt idx="3815">
                  <c:v>0.48017500000000002</c:v>
                </c:pt>
                <c:pt idx="3816">
                  <c:v>0.48016500000000001</c:v>
                </c:pt>
                <c:pt idx="3817">
                  <c:v>0.480155</c:v>
                </c:pt>
                <c:pt idx="3818">
                  <c:v>0.48014499999999999</c:v>
                </c:pt>
                <c:pt idx="3819">
                  <c:v>0.48013499999999998</c:v>
                </c:pt>
                <c:pt idx="3820">
                  <c:v>0.48012500000000002</c:v>
                </c:pt>
                <c:pt idx="3821">
                  <c:v>0.48011500000000001</c:v>
                </c:pt>
                <c:pt idx="3822">
                  <c:v>0.480105</c:v>
                </c:pt>
                <c:pt idx="3823">
                  <c:v>0.48009499999999999</c:v>
                </c:pt>
                <c:pt idx="3824">
                  <c:v>0.48008499999999998</c:v>
                </c:pt>
                <c:pt idx="3825">
                  <c:v>0.48007499999999997</c:v>
                </c:pt>
                <c:pt idx="3826">
                  <c:v>0.48006500000000002</c:v>
                </c:pt>
                <c:pt idx="3827">
                  <c:v>0.48005500000000001</c:v>
                </c:pt>
                <c:pt idx="3828">
                  <c:v>0.480045</c:v>
                </c:pt>
                <c:pt idx="3829">
                  <c:v>0.48003499999999999</c:v>
                </c:pt>
                <c:pt idx="3830">
                  <c:v>0.48002499999999998</c:v>
                </c:pt>
                <c:pt idx="3831">
                  <c:v>0.48001500000000002</c:v>
                </c:pt>
                <c:pt idx="3832">
                  <c:v>0.48000500000000001</c:v>
                </c:pt>
                <c:pt idx="3833">
                  <c:v>0.47909499999999999</c:v>
                </c:pt>
                <c:pt idx="3834">
                  <c:v>0.47908499999999998</c:v>
                </c:pt>
                <c:pt idx="3835">
                  <c:v>0.47907499999999997</c:v>
                </c:pt>
                <c:pt idx="3836">
                  <c:v>0.47906500000000002</c:v>
                </c:pt>
                <c:pt idx="3837">
                  <c:v>0.47905500000000001</c:v>
                </c:pt>
                <c:pt idx="3838">
                  <c:v>0.479045</c:v>
                </c:pt>
                <c:pt idx="3839">
                  <c:v>0.47903499999999999</c:v>
                </c:pt>
                <c:pt idx="3840">
                  <c:v>0.47902499999999998</c:v>
                </c:pt>
                <c:pt idx="3841">
                  <c:v>0.47901500000000002</c:v>
                </c:pt>
                <c:pt idx="3842">
                  <c:v>0.47900500000000001</c:v>
                </c:pt>
                <c:pt idx="3843">
                  <c:v>0.478995</c:v>
                </c:pt>
                <c:pt idx="3844">
                  <c:v>0.47898499999999999</c:v>
                </c:pt>
                <c:pt idx="3845">
                  <c:v>0.47897499999999998</c:v>
                </c:pt>
                <c:pt idx="3846">
                  <c:v>0.47896499999999997</c:v>
                </c:pt>
                <c:pt idx="3847">
                  <c:v>0.47895500000000002</c:v>
                </c:pt>
                <c:pt idx="3848">
                  <c:v>0.47894500000000001</c:v>
                </c:pt>
                <c:pt idx="3849">
                  <c:v>0.478935</c:v>
                </c:pt>
                <c:pt idx="3850">
                  <c:v>0.47892499999999999</c:v>
                </c:pt>
                <c:pt idx="3851">
                  <c:v>0.47891499999999998</c:v>
                </c:pt>
                <c:pt idx="3852">
                  <c:v>0.47890500000000003</c:v>
                </c:pt>
                <c:pt idx="3853">
                  <c:v>0.47889500000000002</c:v>
                </c:pt>
                <c:pt idx="3854">
                  <c:v>0.47888500000000001</c:v>
                </c:pt>
                <c:pt idx="3855">
                  <c:v>0.478875</c:v>
                </c:pt>
                <c:pt idx="3856">
                  <c:v>0.47886499999999999</c:v>
                </c:pt>
                <c:pt idx="3857">
                  <c:v>0.47885499999999998</c:v>
                </c:pt>
                <c:pt idx="3858">
                  <c:v>0.47884500000000002</c:v>
                </c:pt>
                <c:pt idx="3859">
                  <c:v>0.47883500000000001</c:v>
                </c:pt>
                <c:pt idx="3860">
                  <c:v>0.478825</c:v>
                </c:pt>
                <c:pt idx="3861">
                  <c:v>0.47881499999999999</c:v>
                </c:pt>
                <c:pt idx="3862">
                  <c:v>0.47880499999999998</c:v>
                </c:pt>
                <c:pt idx="3863">
                  <c:v>0.47879500000000003</c:v>
                </c:pt>
                <c:pt idx="3864">
                  <c:v>0.47878500000000002</c:v>
                </c:pt>
                <c:pt idx="3865">
                  <c:v>0.47877500000000001</c:v>
                </c:pt>
                <c:pt idx="3866">
                  <c:v>0.478765</c:v>
                </c:pt>
                <c:pt idx="3867">
                  <c:v>0.47875499999999999</c:v>
                </c:pt>
                <c:pt idx="3868">
                  <c:v>0.47874499999999998</c:v>
                </c:pt>
                <c:pt idx="3869">
                  <c:v>0.47873500000000002</c:v>
                </c:pt>
                <c:pt idx="3870">
                  <c:v>0.47872500000000001</c:v>
                </c:pt>
                <c:pt idx="3871">
                  <c:v>0.478715</c:v>
                </c:pt>
                <c:pt idx="3872">
                  <c:v>0.47870499999999999</c:v>
                </c:pt>
                <c:pt idx="3873">
                  <c:v>0.47869499999999998</c:v>
                </c:pt>
                <c:pt idx="3874">
                  <c:v>0.47868500000000003</c:v>
                </c:pt>
                <c:pt idx="3875">
                  <c:v>0.47867500000000002</c:v>
                </c:pt>
                <c:pt idx="3876">
                  <c:v>0.47866500000000001</c:v>
                </c:pt>
                <c:pt idx="3877">
                  <c:v>0.478655</c:v>
                </c:pt>
                <c:pt idx="3878">
                  <c:v>0.47864499999999999</c:v>
                </c:pt>
                <c:pt idx="3879">
                  <c:v>0.47863499999999998</c:v>
                </c:pt>
                <c:pt idx="3880">
                  <c:v>0.47862500000000002</c:v>
                </c:pt>
                <c:pt idx="3881">
                  <c:v>0.47861500000000001</c:v>
                </c:pt>
                <c:pt idx="3882">
                  <c:v>0.478605</c:v>
                </c:pt>
                <c:pt idx="3883">
                  <c:v>0.47859499999999999</c:v>
                </c:pt>
                <c:pt idx="3884">
                  <c:v>0.47858499999999998</c:v>
                </c:pt>
                <c:pt idx="3885">
                  <c:v>0.47857499999999997</c:v>
                </c:pt>
                <c:pt idx="3886">
                  <c:v>0.47856500000000002</c:v>
                </c:pt>
                <c:pt idx="3887">
                  <c:v>0.47855500000000001</c:v>
                </c:pt>
                <c:pt idx="3888">
                  <c:v>0.478545</c:v>
                </c:pt>
                <c:pt idx="3889">
                  <c:v>0.47853499999999999</c:v>
                </c:pt>
                <c:pt idx="3890">
                  <c:v>0.47852499999999998</c:v>
                </c:pt>
                <c:pt idx="3891">
                  <c:v>0.47851500000000002</c:v>
                </c:pt>
                <c:pt idx="3892">
                  <c:v>0.47850500000000001</c:v>
                </c:pt>
                <c:pt idx="3893">
                  <c:v>0.478495</c:v>
                </c:pt>
                <c:pt idx="3894">
                  <c:v>0.47848499999999999</c:v>
                </c:pt>
                <c:pt idx="3895">
                  <c:v>0.47847499999999998</c:v>
                </c:pt>
                <c:pt idx="3896">
                  <c:v>0.47846499999999997</c:v>
                </c:pt>
                <c:pt idx="3897">
                  <c:v>0.47845499999999996</c:v>
                </c:pt>
                <c:pt idx="3898">
                  <c:v>0.47844499999999995</c:v>
                </c:pt>
                <c:pt idx="3899">
                  <c:v>0.47843499999999994</c:v>
                </c:pt>
                <c:pt idx="3900">
                  <c:v>0.47842499999999993</c:v>
                </c:pt>
                <c:pt idx="3901">
                  <c:v>0.47841499999999992</c:v>
                </c:pt>
                <c:pt idx="3902">
                  <c:v>0.47840499999999991</c:v>
                </c:pt>
                <c:pt idx="3903">
                  <c:v>0.4783949999999999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7DC-493C-9F14-07D34162E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879664"/>
        <c:axId val="228780704"/>
      </c:scatterChart>
      <c:valAx>
        <c:axId val="227879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780704"/>
        <c:crosses val="autoZero"/>
        <c:crossBetween val="midCat"/>
        <c:majorUnit val="10"/>
      </c:valAx>
      <c:valAx>
        <c:axId val="228780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879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Lookups!$O$6</c:f>
          <c:strCache>
            <c:ptCount val="1"/>
            <c:pt idx="0">
              <c:v>Age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Lookups!$P$7</c:f>
              <c:strCache>
                <c:ptCount val="1"/>
                <c:pt idx="0">
                  <c:v>Coeff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Lookups!$O$8:$O$59</c:f>
              <c:numCache>
                <c:formatCode>General</c:formatCode>
                <c:ptCount val="52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54</c:v>
                </c:pt>
                <c:pt idx="15">
                  <c:v>55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60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  <c:pt idx="24">
                  <c:v>64</c:v>
                </c:pt>
                <c:pt idx="25">
                  <c:v>65</c:v>
                </c:pt>
                <c:pt idx="26">
                  <c:v>66</c:v>
                </c:pt>
                <c:pt idx="27">
                  <c:v>67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72</c:v>
                </c:pt>
                <c:pt idx="33">
                  <c:v>73</c:v>
                </c:pt>
                <c:pt idx="34">
                  <c:v>74</c:v>
                </c:pt>
                <c:pt idx="35">
                  <c:v>75</c:v>
                </c:pt>
                <c:pt idx="36">
                  <c:v>76</c:v>
                </c:pt>
                <c:pt idx="37">
                  <c:v>77</c:v>
                </c:pt>
                <c:pt idx="38">
                  <c:v>78</c:v>
                </c:pt>
                <c:pt idx="39">
                  <c:v>79</c:v>
                </c:pt>
                <c:pt idx="40">
                  <c:v>80</c:v>
                </c:pt>
                <c:pt idx="41">
                  <c:v>81</c:v>
                </c:pt>
                <c:pt idx="42">
                  <c:v>82</c:v>
                </c:pt>
                <c:pt idx="43">
                  <c:v>83</c:v>
                </c:pt>
                <c:pt idx="44">
                  <c:v>84</c:v>
                </c:pt>
                <c:pt idx="45">
                  <c:v>85</c:v>
                </c:pt>
                <c:pt idx="46">
                  <c:v>86</c:v>
                </c:pt>
                <c:pt idx="47">
                  <c:v>87</c:v>
                </c:pt>
                <c:pt idx="48">
                  <c:v>88</c:v>
                </c:pt>
                <c:pt idx="49">
                  <c:v>89</c:v>
                </c:pt>
                <c:pt idx="50">
                  <c:v>90</c:v>
                </c:pt>
              </c:numCache>
            </c:numRef>
          </c:xVal>
          <c:yVal>
            <c:numRef>
              <c:f>Lookups!$P$8:$P$59</c:f>
              <c:numCache>
                <c:formatCode>0.000</c:formatCode>
                <c:ptCount val="52"/>
                <c:pt idx="0">
                  <c:v>1</c:v>
                </c:pt>
                <c:pt idx="1">
                  <c:v>1.01</c:v>
                </c:pt>
                <c:pt idx="2">
                  <c:v>1.02</c:v>
                </c:pt>
                <c:pt idx="3">
                  <c:v>1.0309999999999999</c:v>
                </c:pt>
                <c:pt idx="4">
                  <c:v>1.0429999999999999</c:v>
                </c:pt>
                <c:pt idx="5">
                  <c:v>1.0549999999999999</c:v>
                </c:pt>
                <c:pt idx="6">
                  <c:v>1.0680000000000001</c:v>
                </c:pt>
                <c:pt idx="7">
                  <c:v>1.0820000000000001</c:v>
                </c:pt>
                <c:pt idx="8">
                  <c:v>1.097</c:v>
                </c:pt>
                <c:pt idx="9">
                  <c:v>1.113</c:v>
                </c:pt>
                <c:pt idx="10">
                  <c:v>1.1299999999999999</c:v>
                </c:pt>
                <c:pt idx="11">
                  <c:v>1.147</c:v>
                </c:pt>
                <c:pt idx="12">
                  <c:v>1.165</c:v>
                </c:pt>
                <c:pt idx="13">
                  <c:v>1.1839999999999999</c:v>
                </c:pt>
                <c:pt idx="14">
                  <c:v>1.204</c:v>
                </c:pt>
                <c:pt idx="15">
                  <c:v>1.2250000000000001</c:v>
                </c:pt>
                <c:pt idx="16">
                  <c:v>1.246</c:v>
                </c:pt>
                <c:pt idx="17">
                  <c:v>1.268</c:v>
                </c:pt>
                <c:pt idx="18">
                  <c:v>1.2909999999999999</c:v>
                </c:pt>
                <c:pt idx="19">
                  <c:v>1.3149999999999999</c:v>
                </c:pt>
                <c:pt idx="20">
                  <c:v>1.34</c:v>
                </c:pt>
                <c:pt idx="21">
                  <c:v>1.3660000000000001</c:v>
                </c:pt>
                <c:pt idx="22">
                  <c:v>1.393</c:v>
                </c:pt>
                <c:pt idx="23">
                  <c:v>1.421</c:v>
                </c:pt>
                <c:pt idx="24">
                  <c:v>1.45</c:v>
                </c:pt>
                <c:pt idx="25">
                  <c:v>1.48</c:v>
                </c:pt>
                <c:pt idx="26">
                  <c:v>1.5109999999999999</c:v>
                </c:pt>
                <c:pt idx="27">
                  <c:v>1.5429999999999999</c:v>
                </c:pt>
                <c:pt idx="28">
                  <c:v>1.5760000000000001</c:v>
                </c:pt>
                <c:pt idx="29">
                  <c:v>1.61</c:v>
                </c:pt>
                <c:pt idx="30">
                  <c:v>1.645</c:v>
                </c:pt>
                <c:pt idx="31">
                  <c:v>1.681</c:v>
                </c:pt>
                <c:pt idx="32">
                  <c:v>1.718</c:v>
                </c:pt>
                <c:pt idx="33">
                  <c:v>1.756</c:v>
                </c:pt>
                <c:pt idx="34">
                  <c:v>1.7949999999999999</c:v>
                </c:pt>
                <c:pt idx="35">
                  <c:v>1.835</c:v>
                </c:pt>
                <c:pt idx="36">
                  <c:v>1.8759999999999999</c:v>
                </c:pt>
                <c:pt idx="37">
                  <c:v>1.9179999999999999</c:v>
                </c:pt>
                <c:pt idx="38">
                  <c:v>1.9610000000000001</c:v>
                </c:pt>
                <c:pt idx="39">
                  <c:v>2.0049999999999999</c:v>
                </c:pt>
                <c:pt idx="40">
                  <c:v>2.0499999999999998</c:v>
                </c:pt>
                <c:pt idx="41">
                  <c:v>2.0960000000000001</c:v>
                </c:pt>
                <c:pt idx="42">
                  <c:v>2.1429999999999998</c:v>
                </c:pt>
                <c:pt idx="43">
                  <c:v>2.19</c:v>
                </c:pt>
                <c:pt idx="44">
                  <c:v>2.238</c:v>
                </c:pt>
                <c:pt idx="45">
                  <c:v>2.2869999999999999</c:v>
                </c:pt>
                <c:pt idx="46">
                  <c:v>2.3370000000000002</c:v>
                </c:pt>
                <c:pt idx="47">
                  <c:v>2.3879999999999999</c:v>
                </c:pt>
                <c:pt idx="48">
                  <c:v>2.44</c:v>
                </c:pt>
                <c:pt idx="49">
                  <c:v>2.4940000000000002</c:v>
                </c:pt>
                <c:pt idx="50">
                  <c:v>2.5489999999999999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4E-40FA-9A13-99F1F9F3D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866152"/>
        <c:axId val="228781088"/>
      </c:scatterChart>
      <c:valAx>
        <c:axId val="227866152"/>
        <c:scaling>
          <c:orientation val="minMax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781088"/>
        <c:crosses val="autoZero"/>
        <c:crossBetween val="midCat"/>
        <c:majorUnit val="10"/>
      </c:valAx>
      <c:valAx>
        <c:axId val="22878108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866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1</xdr:row>
          <xdr:rowOff>7620</xdr:rowOff>
        </xdr:from>
        <xdr:to>
          <xdr:col>13</xdr:col>
          <xdr:colOff>358140</xdr:colOff>
          <xdr:row>2</xdr:row>
          <xdr:rowOff>137160</xdr:rowOff>
        </xdr:to>
        <xdr:sp macro="" textlink="">
          <xdr:nvSpPr>
            <xdr:cNvPr id="4103" name="Butto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 Flights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</xdr:colOff>
          <xdr:row>1</xdr:row>
          <xdr:rowOff>15240</xdr:rowOff>
        </xdr:from>
        <xdr:to>
          <xdr:col>1</xdr:col>
          <xdr:colOff>502920</xdr:colOff>
          <xdr:row>3</xdr:row>
          <xdr:rowOff>144780</xdr:rowOff>
        </xdr:to>
        <xdr:sp macro="" textlink="">
          <xdr:nvSpPr>
            <xdr:cNvPr id="4104" name="Button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 By ID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83820</xdr:colOff>
          <xdr:row>0</xdr:row>
          <xdr:rowOff>76200</xdr:rowOff>
        </xdr:from>
        <xdr:to>
          <xdr:col>4</xdr:col>
          <xdr:colOff>754380</xdr:colOff>
          <xdr:row>3</xdr:row>
          <xdr:rowOff>83820</xdr:rowOff>
        </xdr:to>
        <xdr:sp macro="" textlink="">
          <xdr:nvSpPr>
            <xdr:cNvPr id="7177" name="Button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Import and Sort Flights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144780</xdr:colOff>
          <xdr:row>0</xdr:row>
          <xdr:rowOff>91440</xdr:rowOff>
        </xdr:from>
        <xdr:to>
          <xdr:col>7</xdr:col>
          <xdr:colOff>373380</xdr:colOff>
          <xdr:row>2</xdr:row>
          <xdr:rowOff>53340</xdr:rowOff>
        </xdr:to>
        <xdr:sp macro="" textlink="">
          <xdr:nvSpPr>
            <xdr:cNvPr id="7179" name="Button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10</xdr:row>
          <xdr:rowOff>15240</xdr:rowOff>
        </xdr:from>
        <xdr:to>
          <xdr:col>11</xdr:col>
          <xdr:colOff>129540</xdr:colOff>
          <xdr:row>11</xdr:row>
          <xdr:rowOff>137160</xdr:rowOff>
        </xdr:to>
        <xdr:sp macro="" textlink="">
          <xdr:nvSpPr>
            <xdr:cNvPr id="3084" name="Button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152400</xdr:colOff>
          <xdr:row>10</xdr:row>
          <xdr:rowOff>22860</xdr:rowOff>
        </xdr:from>
        <xdr:to>
          <xdr:col>23</xdr:col>
          <xdr:colOff>160020</xdr:colOff>
          <xdr:row>11</xdr:row>
          <xdr:rowOff>114300</xdr:rowOff>
        </xdr:to>
        <xdr:sp macro="" textlink="">
          <xdr:nvSpPr>
            <xdr:cNvPr id="3085" name="Button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91440</xdr:colOff>
          <xdr:row>10</xdr:row>
          <xdr:rowOff>30480</xdr:rowOff>
        </xdr:from>
        <xdr:to>
          <xdr:col>35</xdr:col>
          <xdr:colOff>76200</xdr:colOff>
          <xdr:row>11</xdr:row>
          <xdr:rowOff>144780</xdr:rowOff>
        </xdr:to>
        <xdr:sp macro="" textlink="">
          <xdr:nvSpPr>
            <xdr:cNvPr id="3087" name="Button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83820</xdr:colOff>
          <xdr:row>0</xdr:row>
          <xdr:rowOff>30480</xdr:rowOff>
        </xdr:from>
        <xdr:to>
          <xdr:col>6</xdr:col>
          <xdr:colOff>1143000</xdr:colOff>
          <xdr:row>2</xdr:row>
          <xdr:rowOff>121920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8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Import and Sort</a:t>
              </a:r>
            </a:p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by PRODUCT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1203960</xdr:colOff>
          <xdr:row>0</xdr:row>
          <xdr:rowOff>38100</xdr:rowOff>
        </xdr:from>
        <xdr:to>
          <xdr:col>6</xdr:col>
          <xdr:colOff>2133600</xdr:colOff>
          <xdr:row>2</xdr:row>
          <xdr:rowOff>121920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8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</a:t>
              </a:r>
            </a:p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by TOTAL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2461260</xdr:colOff>
          <xdr:row>0</xdr:row>
          <xdr:rowOff>38100</xdr:rowOff>
        </xdr:from>
        <xdr:to>
          <xdr:col>8</xdr:col>
          <xdr:colOff>411480</xdr:colOff>
          <xdr:row>2</xdr:row>
          <xdr:rowOff>121920</xdr:rowOff>
        </xdr:to>
        <xdr:sp macro="" textlink="">
          <xdr:nvSpPr>
            <xdr:cNvPr id="15363" name="Button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8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CLEAR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12</xdr:row>
      <xdr:rowOff>33337</xdr:rowOff>
    </xdr:from>
    <xdr:to>
      <xdr:col>12</xdr:col>
      <xdr:colOff>323849</xdr:colOff>
      <xdr:row>29</xdr:row>
      <xdr:rowOff>23812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76201</xdr:colOff>
      <xdr:row>8</xdr:row>
      <xdr:rowOff>64769</xdr:rowOff>
    </xdr:from>
    <xdr:to>
      <xdr:col>17</xdr:col>
      <xdr:colOff>167641</xdr:colOff>
      <xdr:row>23</xdr:row>
      <xdr:rowOff>91440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orldpowerliftingcongress.com/wp-content/uploads/2015/02/Glossbrenner.ht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7"/>
  <sheetViews>
    <sheetView workbookViewId="0"/>
  </sheetViews>
  <sheetFormatPr defaultColWidth="9.109375" defaultRowHeight="13.2" x14ac:dyDescent="0.25"/>
  <cols>
    <col min="1" max="1" width="12.88671875" style="1" customWidth="1"/>
    <col min="2" max="2" width="24" style="1" customWidth="1"/>
    <col min="3" max="3" width="26.33203125" style="1" customWidth="1"/>
    <col min="4" max="4" width="31.5546875" style="1" customWidth="1"/>
    <col min="5" max="5" width="33.44140625" style="1" customWidth="1"/>
    <col min="6" max="6" width="26.6640625" style="1" customWidth="1"/>
    <col min="7" max="7" width="24.88671875" style="1" customWidth="1"/>
    <col min="8" max="8" width="32.21875" style="1" customWidth="1"/>
    <col min="9" max="9" width="35" style="1" customWidth="1"/>
    <col min="10" max="10" width="3.5546875" style="1" customWidth="1"/>
    <col min="11" max="16384" width="9.109375" style="1"/>
  </cols>
  <sheetData>
    <row r="1" spans="1:10" ht="13.8" thickBot="1" x14ac:dyDescent="0.3">
      <c r="A1" s="7"/>
      <c r="B1" s="7"/>
      <c r="C1" s="7"/>
      <c r="D1" s="7"/>
      <c r="E1" s="7"/>
      <c r="F1" s="7"/>
      <c r="G1" s="7"/>
      <c r="H1" s="7"/>
    </row>
    <row r="2" spans="1:10" s="7" customFormat="1" ht="13.8" thickBot="1" x14ac:dyDescent="0.3">
      <c r="A2" s="102" t="s">
        <v>150</v>
      </c>
      <c r="B2" s="670" t="s">
        <v>45</v>
      </c>
      <c r="C2" s="671"/>
      <c r="D2" s="671"/>
      <c r="E2" s="672"/>
      <c r="F2" s="673" t="s">
        <v>43</v>
      </c>
      <c r="G2" s="674"/>
      <c r="H2" s="674"/>
      <c r="I2" s="675"/>
      <c r="J2" s="140"/>
    </row>
    <row r="3" spans="1:10" s="7" customFormat="1" ht="13.8" thickBot="1" x14ac:dyDescent="0.3">
      <c r="A3" s="102" t="s">
        <v>151</v>
      </c>
      <c r="B3" s="676" t="s">
        <v>58</v>
      </c>
      <c r="C3" s="677"/>
      <c r="D3" s="676" t="s">
        <v>181</v>
      </c>
      <c r="E3" s="677"/>
      <c r="F3" s="676" t="s">
        <v>58</v>
      </c>
      <c r="G3" s="677"/>
      <c r="H3" s="676" t="s">
        <v>181</v>
      </c>
      <c r="I3" s="677"/>
      <c r="J3" s="140"/>
    </row>
    <row r="4" spans="1:10" s="7" customFormat="1" x14ac:dyDescent="0.25">
      <c r="A4" s="102" t="s">
        <v>193</v>
      </c>
      <c r="B4" s="19" t="s">
        <v>191</v>
      </c>
      <c r="C4" s="19" t="s">
        <v>192</v>
      </c>
      <c r="D4" s="19" t="s">
        <v>29</v>
      </c>
      <c r="E4" s="19" t="s">
        <v>30</v>
      </c>
      <c r="F4" s="19" t="s">
        <v>194</v>
      </c>
      <c r="G4" s="19" t="s">
        <v>195</v>
      </c>
      <c r="H4" s="19" t="s">
        <v>44</v>
      </c>
      <c r="I4" s="19" t="s">
        <v>55</v>
      </c>
      <c r="J4" s="140"/>
    </row>
    <row r="5" spans="1:10" s="7" customFormat="1" ht="13.8" thickBot="1" x14ac:dyDescent="0.3">
      <c r="A5" s="1"/>
      <c r="B5" s="20">
        <v>1</v>
      </c>
      <c r="C5" s="20">
        <v>2</v>
      </c>
      <c r="D5" s="20">
        <v>3</v>
      </c>
      <c r="E5" s="20">
        <v>4</v>
      </c>
      <c r="F5" s="20">
        <v>5</v>
      </c>
      <c r="G5" s="20">
        <v>6</v>
      </c>
      <c r="H5" s="20">
        <v>7</v>
      </c>
      <c r="I5" s="20">
        <v>8</v>
      </c>
      <c r="J5" s="140"/>
    </row>
    <row r="6" spans="1:10" x14ac:dyDescent="0.25">
      <c r="A6" s="1">
        <v>1</v>
      </c>
      <c r="B6" s="459" t="s">
        <v>198</v>
      </c>
      <c r="C6" s="456" t="s">
        <v>223</v>
      </c>
      <c r="D6" s="460" t="s">
        <v>225</v>
      </c>
      <c r="E6" s="460" t="s">
        <v>226</v>
      </c>
      <c r="F6" s="461" t="s">
        <v>196</v>
      </c>
      <c r="G6" s="462" t="s">
        <v>224</v>
      </c>
      <c r="H6" s="460" t="s">
        <v>227</v>
      </c>
      <c r="I6" s="62" t="s">
        <v>228</v>
      </c>
      <c r="J6" s="5"/>
    </row>
    <row r="7" spans="1:10" x14ac:dyDescent="0.25">
      <c r="A7" s="1">
        <v>2</v>
      </c>
      <c r="B7" s="29" t="s">
        <v>199</v>
      </c>
      <c r="C7" s="24" t="s">
        <v>205</v>
      </c>
      <c r="D7" s="6" t="s">
        <v>216</v>
      </c>
      <c r="E7" s="6" t="s">
        <v>217</v>
      </c>
      <c r="F7" s="22" t="s">
        <v>197</v>
      </c>
      <c r="G7" s="33" t="s">
        <v>209</v>
      </c>
      <c r="H7" s="6" t="s">
        <v>218</v>
      </c>
      <c r="I7" s="63" t="s">
        <v>219</v>
      </c>
      <c r="J7" s="5"/>
    </row>
    <row r="8" spans="1:10" x14ac:dyDescent="0.25">
      <c r="A8" s="1">
        <v>3</v>
      </c>
      <c r="B8" s="463" t="s">
        <v>200</v>
      </c>
      <c r="C8" s="6" t="s">
        <v>46</v>
      </c>
      <c r="D8" s="6" t="s">
        <v>46</v>
      </c>
      <c r="E8" s="6" t="s">
        <v>46</v>
      </c>
      <c r="F8" s="26" t="s">
        <v>208</v>
      </c>
      <c r="G8" s="6" t="s">
        <v>46</v>
      </c>
      <c r="H8" s="6" t="s">
        <v>46</v>
      </c>
      <c r="I8" s="12" t="s">
        <v>46</v>
      </c>
      <c r="J8" s="5"/>
    </row>
    <row r="9" spans="1:10" x14ac:dyDescent="0.25">
      <c r="A9" s="1">
        <v>4</v>
      </c>
      <c r="B9" s="463" t="s">
        <v>201</v>
      </c>
      <c r="C9" s="6" t="s">
        <v>46</v>
      </c>
      <c r="D9" s="6" t="s">
        <v>46</v>
      </c>
      <c r="E9" s="6" t="s">
        <v>46</v>
      </c>
      <c r="F9" s="26" t="s">
        <v>207</v>
      </c>
      <c r="G9" s="6" t="s">
        <v>46</v>
      </c>
      <c r="H9" s="6" t="s">
        <v>46</v>
      </c>
      <c r="I9" s="12" t="s">
        <v>46</v>
      </c>
      <c r="J9" s="5"/>
    </row>
    <row r="10" spans="1:10" x14ac:dyDescent="0.25">
      <c r="A10" s="1">
        <v>5</v>
      </c>
      <c r="B10" s="29" t="s">
        <v>229</v>
      </c>
      <c r="C10" s="6" t="s">
        <v>46</v>
      </c>
      <c r="D10" s="6" t="s">
        <v>46</v>
      </c>
      <c r="E10" s="6" t="s">
        <v>46</v>
      </c>
      <c r="F10" s="22" t="s">
        <v>28</v>
      </c>
      <c r="G10" s="6" t="s">
        <v>46</v>
      </c>
      <c r="H10" s="6" t="s">
        <v>46</v>
      </c>
      <c r="I10" s="12" t="s">
        <v>46</v>
      </c>
      <c r="J10" s="5"/>
    </row>
    <row r="11" spans="1:10" x14ac:dyDescent="0.25">
      <c r="A11" s="1">
        <v>6</v>
      </c>
      <c r="B11" s="29" t="s">
        <v>32</v>
      </c>
      <c r="C11" s="6" t="s">
        <v>46</v>
      </c>
      <c r="D11" s="6" t="s">
        <v>46</v>
      </c>
      <c r="E11" s="6" t="s">
        <v>46</v>
      </c>
      <c r="F11" s="6" t="s">
        <v>46</v>
      </c>
      <c r="G11" s="6" t="s">
        <v>46</v>
      </c>
      <c r="H11" s="6" t="s">
        <v>46</v>
      </c>
      <c r="I11" s="12" t="s">
        <v>46</v>
      </c>
      <c r="J11" s="5"/>
    </row>
    <row r="12" spans="1:10" x14ac:dyDescent="0.25">
      <c r="A12" s="1">
        <v>7</v>
      </c>
      <c r="B12" s="29" t="s">
        <v>33</v>
      </c>
      <c r="C12" s="6" t="s">
        <v>46</v>
      </c>
      <c r="D12" s="6" t="s">
        <v>46</v>
      </c>
      <c r="E12" s="6" t="s">
        <v>46</v>
      </c>
      <c r="F12" s="6" t="s">
        <v>46</v>
      </c>
      <c r="G12" s="6" t="s">
        <v>46</v>
      </c>
      <c r="H12" s="6" t="s">
        <v>46</v>
      </c>
      <c r="I12" s="12" t="s">
        <v>46</v>
      </c>
      <c r="J12" s="5"/>
    </row>
    <row r="13" spans="1:10" x14ac:dyDescent="0.25">
      <c r="A13" s="1">
        <v>8</v>
      </c>
      <c r="B13" s="29" t="s">
        <v>34</v>
      </c>
      <c r="C13" s="6" t="s">
        <v>46</v>
      </c>
      <c r="D13" s="6" t="s">
        <v>46</v>
      </c>
      <c r="E13" s="6" t="s">
        <v>46</v>
      </c>
      <c r="F13" s="6" t="s">
        <v>46</v>
      </c>
      <c r="G13" s="6" t="s">
        <v>46</v>
      </c>
      <c r="H13" s="6" t="s">
        <v>46</v>
      </c>
      <c r="I13" s="12" t="s">
        <v>46</v>
      </c>
      <c r="J13" s="5"/>
    </row>
    <row r="14" spans="1:10" x14ac:dyDescent="0.25">
      <c r="A14" s="1">
        <v>9</v>
      </c>
      <c r="B14" s="29" t="s">
        <v>35</v>
      </c>
      <c r="C14" s="6" t="s">
        <v>46</v>
      </c>
      <c r="D14" s="6" t="s">
        <v>46</v>
      </c>
      <c r="E14" s="6" t="s">
        <v>46</v>
      </c>
      <c r="F14" s="6" t="s">
        <v>46</v>
      </c>
      <c r="G14" s="6" t="s">
        <v>46</v>
      </c>
      <c r="H14" s="6" t="s">
        <v>46</v>
      </c>
      <c r="I14" s="12" t="s">
        <v>46</v>
      </c>
      <c r="J14" s="5"/>
    </row>
    <row r="15" spans="1:10" x14ac:dyDescent="0.25">
      <c r="A15" s="1">
        <v>10</v>
      </c>
      <c r="B15" s="28" t="s">
        <v>36</v>
      </c>
      <c r="C15" s="6" t="s">
        <v>46</v>
      </c>
      <c r="D15" s="6" t="s">
        <v>46</v>
      </c>
      <c r="E15" s="6" t="s">
        <v>46</v>
      </c>
      <c r="F15" s="6" t="s">
        <v>46</v>
      </c>
      <c r="G15" s="6" t="s">
        <v>46</v>
      </c>
      <c r="H15" s="6" t="s">
        <v>46</v>
      </c>
      <c r="I15" s="12" t="s">
        <v>46</v>
      </c>
      <c r="J15" s="5"/>
    </row>
    <row r="16" spans="1:10" x14ac:dyDescent="0.25">
      <c r="A16" s="1">
        <v>11</v>
      </c>
      <c r="B16" s="28" t="s">
        <v>37</v>
      </c>
      <c r="C16" s="6" t="s">
        <v>46</v>
      </c>
      <c r="D16" s="6" t="s">
        <v>46</v>
      </c>
      <c r="E16" s="6" t="s">
        <v>46</v>
      </c>
      <c r="F16" s="6" t="s">
        <v>46</v>
      </c>
      <c r="G16" s="6" t="s">
        <v>46</v>
      </c>
      <c r="H16" s="6" t="s">
        <v>46</v>
      </c>
      <c r="I16" s="12" t="s">
        <v>46</v>
      </c>
      <c r="J16" s="5"/>
    </row>
    <row r="17" spans="1:10" x14ac:dyDescent="0.25">
      <c r="A17" s="1">
        <v>12</v>
      </c>
      <c r="B17" s="28" t="s">
        <v>38</v>
      </c>
      <c r="C17" s="6" t="s">
        <v>46</v>
      </c>
      <c r="D17" s="6" t="s">
        <v>46</v>
      </c>
      <c r="E17" s="6" t="s">
        <v>46</v>
      </c>
      <c r="F17" s="6" t="s">
        <v>46</v>
      </c>
      <c r="G17" s="6" t="s">
        <v>46</v>
      </c>
      <c r="H17" s="6" t="s">
        <v>46</v>
      </c>
      <c r="I17" s="12" t="s">
        <v>46</v>
      </c>
      <c r="J17" s="5"/>
    </row>
    <row r="18" spans="1:10" x14ac:dyDescent="0.25">
      <c r="A18" s="1">
        <v>13</v>
      </c>
      <c r="B18" s="28" t="s">
        <v>39</v>
      </c>
      <c r="C18" s="6" t="s">
        <v>46</v>
      </c>
      <c r="D18" s="6" t="s">
        <v>46</v>
      </c>
      <c r="E18" s="6" t="s">
        <v>46</v>
      </c>
      <c r="F18" s="6" t="s">
        <v>46</v>
      </c>
      <c r="G18" s="6" t="s">
        <v>46</v>
      </c>
      <c r="H18" s="6" t="s">
        <v>46</v>
      </c>
      <c r="I18" s="12" t="s">
        <v>46</v>
      </c>
      <c r="J18" s="5"/>
    </row>
    <row r="19" spans="1:10" x14ac:dyDescent="0.25">
      <c r="A19" s="1">
        <v>14</v>
      </c>
      <c r="B19" s="28" t="s">
        <v>40</v>
      </c>
      <c r="C19" s="6" t="s">
        <v>46</v>
      </c>
      <c r="D19" s="6" t="s">
        <v>46</v>
      </c>
      <c r="E19" s="6" t="s">
        <v>46</v>
      </c>
      <c r="F19" s="6" t="s">
        <v>46</v>
      </c>
      <c r="G19" s="6" t="s">
        <v>46</v>
      </c>
      <c r="H19" s="6" t="s">
        <v>46</v>
      </c>
      <c r="I19" s="12" t="s">
        <v>46</v>
      </c>
      <c r="J19" s="5"/>
    </row>
    <row r="20" spans="1:10" x14ac:dyDescent="0.25">
      <c r="A20" s="1">
        <v>15</v>
      </c>
      <c r="B20" s="28" t="s">
        <v>41</v>
      </c>
      <c r="C20" s="6" t="s">
        <v>46</v>
      </c>
      <c r="D20" s="6" t="s">
        <v>46</v>
      </c>
      <c r="E20" s="6" t="s">
        <v>46</v>
      </c>
      <c r="F20" s="6" t="s">
        <v>46</v>
      </c>
      <c r="G20" s="6" t="s">
        <v>46</v>
      </c>
      <c r="H20" s="6" t="s">
        <v>46</v>
      </c>
      <c r="I20" s="12" t="s">
        <v>46</v>
      </c>
      <c r="J20" s="5"/>
    </row>
    <row r="21" spans="1:10" x14ac:dyDescent="0.25">
      <c r="A21" s="1">
        <v>16</v>
      </c>
      <c r="B21" s="28" t="s">
        <v>42</v>
      </c>
      <c r="C21" s="6" t="s">
        <v>46</v>
      </c>
      <c r="D21" s="6" t="s">
        <v>46</v>
      </c>
      <c r="E21" s="6" t="s">
        <v>46</v>
      </c>
      <c r="F21" s="6" t="s">
        <v>46</v>
      </c>
      <c r="G21" s="6" t="s">
        <v>46</v>
      </c>
      <c r="H21" s="6" t="s">
        <v>46</v>
      </c>
      <c r="I21" s="12" t="s">
        <v>46</v>
      </c>
      <c r="J21" s="5"/>
    </row>
    <row r="22" spans="1:10" x14ac:dyDescent="0.25">
      <c r="A22" s="1">
        <v>17</v>
      </c>
      <c r="B22" s="291" t="s">
        <v>46</v>
      </c>
      <c r="C22" s="6" t="s">
        <v>46</v>
      </c>
      <c r="D22" s="6" t="s">
        <v>46</v>
      </c>
      <c r="E22" s="6" t="s">
        <v>46</v>
      </c>
      <c r="F22" s="6" t="s">
        <v>46</v>
      </c>
      <c r="G22" s="6" t="s">
        <v>46</v>
      </c>
      <c r="H22" s="6" t="s">
        <v>46</v>
      </c>
      <c r="I22" s="12" t="s">
        <v>46</v>
      </c>
      <c r="J22" s="5"/>
    </row>
    <row r="23" spans="1:10" x14ac:dyDescent="0.25">
      <c r="A23" s="1">
        <v>19</v>
      </c>
      <c r="B23" s="291" t="s">
        <v>46</v>
      </c>
      <c r="C23" s="6" t="s">
        <v>46</v>
      </c>
      <c r="D23" s="6" t="s">
        <v>46</v>
      </c>
      <c r="E23" s="6" t="s">
        <v>46</v>
      </c>
      <c r="F23" s="6" t="s">
        <v>46</v>
      </c>
      <c r="G23" s="6" t="s">
        <v>46</v>
      </c>
      <c r="H23" s="6" t="s">
        <v>46</v>
      </c>
      <c r="I23" s="12" t="s">
        <v>46</v>
      </c>
      <c r="J23" s="5"/>
    </row>
    <row r="24" spans="1:10" ht="13.8" thickBot="1" x14ac:dyDescent="0.3">
      <c r="B24" s="13" t="s">
        <v>46</v>
      </c>
      <c r="C24" s="14" t="s">
        <v>46</v>
      </c>
      <c r="D24" s="14" t="s">
        <v>46</v>
      </c>
      <c r="E24" s="14" t="s">
        <v>46</v>
      </c>
      <c r="F24" s="14" t="s">
        <v>46</v>
      </c>
      <c r="G24" s="14" t="s">
        <v>46</v>
      </c>
      <c r="H24" s="14" t="s">
        <v>46</v>
      </c>
      <c r="I24" s="15" t="s">
        <v>46</v>
      </c>
      <c r="J24" s="5"/>
    </row>
    <row r="26" spans="1:10" x14ac:dyDescent="0.25">
      <c r="B26" s="27" t="s">
        <v>231</v>
      </c>
      <c r="C26" s="23" t="s">
        <v>60</v>
      </c>
      <c r="F26" s="21" t="s">
        <v>233</v>
      </c>
      <c r="G26" s="34" t="s">
        <v>61</v>
      </c>
    </row>
    <row r="27" spans="1:10" x14ac:dyDescent="0.25">
      <c r="B27" s="30" t="s">
        <v>232</v>
      </c>
      <c r="F27" s="25" t="s">
        <v>234</v>
      </c>
    </row>
    <row r="30" spans="1:10" x14ac:dyDescent="0.25">
      <c r="B30" s="1" t="s">
        <v>150</v>
      </c>
      <c r="C30" s="1" t="s">
        <v>153</v>
      </c>
    </row>
    <row r="31" spans="1:10" x14ac:dyDescent="0.25">
      <c r="B31" s="1" t="s">
        <v>149</v>
      </c>
      <c r="C31" s="1" t="s">
        <v>154</v>
      </c>
    </row>
    <row r="32" spans="1:10" x14ac:dyDescent="0.25">
      <c r="B32" s="1" t="s">
        <v>151</v>
      </c>
      <c r="C32" s="1" t="s">
        <v>152</v>
      </c>
    </row>
    <row r="33" spans="2:6" x14ac:dyDescent="0.25">
      <c r="B33" s="1" t="s">
        <v>22</v>
      </c>
      <c r="C33" s="1" t="s">
        <v>230</v>
      </c>
    </row>
    <row r="34" spans="2:6" x14ac:dyDescent="0.25">
      <c r="B34" s="1" t="s">
        <v>160</v>
      </c>
      <c r="C34" s="1" t="s">
        <v>155</v>
      </c>
    </row>
    <row r="35" spans="2:6" x14ac:dyDescent="0.25">
      <c r="B35" s="1" t="s">
        <v>159</v>
      </c>
      <c r="C35" s="1" t="s">
        <v>161</v>
      </c>
    </row>
    <row r="38" spans="2:6" x14ac:dyDescent="0.25">
      <c r="B38" s="17" t="s">
        <v>156</v>
      </c>
      <c r="E38" s="17" t="s">
        <v>158</v>
      </c>
    </row>
    <row r="39" spans="2:6" x14ac:dyDescent="0.25">
      <c r="B39" s="1">
        <v>52</v>
      </c>
      <c r="C39" s="2">
        <f>B39*2.2046</f>
        <v>114.6392</v>
      </c>
      <c r="E39" s="1">
        <v>44</v>
      </c>
      <c r="F39" s="2">
        <f t="shared" ref="F39:F47" si="0">E39*2.2046</f>
        <v>97.002400000000009</v>
      </c>
    </row>
    <row r="40" spans="2:6" x14ac:dyDescent="0.25">
      <c r="B40" s="1">
        <v>56</v>
      </c>
      <c r="C40" s="2">
        <f t="shared" ref="C40:C49" si="1">B40*2.2046</f>
        <v>123.45760000000001</v>
      </c>
      <c r="E40" s="1">
        <v>48</v>
      </c>
      <c r="F40" s="2">
        <f t="shared" si="0"/>
        <v>105.82080000000001</v>
      </c>
    </row>
    <row r="41" spans="2:6" x14ac:dyDescent="0.25">
      <c r="B41" s="1">
        <v>60</v>
      </c>
      <c r="C41" s="2">
        <f t="shared" si="1"/>
        <v>132.27600000000001</v>
      </c>
      <c r="E41" s="1">
        <v>52</v>
      </c>
      <c r="F41" s="2">
        <f t="shared" si="0"/>
        <v>114.6392</v>
      </c>
    </row>
    <row r="42" spans="2:6" x14ac:dyDescent="0.25">
      <c r="B42" s="1">
        <v>67.5</v>
      </c>
      <c r="C42" s="2">
        <f t="shared" si="1"/>
        <v>148.81050000000002</v>
      </c>
      <c r="E42" s="1">
        <v>56</v>
      </c>
      <c r="F42" s="2">
        <f t="shared" si="0"/>
        <v>123.45760000000001</v>
      </c>
    </row>
    <row r="43" spans="2:6" x14ac:dyDescent="0.25">
      <c r="B43" s="1">
        <v>75</v>
      </c>
      <c r="C43" s="2">
        <f t="shared" si="1"/>
        <v>165.345</v>
      </c>
      <c r="E43" s="1">
        <v>60</v>
      </c>
      <c r="F43" s="2">
        <f t="shared" si="0"/>
        <v>132.27600000000001</v>
      </c>
    </row>
    <row r="44" spans="2:6" x14ac:dyDescent="0.25">
      <c r="B44" s="1">
        <v>82.5</v>
      </c>
      <c r="C44" s="2">
        <f t="shared" si="1"/>
        <v>181.87950000000001</v>
      </c>
      <c r="E44" s="1">
        <v>67.5</v>
      </c>
      <c r="F44" s="2">
        <f t="shared" si="0"/>
        <v>148.81050000000002</v>
      </c>
    </row>
    <row r="45" spans="2:6" x14ac:dyDescent="0.25">
      <c r="B45" s="1">
        <v>90</v>
      </c>
      <c r="C45" s="2">
        <f t="shared" si="1"/>
        <v>198.41400000000002</v>
      </c>
      <c r="E45" s="1">
        <v>75</v>
      </c>
      <c r="F45" s="2">
        <f t="shared" si="0"/>
        <v>165.345</v>
      </c>
    </row>
    <row r="46" spans="2:6" x14ac:dyDescent="0.25">
      <c r="B46" s="1">
        <v>100</v>
      </c>
      <c r="C46" s="2">
        <f t="shared" si="1"/>
        <v>220.46</v>
      </c>
      <c r="E46" s="1">
        <v>82.5</v>
      </c>
      <c r="F46" s="2">
        <f t="shared" si="0"/>
        <v>181.87950000000001</v>
      </c>
    </row>
    <row r="47" spans="2:6" x14ac:dyDescent="0.25">
      <c r="B47" s="1">
        <v>110</v>
      </c>
      <c r="C47" s="2">
        <f t="shared" si="1"/>
        <v>242.506</v>
      </c>
      <c r="E47" s="1">
        <v>90</v>
      </c>
      <c r="F47" s="2">
        <f t="shared" si="0"/>
        <v>198.41400000000002</v>
      </c>
    </row>
    <row r="48" spans="2:6" x14ac:dyDescent="0.25">
      <c r="B48" s="1">
        <v>125</v>
      </c>
      <c r="C48" s="2">
        <f t="shared" si="1"/>
        <v>275.57499999999999</v>
      </c>
      <c r="E48" s="17" t="s">
        <v>157</v>
      </c>
      <c r="F48" s="17" t="s">
        <v>157</v>
      </c>
    </row>
    <row r="49" spans="2:10" x14ac:dyDescent="0.25">
      <c r="B49" s="1">
        <v>140</v>
      </c>
      <c r="C49" s="2">
        <f t="shared" si="1"/>
        <v>308.64400000000001</v>
      </c>
      <c r="E49" s="2"/>
    </row>
    <row r="50" spans="2:10" x14ac:dyDescent="0.25">
      <c r="B50" s="17" t="s">
        <v>157</v>
      </c>
      <c r="C50" s="17" t="s">
        <v>157</v>
      </c>
    </row>
    <row r="56" spans="2:10" ht="13.8" thickBot="1" x14ac:dyDescent="0.3">
      <c r="B56" s="1" t="s">
        <v>222</v>
      </c>
    </row>
    <row r="57" spans="2:10" x14ac:dyDescent="0.25">
      <c r="B57" s="19" t="s">
        <v>191</v>
      </c>
      <c r="C57" s="19" t="s">
        <v>192</v>
      </c>
      <c r="D57" s="19" t="s">
        <v>29</v>
      </c>
      <c r="E57" s="19" t="s">
        <v>30</v>
      </c>
      <c r="F57" s="19" t="s">
        <v>194</v>
      </c>
      <c r="G57" s="19" t="s">
        <v>195</v>
      </c>
      <c r="H57" s="19" t="s">
        <v>44</v>
      </c>
      <c r="I57" s="19" t="s">
        <v>55</v>
      </c>
      <c r="J57" s="140"/>
    </row>
    <row r="58" spans="2:10" ht="13.8" thickBot="1" x14ac:dyDescent="0.3">
      <c r="B58" s="20">
        <v>1</v>
      </c>
      <c r="C58" s="20">
        <v>2</v>
      </c>
      <c r="D58" s="20">
        <v>3</v>
      </c>
      <c r="E58" s="20">
        <v>4</v>
      </c>
      <c r="F58" s="20">
        <v>5</v>
      </c>
      <c r="G58" s="20">
        <v>6</v>
      </c>
      <c r="H58" s="20">
        <v>7</v>
      </c>
      <c r="I58" s="20">
        <v>8</v>
      </c>
      <c r="J58" s="140"/>
    </row>
    <row r="59" spans="2:10" x14ac:dyDescent="0.25">
      <c r="B59" s="29" t="s">
        <v>198</v>
      </c>
      <c r="C59" s="456" t="s">
        <v>202</v>
      </c>
      <c r="D59" s="6" t="s">
        <v>187</v>
      </c>
      <c r="E59" s="6" t="s">
        <v>183</v>
      </c>
      <c r="F59" s="22" t="s">
        <v>196</v>
      </c>
      <c r="G59" s="33" t="s">
        <v>209</v>
      </c>
      <c r="H59" s="6" t="s">
        <v>218</v>
      </c>
      <c r="I59" s="63" t="s">
        <v>219</v>
      </c>
      <c r="J59" s="5"/>
    </row>
    <row r="60" spans="2:10" x14ac:dyDescent="0.25">
      <c r="B60" s="29" t="s">
        <v>199</v>
      </c>
      <c r="C60" s="24" t="s">
        <v>206</v>
      </c>
      <c r="D60" s="6" t="s">
        <v>190</v>
      </c>
      <c r="E60" s="6" t="s">
        <v>184</v>
      </c>
      <c r="F60" s="22" t="s">
        <v>197</v>
      </c>
      <c r="G60" s="33" t="s">
        <v>211</v>
      </c>
      <c r="H60" s="6" t="s">
        <v>212</v>
      </c>
      <c r="I60" s="63" t="s">
        <v>214</v>
      </c>
      <c r="J60" s="5"/>
    </row>
    <row r="61" spans="2:10" x14ac:dyDescent="0.25">
      <c r="B61" s="29" t="s">
        <v>31</v>
      </c>
      <c r="C61" s="24" t="s">
        <v>205</v>
      </c>
      <c r="D61" s="6" t="s">
        <v>216</v>
      </c>
      <c r="E61" s="6" t="s">
        <v>217</v>
      </c>
      <c r="F61" s="22" t="s">
        <v>28</v>
      </c>
      <c r="G61" s="33" t="s">
        <v>210</v>
      </c>
      <c r="H61" s="6" t="s">
        <v>213</v>
      </c>
      <c r="I61" s="63" t="s">
        <v>215</v>
      </c>
      <c r="J61" s="5"/>
    </row>
    <row r="62" spans="2:10" x14ac:dyDescent="0.25">
      <c r="B62" s="29" t="s">
        <v>32</v>
      </c>
      <c r="C62" s="24" t="s">
        <v>203</v>
      </c>
      <c r="D62" s="6" t="s">
        <v>188</v>
      </c>
      <c r="E62" s="6" t="s">
        <v>185</v>
      </c>
      <c r="F62" s="26" t="s">
        <v>208</v>
      </c>
      <c r="G62" s="6" t="s">
        <v>46</v>
      </c>
      <c r="H62" s="6" t="s">
        <v>46</v>
      </c>
      <c r="I62" s="12" t="s">
        <v>46</v>
      </c>
      <c r="J62" s="5"/>
    </row>
    <row r="63" spans="2:10" x14ac:dyDescent="0.25">
      <c r="B63" s="29" t="s">
        <v>33</v>
      </c>
      <c r="C63" s="24" t="s">
        <v>204</v>
      </c>
      <c r="D63" s="6" t="s">
        <v>189</v>
      </c>
      <c r="E63" s="6" t="s">
        <v>186</v>
      </c>
      <c r="F63" s="26" t="s">
        <v>207</v>
      </c>
      <c r="G63" s="6" t="s">
        <v>46</v>
      </c>
      <c r="H63" s="6" t="s">
        <v>46</v>
      </c>
      <c r="I63" s="12" t="s">
        <v>46</v>
      </c>
      <c r="J63" s="5"/>
    </row>
    <row r="64" spans="2:10" x14ac:dyDescent="0.25">
      <c r="B64" s="29" t="s">
        <v>34</v>
      </c>
      <c r="C64" s="6" t="s">
        <v>46</v>
      </c>
      <c r="D64" s="6" t="s">
        <v>46</v>
      </c>
      <c r="E64" s="6" t="s">
        <v>46</v>
      </c>
      <c r="F64" s="6" t="s">
        <v>46</v>
      </c>
      <c r="G64" s="6" t="s">
        <v>46</v>
      </c>
      <c r="H64" s="6" t="s">
        <v>46</v>
      </c>
      <c r="I64" s="12" t="s">
        <v>46</v>
      </c>
      <c r="J64" s="5"/>
    </row>
    <row r="65" spans="2:10" x14ac:dyDescent="0.25">
      <c r="B65" s="29" t="s">
        <v>35</v>
      </c>
      <c r="C65" s="6" t="s">
        <v>46</v>
      </c>
      <c r="D65" s="6" t="s">
        <v>46</v>
      </c>
      <c r="E65" s="6" t="s">
        <v>46</v>
      </c>
      <c r="F65" s="6" t="s">
        <v>46</v>
      </c>
      <c r="G65" s="6" t="s">
        <v>46</v>
      </c>
      <c r="H65" s="6" t="s">
        <v>46</v>
      </c>
      <c r="I65" s="12" t="s">
        <v>46</v>
      </c>
      <c r="J65" s="5"/>
    </row>
    <row r="66" spans="2:10" x14ac:dyDescent="0.25">
      <c r="B66" s="28" t="s">
        <v>36</v>
      </c>
      <c r="C66" s="6" t="s">
        <v>46</v>
      </c>
      <c r="D66" s="6" t="s">
        <v>46</v>
      </c>
      <c r="E66" s="6" t="s">
        <v>46</v>
      </c>
      <c r="F66" s="6" t="s">
        <v>46</v>
      </c>
      <c r="G66" s="6" t="s">
        <v>46</v>
      </c>
      <c r="H66" s="6" t="s">
        <v>46</v>
      </c>
      <c r="I66" s="12" t="s">
        <v>46</v>
      </c>
      <c r="J66" s="5"/>
    </row>
    <row r="67" spans="2:10" x14ac:dyDescent="0.25">
      <c r="B67" s="28" t="s">
        <v>37</v>
      </c>
      <c r="C67" s="6" t="s">
        <v>46</v>
      </c>
      <c r="D67" s="6" t="s">
        <v>46</v>
      </c>
      <c r="E67" s="6" t="s">
        <v>46</v>
      </c>
      <c r="F67" s="6" t="s">
        <v>46</v>
      </c>
      <c r="G67" s="6" t="s">
        <v>46</v>
      </c>
      <c r="H67" s="6" t="s">
        <v>46</v>
      </c>
      <c r="I67" s="12" t="s">
        <v>46</v>
      </c>
      <c r="J67" s="5"/>
    </row>
    <row r="68" spans="2:10" x14ac:dyDescent="0.25">
      <c r="B68" s="28" t="s">
        <v>38</v>
      </c>
      <c r="C68" s="6" t="s">
        <v>46</v>
      </c>
      <c r="D68" s="6" t="s">
        <v>46</v>
      </c>
      <c r="E68" s="6" t="s">
        <v>46</v>
      </c>
      <c r="F68" s="6" t="s">
        <v>46</v>
      </c>
      <c r="G68" s="6" t="s">
        <v>46</v>
      </c>
      <c r="H68" s="6" t="s">
        <v>46</v>
      </c>
      <c r="I68" s="12" t="s">
        <v>46</v>
      </c>
      <c r="J68" s="5"/>
    </row>
    <row r="69" spans="2:10" x14ac:dyDescent="0.25">
      <c r="B69" s="28" t="s">
        <v>39</v>
      </c>
      <c r="C69" s="6" t="s">
        <v>46</v>
      </c>
      <c r="D69" s="6" t="s">
        <v>46</v>
      </c>
      <c r="E69" s="6" t="s">
        <v>46</v>
      </c>
      <c r="F69" s="6" t="s">
        <v>46</v>
      </c>
      <c r="G69" s="6" t="s">
        <v>46</v>
      </c>
      <c r="H69" s="6" t="s">
        <v>46</v>
      </c>
      <c r="I69" s="12" t="s">
        <v>46</v>
      </c>
      <c r="J69" s="5"/>
    </row>
    <row r="70" spans="2:10" x14ac:dyDescent="0.25">
      <c r="B70" s="28" t="s">
        <v>40</v>
      </c>
      <c r="C70" s="6" t="s">
        <v>46</v>
      </c>
      <c r="D70" s="6" t="s">
        <v>46</v>
      </c>
      <c r="E70" s="6" t="s">
        <v>46</v>
      </c>
      <c r="F70" s="6" t="s">
        <v>46</v>
      </c>
      <c r="G70" s="6" t="s">
        <v>46</v>
      </c>
      <c r="H70" s="6" t="s">
        <v>46</v>
      </c>
      <c r="I70" s="12" t="s">
        <v>46</v>
      </c>
      <c r="J70" s="5"/>
    </row>
    <row r="71" spans="2:10" x14ac:dyDescent="0.25">
      <c r="B71" s="28" t="s">
        <v>41</v>
      </c>
      <c r="C71" s="6" t="s">
        <v>46</v>
      </c>
      <c r="D71" s="6" t="s">
        <v>46</v>
      </c>
      <c r="E71" s="6" t="s">
        <v>46</v>
      </c>
      <c r="F71" s="6" t="s">
        <v>46</v>
      </c>
      <c r="G71" s="6" t="s">
        <v>46</v>
      </c>
      <c r="H71" s="6" t="s">
        <v>46</v>
      </c>
      <c r="I71" s="12" t="s">
        <v>46</v>
      </c>
      <c r="J71" s="5"/>
    </row>
    <row r="72" spans="2:10" x14ac:dyDescent="0.25">
      <c r="B72" s="28" t="s">
        <v>42</v>
      </c>
      <c r="C72" s="6" t="s">
        <v>46</v>
      </c>
      <c r="D72" s="6" t="s">
        <v>46</v>
      </c>
      <c r="E72" s="6" t="s">
        <v>46</v>
      </c>
      <c r="F72" s="6" t="s">
        <v>46</v>
      </c>
      <c r="G72" s="6" t="s">
        <v>46</v>
      </c>
      <c r="H72" s="6" t="s">
        <v>46</v>
      </c>
      <c r="I72" s="12" t="s">
        <v>46</v>
      </c>
      <c r="J72" s="5"/>
    </row>
    <row r="73" spans="2:10" x14ac:dyDescent="0.25">
      <c r="B73" s="31" t="s">
        <v>200</v>
      </c>
      <c r="C73" s="6" t="s">
        <v>46</v>
      </c>
      <c r="D73" s="6" t="s">
        <v>46</v>
      </c>
      <c r="E73" s="6" t="s">
        <v>46</v>
      </c>
      <c r="F73" s="6" t="s">
        <v>46</v>
      </c>
      <c r="G73" s="6" t="s">
        <v>46</v>
      </c>
      <c r="H73" s="6" t="s">
        <v>46</v>
      </c>
      <c r="I73" s="12" t="s">
        <v>46</v>
      </c>
      <c r="J73" s="5"/>
    </row>
    <row r="74" spans="2:10" x14ac:dyDescent="0.25">
      <c r="B74" s="31" t="s">
        <v>201</v>
      </c>
      <c r="C74" s="6" t="s">
        <v>46</v>
      </c>
      <c r="D74" s="6" t="s">
        <v>46</v>
      </c>
      <c r="E74" s="6" t="s">
        <v>46</v>
      </c>
      <c r="F74" s="6" t="s">
        <v>46</v>
      </c>
      <c r="G74" s="6" t="s">
        <v>46</v>
      </c>
      <c r="H74" s="6" t="s">
        <v>46</v>
      </c>
      <c r="I74" s="12" t="s">
        <v>46</v>
      </c>
      <c r="J74" s="5"/>
    </row>
    <row r="75" spans="2:10" x14ac:dyDescent="0.25">
      <c r="B75" s="291" t="s">
        <v>46</v>
      </c>
      <c r="C75" s="6" t="s">
        <v>46</v>
      </c>
      <c r="D75" s="6" t="s">
        <v>46</v>
      </c>
      <c r="E75" s="6" t="s">
        <v>46</v>
      </c>
      <c r="F75" s="6" t="s">
        <v>46</v>
      </c>
      <c r="G75" s="6" t="s">
        <v>46</v>
      </c>
      <c r="H75" s="6" t="s">
        <v>46</v>
      </c>
      <c r="I75" s="12" t="s">
        <v>46</v>
      </c>
      <c r="J75" s="5"/>
    </row>
    <row r="76" spans="2:10" x14ac:dyDescent="0.25">
      <c r="B76" s="291" t="s">
        <v>46</v>
      </c>
      <c r="C76" s="6" t="s">
        <v>46</v>
      </c>
      <c r="D76" s="6" t="s">
        <v>46</v>
      </c>
      <c r="E76" s="6" t="s">
        <v>46</v>
      </c>
      <c r="F76" s="6" t="s">
        <v>46</v>
      </c>
      <c r="G76" s="6" t="s">
        <v>46</v>
      </c>
      <c r="H76" s="6" t="s">
        <v>46</v>
      </c>
      <c r="I76" s="12" t="s">
        <v>46</v>
      </c>
      <c r="J76" s="5"/>
    </row>
    <row r="77" spans="2:10" ht="13.8" thickBot="1" x14ac:dyDescent="0.3">
      <c r="B77" s="13" t="s">
        <v>46</v>
      </c>
      <c r="C77" s="14" t="s">
        <v>46</v>
      </c>
      <c r="D77" s="14" t="s">
        <v>46</v>
      </c>
      <c r="E77" s="14" t="s">
        <v>46</v>
      </c>
      <c r="F77" s="14" t="s">
        <v>46</v>
      </c>
      <c r="G77" s="14" t="s">
        <v>46</v>
      </c>
      <c r="H77" s="14" t="s">
        <v>46</v>
      </c>
      <c r="I77" s="15" t="s">
        <v>46</v>
      </c>
      <c r="J77" s="5"/>
    </row>
  </sheetData>
  <sheetProtection sheet="1" objects="1" scenarios="1"/>
  <mergeCells count="6">
    <mergeCell ref="B2:E2"/>
    <mergeCell ref="F2:I2"/>
    <mergeCell ref="B3:C3"/>
    <mergeCell ref="D3:E3"/>
    <mergeCell ref="F3:G3"/>
    <mergeCell ref="H3:I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2:Z3912"/>
  <sheetViews>
    <sheetView workbookViewId="0">
      <selection activeCell="T16" sqref="T16"/>
    </sheetView>
  </sheetViews>
  <sheetFormatPr defaultColWidth="9.109375" defaultRowHeight="13.2" x14ac:dyDescent="0.25"/>
  <cols>
    <col min="1" max="1" width="5.33203125" style="615" customWidth="1"/>
    <col min="2" max="2" width="4.33203125" style="1" customWidth="1"/>
    <col min="3" max="4" width="9.109375" style="615"/>
    <col min="5" max="5" width="9.6640625" style="617" customWidth="1"/>
    <col min="6" max="6" width="4.5546875" style="1" customWidth="1"/>
    <col min="7" max="7" width="10.109375" style="1" customWidth="1"/>
    <col min="8" max="8" width="5.33203125" style="1" customWidth="1"/>
    <col min="9" max="9" width="10.5546875" style="1" bestFit="1" customWidth="1"/>
    <col min="10" max="10" width="9.109375" style="615"/>
    <col min="11" max="11" width="9.109375" style="618"/>
    <col min="12" max="12" width="4.5546875" style="1" customWidth="1"/>
    <col min="13" max="13" width="8.5546875" style="1" bestFit="1" customWidth="1"/>
    <col min="14" max="14" width="4.5546875" style="1" customWidth="1"/>
    <col min="15" max="15" width="9.109375" style="1"/>
    <col min="16" max="16" width="9.5546875" style="619" bestFit="1" customWidth="1"/>
    <col min="17" max="17" width="12.109375" style="8" customWidth="1"/>
    <col min="18" max="18" width="9.109375" style="1"/>
    <col min="19" max="19" width="12.109375" style="1" customWidth="1"/>
    <col min="20" max="16384" width="9.109375" style="1"/>
  </cols>
  <sheetData>
    <row r="2" spans="1:26" x14ac:dyDescent="0.25">
      <c r="C2" s="1"/>
      <c r="D2" s="616" t="s">
        <v>24</v>
      </c>
      <c r="J2" s="18" t="s">
        <v>25</v>
      </c>
      <c r="R2" s="620"/>
      <c r="S2" s="1" t="s">
        <v>49</v>
      </c>
      <c r="V2" s="664" t="s">
        <v>116</v>
      </c>
      <c r="X2" s="664" t="s">
        <v>75</v>
      </c>
      <c r="Z2" s="621" t="s">
        <v>119</v>
      </c>
    </row>
    <row r="3" spans="1:26" x14ac:dyDescent="0.25">
      <c r="C3" s="622" t="s">
        <v>48</v>
      </c>
      <c r="D3" s="663">
        <v>87.85</v>
      </c>
      <c r="E3" s="623">
        <f>VLOOKUP(TEXT(MROUND(D3/$T$3,0.05),"#.00"),$D$8:$E$3912,2,FALSE)</f>
        <v>1.3306499999999999</v>
      </c>
      <c r="I3" s="622" t="s">
        <v>48</v>
      </c>
      <c r="J3" s="662">
        <v>87.85</v>
      </c>
      <c r="K3" s="623">
        <f>VLOOKUP(TEXT(MROUND(J3/$T$3,0.05),"#.00"),$J$8:$K$2640,2,FALSE)</f>
        <v>1.3470000000000002</v>
      </c>
      <c r="O3" s="18" t="s">
        <v>22</v>
      </c>
      <c r="R3" s="620"/>
      <c r="S3" s="624" t="s">
        <v>47</v>
      </c>
      <c r="T3" s="167">
        <v>2.2046000000000001</v>
      </c>
      <c r="V3" s="665" t="s">
        <v>117</v>
      </c>
      <c r="X3" s="665" t="s">
        <v>76</v>
      </c>
      <c r="Z3" s="6" t="s">
        <v>125</v>
      </c>
    </row>
    <row r="4" spans="1:26" x14ac:dyDescent="0.25">
      <c r="C4" s="622" t="s">
        <v>16</v>
      </c>
      <c r="D4" s="663">
        <v>39.85</v>
      </c>
      <c r="E4" s="623">
        <f>VLOOKUP(TEXT(MROUND(D4,0.05),"#.00"),$D$8:$E$3912,2,FALSE)</f>
        <v>1.3306499999999999</v>
      </c>
      <c r="I4" s="622" t="s">
        <v>16</v>
      </c>
      <c r="J4" s="663">
        <v>39.85</v>
      </c>
      <c r="K4" s="623">
        <f>VLOOKUP(TEXT(MROUND(J4,0.05),"#.00"),$J$8:$K$2640,2,FALSE)</f>
        <v>1.3470000000000002</v>
      </c>
      <c r="O4" s="662">
        <v>88</v>
      </c>
      <c r="P4" s="625">
        <f>VLOOKUP(O4,O8:P59,2,FALSE)</f>
        <v>2.44</v>
      </c>
      <c r="R4" s="620"/>
      <c r="V4" s="164"/>
      <c r="X4" s="164"/>
      <c r="Z4" s="609"/>
    </row>
    <row r="5" spans="1:26" x14ac:dyDescent="0.25">
      <c r="R5" s="620"/>
    </row>
    <row r="6" spans="1:26" x14ac:dyDescent="0.25">
      <c r="C6" s="747" t="s">
        <v>20</v>
      </c>
      <c r="D6" s="748"/>
      <c r="E6" s="749"/>
      <c r="F6" s="8"/>
      <c r="G6" s="8"/>
      <c r="H6" s="8"/>
      <c r="I6" s="747" t="s">
        <v>23</v>
      </c>
      <c r="J6" s="748"/>
      <c r="K6" s="749"/>
      <c r="L6" s="8"/>
      <c r="M6" s="8"/>
      <c r="N6" s="8"/>
      <c r="O6" s="747" t="s">
        <v>22</v>
      </c>
      <c r="P6" s="749"/>
      <c r="R6" s="620"/>
    </row>
    <row r="7" spans="1:26" x14ac:dyDescent="0.25">
      <c r="C7" s="626" t="s">
        <v>16</v>
      </c>
      <c r="D7" s="627" t="s">
        <v>50</v>
      </c>
      <c r="E7" s="628" t="s">
        <v>122</v>
      </c>
      <c r="F7" s="17"/>
      <c r="G7" s="17"/>
      <c r="H7" s="17"/>
      <c r="I7" s="629" t="s">
        <v>16</v>
      </c>
      <c r="J7" s="627" t="s">
        <v>50</v>
      </c>
      <c r="K7" s="630" t="s">
        <v>123</v>
      </c>
      <c r="L7" s="17"/>
      <c r="M7" s="17"/>
      <c r="N7" s="17"/>
      <c r="O7" s="629" t="s">
        <v>22</v>
      </c>
      <c r="P7" s="631" t="s">
        <v>21</v>
      </c>
      <c r="R7" s="620"/>
    </row>
    <row r="8" spans="1:26" x14ac:dyDescent="0.25">
      <c r="C8" s="632"/>
      <c r="D8" s="633"/>
      <c r="E8" s="634"/>
      <c r="I8" s="635"/>
      <c r="J8" s="633"/>
      <c r="K8" s="636"/>
      <c r="L8" s="17"/>
      <c r="M8" s="17"/>
      <c r="N8" s="637"/>
      <c r="O8" s="638">
        <v>40</v>
      </c>
      <c r="P8" s="639">
        <v>1</v>
      </c>
      <c r="Q8" s="619"/>
      <c r="R8" s="620"/>
      <c r="S8" s="8" t="s">
        <v>84</v>
      </c>
      <c r="U8" s="7" t="s">
        <v>85</v>
      </c>
    </row>
    <row r="9" spans="1:26" x14ac:dyDescent="0.25">
      <c r="A9" s="615">
        <f t="shared" ref="A9:A52" si="0">D9*$T$3</f>
        <v>82.452039999999997</v>
      </c>
      <c r="B9" s="1" t="s">
        <v>98</v>
      </c>
      <c r="C9" s="640">
        <f t="shared" ref="C9:C52" si="1">C10-0.05</f>
        <v>37.400000000000148</v>
      </c>
      <c r="D9" s="641" t="str">
        <f t="shared" ref="D9:D52" si="2">TEXT(C9,"#.00")</f>
        <v>37.40</v>
      </c>
      <c r="E9" s="642">
        <f t="shared" ref="E9:E52" si="3">E10+0.0021</f>
        <v>1.4335499999999994</v>
      </c>
      <c r="F9" s="498" t="s">
        <v>124</v>
      </c>
      <c r="H9" s="615">
        <f>J9*$T$3</f>
        <v>82.452039999999997</v>
      </c>
      <c r="I9" s="640">
        <f t="shared" ref="I9:I52" si="4">I10-0.05</f>
        <v>37.400000000000148</v>
      </c>
      <c r="J9" s="641" t="str">
        <f t="shared" ref="J9:J52" si="5">TEXT(I9,"#.00")</f>
        <v>37.40</v>
      </c>
      <c r="K9" s="642">
        <f t="shared" ref="K9:K52" si="6">K10+0.0011</f>
        <v>1.4009000000000051</v>
      </c>
      <c r="L9" s="498" t="s">
        <v>124</v>
      </c>
      <c r="N9" s="637"/>
      <c r="O9" s="638">
        <v>41</v>
      </c>
      <c r="P9" s="639">
        <v>1.01</v>
      </c>
      <c r="Q9" s="619">
        <f t="shared" ref="Q9:Q40" si="7">P9-P8</f>
        <v>1.0000000000000009E-2</v>
      </c>
      <c r="R9" s="620"/>
      <c r="S9" s="643" t="str">
        <f>Input!O3</f>
        <v>Full Meet</v>
      </c>
      <c r="T9" s="644" t="str">
        <f>VLOOKUP($S9,$S$11:$W$14,5,FALSE)</f>
        <v>-</v>
      </c>
      <c r="U9" s="543" t="str">
        <f>VLOOKUP($S9,$S$11:$W$14,2,FALSE)</f>
        <v>SQUAT</v>
      </c>
      <c r="V9" s="645" t="str">
        <f>VLOOKUP($S9,$S$11:$W$14,3,FALSE)</f>
        <v>BENCH</v>
      </c>
      <c r="W9" s="644" t="str">
        <f>VLOOKUP($S9,$S$11:$W$14,4,FALSE)</f>
        <v>DEAD</v>
      </c>
    </row>
    <row r="10" spans="1:26" x14ac:dyDescent="0.25">
      <c r="A10" s="615">
        <f t="shared" si="0"/>
        <v>82.562270000000012</v>
      </c>
      <c r="B10" s="1" t="s">
        <v>98</v>
      </c>
      <c r="C10" s="640">
        <f t="shared" si="1"/>
        <v>37.450000000000145</v>
      </c>
      <c r="D10" s="641" t="str">
        <f t="shared" si="2"/>
        <v>37.45</v>
      </c>
      <c r="E10" s="642">
        <f t="shared" si="3"/>
        <v>1.4314499999999994</v>
      </c>
      <c r="F10" s="498" t="s">
        <v>124</v>
      </c>
      <c r="I10" s="640">
        <f t="shared" si="4"/>
        <v>37.450000000000145</v>
      </c>
      <c r="J10" s="641" t="str">
        <f t="shared" si="5"/>
        <v>37.45</v>
      </c>
      <c r="K10" s="642">
        <f t="shared" si="6"/>
        <v>1.399800000000005</v>
      </c>
      <c r="L10" s="498" t="s">
        <v>124</v>
      </c>
      <c r="N10" s="637"/>
      <c r="O10" s="638">
        <v>42</v>
      </c>
      <c r="P10" s="639">
        <v>1.02</v>
      </c>
      <c r="Q10" s="619">
        <f t="shared" si="7"/>
        <v>1.0000000000000009E-2</v>
      </c>
      <c r="R10" s="620"/>
    </row>
    <row r="11" spans="1:26" x14ac:dyDescent="0.25">
      <c r="A11" s="615">
        <f t="shared" si="0"/>
        <v>82.672499999999999</v>
      </c>
      <c r="B11" s="1" t="s">
        <v>98</v>
      </c>
      <c r="C11" s="640">
        <f t="shared" si="1"/>
        <v>37.500000000000142</v>
      </c>
      <c r="D11" s="641" t="str">
        <f t="shared" si="2"/>
        <v>37.50</v>
      </c>
      <c r="E11" s="642">
        <f t="shared" si="3"/>
        <v>1.4293499999999995</v>
      </c>
      <c r="F11" s="498" t="s">
        <v>124</v>
      </c>
      <c r="I11" s="640">
        <f t="shared" si="4"/>
        <v>37.500000000000142</v>
      </c>
      <c r="J11" s="641" t="str">
        <f t="shared" si="5"/>
        <v>37.50</v>
      </c>
      <c r="K11" s="642">
        <f t="shared" si="6"/>
        <v>1.3987000000000049</v>
      </c>
      <c r="L11" s="498" t="s">
        <v>124</v>
      </c>
      <c r="N11" s="637"/>
      <c r="O11" s="638">
        <v>43</v>
      </c>
      <c r="P11" s="639">
        <v>1.0309999999999999</v>
      </c>
      <c r="Q11" s="619">
        <f t="shared" si="7"/>
        <v>1.0999999999999899E-2</v>
      </c>
      <c r="R11" s="620"/>
      <c r="S11" s="153" t="s">
        <v>58</v>
      </c>
      <c r="T11" s="154" t="s">
        <v>17</v>
      </c>
      <c r="U11" s="154" t="s">
        <v>13</v>
      </c>
      <c r="V11" s="155" t="s">
        <v>19</v>
      </c>
      <c r="W11" s="156" t="s">
        <v>46</v>
      </c>
    </row>
    <row r="12" spans="1:26" x14ac:dyDescent="0.25">
      <c r="A12" s="615">
        <f t="shared" si="0"/>
        <v>82.782730000000001</v>
      </c>
      <c r="B12" s="1" t="s">
        <v>98</v>
      </c>
      <c r="C12" s="640">
        <f t="shared" si="1"/>
        <v>37.550000000000139</v>
      </c>
      <c r="D12" s="641" t="str">
        <f t="shared" si="2"/>
        <v>37.55</v>
      </c>
      <c r="E12" s="642">
        <f t="shared" si="3"/>
        <v>1.4272499999999995</v>
      </c>
      <c r="F12" s="498" t="s">
        <v>124</v>
      </c>
      <c r="I12" s="640">
        <f t="shared" si="4"/>
        <v>37.550000000000139</v>
      </c>
      <c r="J12" s="641" t="str">
        <f t="shared" si="5"/>
        <v>37.55</v>
      </c>
      <c r="K12" s="642">
        <f t="shared" si="6"/>
        <v>1.3976000000000048</v>
      </c>
      <c r="L12" s="498" t="s">
        <v>124</v>
      </c>
      <c r="N12" s="637"/>
      <c r="O12" s="638">
        <v>44</v>
      </c>
      <c r="P12" s="639">
        <v>1.0429999999999999</v>
      </c>
      <c r="Q12" s="619">
        <f t="shared" si="7"/>
        <v>1.2000000000000011E-2</v>
      </c>
      <c r="R12" s="620"/>
      <c r="S12" s="157" t="s">
        <v>59</v>
      </c>
      <c r="T12" s="158" t="s">
        <v>13</v>
      </c>
      <c r="U12" s="158" t="s">
        <v>19</v>
      </c>
      <c r="V12" s="159" t="s">
        <v>46</v>
      </c>
      <c r="W12" s="160" t="s">
        <v>46</v>
      </c>
    </row>
    <row r="13" spans="1:26" x14ac:dyDescent="0.25">
      <c r="A13" s="615">
        <f t="shared" si="0"/>
        <v>82.892960000000002</v>
      </c>
      <c r="B13" s="1" t="s">
        <v>98</v>
      </c>
      <c r="C13" s="640">
        <f t="shared" si="1"/>
        <v>37.600000000000136</v>
      </c>
      <c r="D13" s="641" t="str">
        <f t="shared" si="2"/>
        <v>37.60</v>
      </c>
      <c r="E13" s="642">
        <f t="shared" si="3"/>
        <v>1.4251499999999995</v>
      </c>
      <c r="F13" s="498" t="s">
        <v>124</v>
      </c>
      <c r="I13" s="640">
        <f t="shared" si="4"/>
        <v>37.600000000000136</v>
      </c>
      <c r="J13" s="641" t="str">
        <f t="shared" si="5"/>
        <v>37.60</v>
      </c>
      <c r="K13" s="642">
        <f t="shared" si="6"/>
        <v>1.3965000000000047</v>
      </c>
      <c r="L13" s="498" t="s">
        <v>124</v>
      </c>
      <c r="N13" s="637"/>
      <c r="O13" s="638">
        <v>45</v>
      </c>
      <c r="P13" s="639">
        <v>1.0549999999999999</v>
      </c>
      <c r="Q13" s="619">
        <f t="shared" si="7"/>
        <v>1.2000000000000011E-2</v>
      </c>
      <c r="R13" s="620"/>
      <c r="S13" s="157" t="s">
        <v>181</v>
      </c>
      <c r="T13" s="158" t="s">
        <v>13</v>
      </c>
      <c r="U13" s="161"/>
      <c r="V13" s="162"/>
      <c r="W13" s="163"/>
    </row>
    <row r="14" spans="1:26" x14ac:dyDescent="0.25">
      <c r="A14" s="615">
        <f t="shared" si="0"/>
        <v>83.003190000000004</v>
      </c>
      <c r="B14" s="1" t="s">
        <v>98</v>
      </c>
      <c r="C14" s="640">
        <f t="shared" si="1"/>
        <v>37.650000000000134</v>
      </c>
      <c r="D14" s="641" t="str">
        <f t="shared" si="2"/>
        <v>37.65</v>
      </c>
      <c r="E14" s="642">
        <f t="shared" si="3"/>
        <v>1.4230499999999995</v>
      </c>
      <c r="F14" s="498" t="s">
        <v>124</v>
      </c>
      <c r="I14" s="640">
        <f t="shared" si="4"/>
        <v>37.650000000000134</v>
      </c>
      <c r="J14" s="641" t="str">
        <f t="shared" si="5"/>
        <v>37.65</v>
      </c>
      <c r="K14" s="642">
        <f t="shared" si="6"/>
        <v>1.3954000000000046</v>
      </c>
      <c r="L14" s="498" t="s">
        <v>124</v>
      </c>
      <c r="N14" s="637"/>
      <c r="O14" s="638">
        <v>46</v>
      </c>
      <c r="P14" s="639">
        <v>1.0680000000000001</v>
      </c>
      <c r="Q14" s="619">
        <f t="shared" si="7"/>
        <v>1.3000000000000123E-2</v>
      </c>
      <c r="R14" s="620"/>
      <c r="S14" s="164"/>
      <c r="T14" s="165"/>
      <c r="U14" s="165"/>
      <c r="V14" s="166"/>
      <c r="W14" s="166"/>
    </row>
    <row r="15" spans="1:26" x14ac:dyDescent="0.25">
      <c r="A15" s="615">
        <f t="shared" si="0"/>
        <v>83.113420000000005</v>
      </c>
      <c r="B15" s="1" t="s">
        <v>98</v>
      </c>
      <c r="C15" s="640">
        <f t="shared" si="1"/>
        <v>37.700000000000131</v>
      </c>
      <c r="D15" s="641" t="str">
        <f t="shared" si="2"/>
        <v>37.70</v>
      </c>
      <c r="E15" s="642">
        <f t="shared" si="3"/>
        <v>1.4209499999999995</v>
      </c>
      <c r="F15" s="498" t="s">
        <v>124</v>
      </c>
      <c r="I15" s="640">
        <f t="shared" si="4"/>
        <v>37.700000000000131</v>
      </c>
      <c r="J15" s="641" t="str">
        <f t="shared" si="5"/>
        <v>37.70</v>
      </c>
      <c r="K15" s="642">
        <f t="shared" si="6"/>
        <v>1.3943000000000045</v>
      </c>
      <c r="L15" s="498" t="s">
        <v>124</v>
      </c>
      <c r="N15" s="637"/>
      <c r="O15" s="638">
        <v>47</v>
      </c>
      <c r="P15" s="639">
        <v>1.0820000000000001</v>
      </c>
      <c r="Q15" s="619">
        <f t="shared" si="7"/>
        <v>1.4000000000000012E-2</v>
      </c>
      <c r="R15" s="620"/>
    </row>
    <row r="16" spans="1:26" x14ac:dyDescent="0.25">
      <c r="A16" s="615">
        <f t="shared" si="0"/>
        <v>83.223650000000006</v>
      </c>
      <c r="B16" s="1" t="s">
        <v>98</v>
      </c>
      <c r="C16" s="640">
        <f t="shared" si="1"/>
        <v>37.750000000000128</v>
      </c>
      <c r="D16" s="641" t="str">
        <f t="shared" si="2"/>
        <v>37.75</v>
      </c>
      <c r="E16" s="642">
        <f t="shared" si="3"/>
        <v>1.4188499999999995</v>
      </c>
      <c r="F16" s="498" t="s">
        <v>124</v>
      </c>
      <c r="I16" s="640">
        <f t="shared" si="4"/>
        <v>37.750000000000128</v>
      </c>
      <c r="J16" s="641" t="str">
        <f t="shared" si="5"/>
        <v>37.75</v>
      </c>
      <c r="K16" s="642">
        <f t="shared" si="6"/>
        <v>1.3932000000000044</v>
      </c>
      <c r="L16" s="498" t="s">
        <v>124</v>
      </c>
      <c r="N16" s="637"/>
      <c r="O16" s="638">
        <v>48</v>
      </c>
      <c r="P16" s="639">
        <v>1.097</v>
      </c>
      <c r="Q16" s="619">
        <f t="shared" si="7"/>
        <v>1.4999999999999902E-2</v>
      </c>
      <c r="R16" s="620"/>
    </row>
    <row r="17" spans="1:18" x14ac:dyDescent="0.25">
      <c r="A17" s="615">
        <f t="shared" si="0"/>
        <v>83.333879999999994</v>
      </c>
      <c r="B17" s="1" t="s">
        <v>98</v>
      </c>
      <c r="C17" s="640">
        <f t="shared" si="1"/>
        <v>37.800000000000125</v>
      </c>
      <c r="D17" s="641" t="str">
        <f t="shared" si="2"/>
        <v>37.80</v>
      </c>
      <c r="E17" s="642">
        <f t="shared" si="3"/>
        <v>1.4167499999999995</v>
      </c>
      <c r="F17" s="498" t="s">
        <v>124</v>
      </c>
      <c r="I17" s="640">
        <f t="shared" si="4"/>
        <v>37.800000000000125</v>
      </c>
      <c r="J17" s="641" t="str">
        <f t="shared" si="5"/>
        <v>37.80</v>
      </c>
      <c r="K17" s="642">
        <f t="shared" si="6"/>
        <v>1.3921000000000043</v>
      </c>
      <c r="L17" s="498" t="s">
        <v>124</v>
      </c>
      <c r="N17" s="637"/>
      <c r="O17" s="638">
        <v>49</v>
      </c>
      <c r="P17" s="639">
        <v>1.113</v>
      </c>
      <c r="Q17" s="619">
        <f t="shared" si="7"/>
        <v>1.6000000000000014E-2</v>
      </c>
      <c r="R17" s="620"/>
    </row>
    <row r="18" spans="1:18" x14ac:dyDescent="0.25">
      <c r="A18" s="615">
        <f t="shared" si="0"/>
        <v>83.444110000000009</v>
      </c>
      <c r="B18" s="1" t="s">
        <v>98</v>
      </c>
      <c r="C18" s="640">
        <f t="shared" si="1"/>
        <v>37.850000000000122</v>
      </c>
      <c r="D18" s="641" t="str">
        <f t="shared" si="2"/>
        <v>37.85</v>
      </c>
      <c r="E18" s="642">
        <f t="shared" si="3"/>
        <v>1.4146499999999995</v>
      </c>
      <c r="F18" s="498" t="s">
        <v>124</v>
      </c>
      <c r="I18" s="640">
        <f t="shared" si="4"/>
        <v>37.850000000000122</v>
      </c>
      <c r="J18" s="641" t="str">
        <f t="shared" si="5"/>
        <v>37.85</v>
      </c>
      <c r="K18" s="642">
        <f t="shared" si="6"/>
        <v>1.3910000000000042</v>
      </c>
      <c r="L18" s="498" t="s">
        <v>124</v>
      </c>
      <c r="N18" s="637"/>
      <c r="O18" s="638">
        <v>50</v>
      </c>
      <c r="P18" s="639">
        <v>1.1299999999999999</v>
      </c>
      <c r="Q18" s="619">
        <f t="shared" si="7"/>
        <v>1.6999999999999904E-2</v>
      </c>
      <c r="R18" s="620"/>
    </row>
    <row r="19" spans="1:18" x14ac:dyDescent="0.25">
      <c r="A19" s="615">
        <f t="shared" si="0"/>
        <v>83.554339999999996</v>
      </c>
      <c r="B19" s="1" t="s">
        <v>98</v>
      </c>
      <c r="C19" s="640">
        <f t="shared" si="1"/>
        <v>37.900000000000119</v>
      </c>
      <c r="D19" s="641" t="str">
        <f t="shared" si="2"/>
        <v>37.90</v>
      </c>
      <c r="E19" s="642">
        <f t="shared" si="3"/>
        <v>1.4125499999999995</v>
      </c>
      <c r="F19" s="498" t="s">
        <v>124</v>
      </c>
      <c r="I19" s="640">
        <f t="shared" si="4"/>
        <v>37.900000000000119</v>
      </c>
      <c r="J19" s="641" t="str">
        <f t="shared" si="5"/>
        <v>37.90</v>
      </c>
      <c r="K19" s="642">
        <f t="shared" si="6"/>
        <v>1.3899000000000041</v>
      </c>
      <c r="L19" s="498" t="s">
        <v>124</v>
      </c>
      <c r="N19" s="637"/>
      <c r="O19" s="638">
        <v>51</v>
      </c>
      <c r="P19" s="639">
        <v>1.147</v>
      </c>
      <c r="Q19" s="619">
        <f t="shared" si="7"/>
        <v>1.7000000000000126E-2</v>
      </c>
      <c r="R19" s="620"/>
    </row>
    <row r="20" spans="1:18" x14ac:dyDescent="0.25">
      <c r="A20" s="615">
        <f t="shared" si="0"/>
        <v>83.664570000000012</v>
      </c>
      <c r="B20" s="1" t="s">
        <v>98</v>
      </c>
      <c r="C20" s="640">
        <f t="shared" si="1"/>
        <v>37.950000000000117</v>
      </c>
      <c r="D20" s="641" t="str">
        <f t="shared" si="2"/>
        <v>37.95</v>
      </c>
      <c r="E20" s="642">
        <f t="shared" si="3"/>
        <v>1.4104499999999995</v>
      </c>
      <c r="F20" s="498" t="s">
        <v>124</v>
      </c>
      <c r="I20" s="640">
        <f t="shared" si="4"/>
        <v>37.950000000000117</v>
      </c>
      <c r="J20" s="641" t="str">
        <f t="shared" si="5"/>
        <v>37.95</v>
      </c>
      <c r="K20" s="642">
        <f t="shared" si="6"/>
        <v>1.388800000000004</v>
      </c>
      <c r="L20" s="498" t="s">
        <v>124</v>
      </c>
      <c r="N20" s="637"/>
      <c r="O20" s="638">
        <v>52</v>
      </c>
      <c r="P20" s="639">
        <v>1.165</v>
      </c>
      <c r="Q20" s="619">
        <f t="shared" si="7"/>
        <v>1.8000000000000016E-2</v>
      </c>
      <c r="R20" s="620"/>
    </row>
    <row r="21" spans="1:18" x14ac:dyDescent="0.25">
      <c r="A21" s="615">
        <f t="shared" si="0"/>
        <v>83.774799999999999</v>
      </c>
      <c r="B21" s="1" t="s">
        <v>98</v>
      </c>
      <c r="C21" s="640">
        <f t="shared" si="1"/>
        <v>38.000000000000114</v>
      </c>
      <c r="D21" s="641" t="str">
        <f t="shared" si="2"/>
        <v>38.00</v>
      </c>
      <c r="E21" s="642">
        <f t="shared" si="3"/>
        <v>1.4083499999999995</v>
      </c>
      <c r="F21" s="498" t="s">
        <v>124</v>
      </c>
      <c r="I21" s="640">
        <f t="shared" si="4"/>
        <v>38.000000000000114</v>
      </c>
      <c r="J21" s="641" t="str">
        <f t="shared" si="5"/>
        <v>38.00</v>
      </c>
      <c r="K21" s="642">
        <f t="shared" si="6"/>
        <v>1.3877000000000039</v>
      </c>
      <c r="L21" s="498" t="s">
        <v>124</v>
      </c>
      <c r="N21" s="637"/>
      <c r="O21" s="638">
        <v>53</v>
      </c>
      <c r="P21" s="639">
        <v>1.1839999999999999</v>
      </c>
      <c r="Q21" s="619">
        <f t="shared" si="7"/>
        <v>1.8999999999999906E-2</v>
      </c>
      <c r="R21" s="620"/>
    </row>
    <row r="22" spans="1:18" x14ac:dyDescent="0.25">
      <c r="A22" s="615">
        <f t="shared" si="0"/>
        <v>83.88503</v>
      </c>
      <c r="B22" s="1" t="s">
        <v>98</v>
      </c>
      <c r="C22" s="640">
        <f t="shared" si="1"/>
        <v>38.050000000000111</v>
      </c>
      <c r="D22" s="641" t="str">
        <f t="shared" si="2"/>
        <v>38.05</v>
      </c>
      <c r="E22" s="642">
        <f t="shared" si="3"/>
        <v>1.4062499999999996</v>
      </c>
      <c r="F22" s="498" t="s">
        <v>124</v>
      </c>
      <c r="I22" s="640">
        <f t="shared" si="4"/>
        <v>38.050000000000111</v>
      </c>
      <c r="J22" s="641" t="str">
        <f t="shared" si="5"/>
        <v>38.05</v>
      </c>
      <c r="K22" s="642">
        <f t="shared" si="6"/>
        <v>1.3866000000000038</v>
      </c>
      <c r="L22" s="498" t="s">
        <v>124</v>
      </c>
      <c r="N22" s="637"/>
      <c r="O22" s="638">
        <v>54</v>
      </c>
      <c r="P22" s="639">
        <v>1.204</v>
      </c>
      <c r="Q22" s="619">
        <f t="shared" si="7"/>
        <v>2.0000000000000018E-2</v>
      </c>
      <c r="R22" s="620"/>
    </row>
    <row r="23" spans="1:18" x14ac:dyDescent="0.25">
      <c r="A23" s="615">
        <f t="shared" si="0"/>
        <v>83.995260000000002</v>
      </c>
      <c r="B23" s="1" t="s">
        <v>98</v>
      </c>
      <c r="C23" s="640">
        <f t="shared" si="1"/>
        <v>38.100000000000108</v>
      </c>
      <c r="D23" s="641" t="str">
        <f t="shared" si="2"/>
        <v>38.10</v>
      </c>
      <c r="E23" s="642">
        <f t="shared" si="3"/>
        <v>1.4041499999999996</v>
      </c>
      <c r="F23" s="498" t="s">
        <v>124</v>
      </c>
      <c r="I23" s="640">
        <f t="shared" si="4"/>
        <v>38.100000000000108</v>
      </c>
      <c r="J23" s="641" t="str">
        <f t="shared" si="5"/>
        <v>38.10</v>
      </c>
      <c r="K23" s="642">
        <f t="shared" si="6"/>
        <v>1.3855000000000037</v>
      </c>
      <c r="L23" s="498" t="s">
        <v>124</v>
      </c>
      <c r="N23" s="637"/>
      <c r="O23" s="638">
        <v>55</v>
      </c>
      <c r="P23" s="639">
        <v>1.2250000000000001</v>
      </c>
      <c r="Q23" s="619">
        <f t="shared" si="7"/>
        <v>2.100000000000013E-2</v>
      </c>
      <c r="R23" s="620"/>
    </row>
    <row r="24" spans="1:18" x14ac:dyDescent="0.25">
      <c r="A24" s="615">
        <f t="shared" si="0"/>
        <v>84.105490000000003</v>
      </c>
      <c r="B24" s="1" t="s">
        <v>98</v>
      </c>
      <c r="C24" s="640">
        <f t="shared" si="1"/>
        <v>38.150000000000105</v>
      </c>
      <c r="D24" s="641" t="str">
        <f t="shared" si="2"/>
        <v>38.15</v>
      </c>
      <c r="E24" s="642">
        <f t="shared" si="3"/>
        <v>1.4020499999999996</v>
      </c>
      <c r="F24" s="498" t="s">
        <v>124</v>
      </c>
      <c r="I24" s="640">
        <f t="shared" si="4"/>
        <v>38.150000000000105</v>
      </c>
      <c r="J24" s="641" t="str">
        <f t="shared" si="5"/>
        <v>38.15</v>
      </c>
      <c r="K24" s="642">
        <f t="shared" si="6"/>
        <v>1.3844000000000036</v>
      </c>
      <c r="L24" s="498" t="s">
        <v>124</v>
      </c>
      <c r="N24" s="637"/>
      <c r="O24" s="638">
        <v>56</v>
      </c>
      <c r="P24" s="639">
        <v>1.246</v>
      </c>
      <c r="Q24" s="619">
        <f t="shared" si="7"/>
        <v>2.0999999999999908E-2</v>
      </c>
      <c r="R24" s="620"/>
    </row>
    <row r="25" spans="1:18" x14ac:dyDescent="0.25">
      <c r="A25" s="615">
        <f t="shared" si="0"/>
        <v>84.215720000000005</v>
      </c>
      <c r="B25" s="1" t="s">
        <v>98</v>
      </c>
      <c r="C25" s="640">
        <f t="shared" si="1"/>
        <v>38.200000000000102</v>
      </c>
      <c r="D25" s="641" t="str">
        <f t="shared" si="2"/>
        <v>38.20</v>
      </c>
      <c r="E25" s="642">
        <f t="shared" si="3"/>
        <v>1.3999499999999996</v>
      </c>
      <c r="F25" s="498" t="s">
        <v>124</v>
      </c>
      <c r="I25" s="640">
        <f t="shared" si="4"/>
        <v>38.200000000000102</v>
      </c>
      <c r="J25" s="641" t="str">
        <f t="shared" si="5"/>
        <v>38.20</v>
      </c>
      <c r="K25" s="642">
        <f t="shared" si="6"/>
        <v>1.3833000000000035</v>
      </c>
      <c r="L25" s="498" t="s">
        <v>124</v>
      </c>
      <c r="N25" s="637"/>
      <c r="O25" s="638">
        <v>57</v>
      </c>
      <c r="P25" s="639">
        <v>1.268</v>
      </c>
      <c r="Q25" s="619">
        <f t="shared" si="7"/>
        <v>2.200000000000002E-2</v>
      </c>
      <c r="R25" s="620"/>
    </row>
    <row r="26" spans="1:18" x14ac:dyDescent="0.25">
      <c r="A26" s="615">
        <f t="shared" si="0"/>
        <v>84.325950000000006</v>
      </c>
      <c r="B26" s="1" t="s">
        <v>98</v>
      </c>
      <c r="C26" s="640">
        <f t="shared" si="1"/>
        <v>38.250000000000099</v>
      </c>
      <c r="D26" s="641" t="str">
        <f t="shared" si="2"/>
        <v>38.25</v>
      </c>
      <c r="E26" s="642">
        <f t="shared" si="3"/>
        <v>1.3978499999999996</v>
      </c>
      <c r="F26" s="498" t="s">
        <v>124</v>
      </c>
      <c r="I26" s="640">
        <f t="shared" si="4"/>
        <v>38.250000000000099</v>
      </c>
      <c r="J26" s="641" t="str">
        <f t="shared" si="5"/>
        <v>38.25</v>
      </c>
      <c r="K26" s="642">
        <f t="shared" si="6"/>
        <v>1.3822000000000034</v>
      </c>
      <c r="L26" s="498" t="s">
        <v>124</v>
      </c>
      <c r="N26" s="637"/>
      <c r="O26" s="638">
        <v>58</v>
      </c>
      <c r="P26" s="639">
        <v>1.2909999999999999</v>
      </c>
      <c r="Q26" s="619">
        <f t="shared" si="7"/>
        <v>2.2999999999999909E-2</v>
      </c>
      <c r="R26" s="620"/>
    </row>
    <row r="27" spans="1:18" x14ac:dyDescent="0.25">
      <c r="A27" s="615">
        <f t="shared" si="0"/>
        <v>84.436179999999993</v>
      </c>
      <c r="B27" s="1" t="s">
        <v>98</v>
      </c>
      <c r="C27" s="640">
        <f t="shared" si="1"/>
        <v>38.300000000000097</v>
      </c>
      <c r="D27" s="641" t="str">
        <f t="shared" si="2"/>
        <v>38.30</v>
      </c>
      <c r="E27" s="642">
        <f t="shared" si="3"/>
        <v>1.3957499999999996</v>
      </c>
      <c r="F27" s="498" t="s">
        <v>124</v>
      </c>
      <c r="I27" s="640">
        <f t="shared" si="4"/>
        <v>38.300000000000097</v>
      </c>
      <c r="J27" s="641" t="str">
        <f t="shared" si="5"/>
        <v>38.30</v>
      </c>
      <c r="K27" s="642">
        <f t="shared" si="6"/>
        <v>1.3811000000000033</v>
      </c>
      <c r="L27" s="498" t="s">
        <v>124</v>
      </c>
      <c r="N27" s="637"/>
      <c r="O27" s="638">
        <v>59</v>
      </c>
      <c r="P27" s="639">
        <v>1.3149999999999999</v>
      </c>
      <c r="Q27" s="619">
        <f t="shared" si="7"/>
        <v>2.4000000000000021E-2</v>
      </c>
      <c r="R27" s="620"/>
    </row>
    <row r="28" spans="1:18" x14ac:dyDescent="0.25">
      <c r="A28" s="615">
        <f t="shared" si="0"/>
        <v>84.546410000000009</v>
      </c>
      <c r="B28" s="1" t="s">
        <v>98</v>
      </c>
      <c r="C28" s="640">
        <f t="shared" si="1"/>
        <v>38.350000000000094</v>
      </c>
      <c r="D28" s="641" t="str">
        <f t="shared" si="2"/>
        <v>38.35</v>
      </c>
      <c r="E28" s="642">
        <f t="shared" si="3"/>
        <v>1.3936499999999996</v>
      </c>
      <c r="F28" s="498" t="s">
        <v>124</v>
      </c>
      <c r="I28" s="640">
        <f t="shared" si="4"/>
        <v>38.350000000000094</v>
      </c>
      <c r="J28" s="641" t="str">
        <f t="shared" si="5"/>
        <v>38.35</v>
      </c>
      <c r="K28" s="642">
        <f t="shared" si="6"/>
        <v>1.3800000000000032</v>
      </c>
      <c r="L28" s="498" t="s">
        <v>124</v>
      </c>
      <c r="N28" s="637"/>
      <c r="O28" s="638">
        <v>60</v>
      </c>
      <c r="P28" s="639">
        <v>1.34</v>
      </c>
      <c r="Q28" s="619">
        <f t="shared" si="7"/>
        <v>2.5000000000000133E-2</v>
      </c>
      <c r="R28" s="620"/>
    </row>
    <row r="29" spans="1:18" x14ac:dyDescent="0.25">
      <c r="A29" s="615">
        <f t="shared" si="0"/>
        <v>84.656639999999996</v>
      </c>
      <c r="B29" s="1" t="s">
        <v>98</v>
      </c>
      <c r="C29" s="640">
        <f t="shared" si="1"/>
        <v>38.400000000000091</v>
      </c>
      <c r="D29" s="641" t="str">
        <f t="shared" si="2"/>
        <v>38.40</v>
      </c>
      <c r="E29" s="642">
        <f t="shared" si="3"/>
        <v>1.3915499999999996</v>
      </c>
      <c r="F29" s="498" t="s">
        <v>124</v>
      </c>
      <c r="I29" s="640">
        <f t="shared" si="4"/>
        <v>38.400000000000091</v>
      </c>
      <c r="J29" s="641" t="str">
        <f t="shared" si="5"/>
        <v>38.40</v>
      </c>
      <c r="K29" s="642">
        <f t="shared" si="6"/>
        <v>1.3789000000000031</v>
      </c>
      <c r="L29" s="498" t="s">
        <v>124</v>
      </c>
      <c r="N29" s="637"/>
      <c r="O29" s="638">
        <v>61</v>
      </c>
      <c r="P29" s="639">
        <v>1.3660000000000001</v>
      </c>
      <c r="Q29" s="619">
        <f t="shared" si="7"/>
        <v>2.6000000000000023E-2</v>
      </c>
      <c r="R29" s="620"/>
    </row>
    <row r="30" spans="1:18" x14ac:dyDescent="0.25">
      <c r="A30" s="615">
        <f t="shared" si="0"/>
        <v>84.766870000000011</v>
      </c>
      <c r="B30" s="1" t="s">
        <v>98</v>
      </c>
      <c r="C30" s="640">
        <f t="shared" si="1"/>
        <v>38.450000000000088</v>
      </c>
      <c r="D30" s="641" t="str">
        <f t="shared" si="2"/>
        <v>38.45</v>
      </c>
      <c r="E30" s="642">
        <f t="shared" si="3"/>
        <v>1.3894499999999996</v>
      </c>
      <c r="F30" s="498" t="s">
        <v>124</v>
      </c>
      <c r="I30" s="640">
        <f t="shared" si="4"/>
        <v>38.450000000000088</v>
      </c>
      <c r="J30" s="641" t="str">
        <f t="shared" si="5"/>
        <v>38.45</v>
      </c>
      <c r="K30" s="642">
        <f t="shared" si="6"/>
        <v>1.377800000000003</v>
      </c>
      <c r="L30" s="498" t="s">
        <v>124</v>
      </c>
      <c r="N30" s="637"/>
      <c r="O30" s="638">
        <v>62</v>
      </c>
      <c r="P30" s="639">
        <v>1.393</v>
      </c>
      <c r="Q30" s="619">
        <f t="shared" si="7"/>
        <v>2.6999999999999913E-2</v>
      </c>
      <c r="R30" s="620"/>
    </row>
    <row r="31" spans="1:18" x14ac:dyDescent="0.25">
      <c r="A31" s="615">
        <f t="shared" si="0"/>
        <v>84.877099999999999</v>
      </c>
      <c r="B31" s="1" t="s">
        <v>98</v>
      </c>
      <c r="C31" s="640">
        <f t="shared" si="1"/>
        <v>38.500000000000085</v>
      </c>
      <c r="D31" s="641" t="str">
        <f t="shared" si="2"/>
        <v>38.50</v>
      </c>
      <c r="E31" s="642">
        <f t="shared" si="3"/>
        <v>1.3873499999999996</v>
      </c>
      <c r="F31" s="498" t="s">
        <v>124</v>
      </c>
      <c r="I31" s="640">
        <f t="shared" si="4"/>
        <v>38.500000000000085</v>
      </c>
      <c r="J31" s="641" t="str">
        <f t="shared" si="5"/>
        <v>38.50</v>
      </c>
      <c r="K31" s="642">
        <f t="shared" si="6"/>
        <v>1.3767000000000029</v>
      </c>
      <c r="L31" s="498" t="s">
        <v>124</v>
      </c>
      <c r="N31" s="637"/>
      <c r="O31" s="638">
        <v>63</v>
      </c>
      <c r="P31" s="639">
        <v>1.421</v>
      </c>
      <c r="Q31" s="619">
        <f t="shared" si="7"/>
        <v>2.8000000000000025E-2</v>
      </c>
      <c r="R31" s="620"/>
    </row>
    <row r="32" spans="1:18" x14ac:dyDescent="0.25">
      <c r="A32" s="615">
        <f t="shared" si="0"/>
        <v>84.98733</v>
      </c>
      <c r="B32" s="1" t="s">
        <v>98</v>
      </c>
      <c r="C32" s="640">
        <f t="shared" si="1"/>
        <v>38.550000000000082</v>
      </c>
      <c r="D32" s="641" t="str">
        <f t="shared" si="2"/>
        <v>38.55</v>
      </c>
      <c r="E32" s="642">
        <f t="shared" si="3"/>
        <v>1.3852499999999996</v>
      </c>
      <c r="F32" s="498" t="s">
        <v>124</v>
      </c>
      <c r="I32" s="640">
        <f t="shared" si="4"/>
        <v>38.550000000000082</v>
      </c>
      <c r="J32" s="641" t="str">
        <f t="shared" si="5"/>
        <v>38.55</v>
      </c>
      <c r="K32" s="642">
        <f t="shared" si="6"/>
        <v>1.3756000000000028</v>
      </c>
      <c r="L32" s="498" t="s">
        <v>124</v>
      </c>
      <c r="N32" s="637"/>
      <c r="O32" s="638">
        <v>64</v>
      </c>
      <c r="P32" s="639">
        <v>1.45</v>
      </c>
      <c r="Q32" s="619">
        <f t="shared" si="7"/>
        <v>2.8999999999999915E-2</v>
      </c>
      <c r="R32" s="620"/>
    </row>
    <row r="33" spans="1:18" x14ac:dyDescent="0.25">
      <c r="A33" s="615">
        <f t="shared" si="0"/>
        <v>85.097560000000001</v>
      </c>
      <c r="B33" s="1" t="s">
        <v>98</v>
      </c>
      <c r="C33" s="640">
        <f t="shared" si="1"/>
        <v>38.60000000000008</v>
      </c>
      <c r="D33" s="641" t="str">
        <f t="shared" si="2"/>
        <v>38.60</v>
      </c>
      <c r="E33" s="642">
        <f t="shared" si="3"/>
        <v>1.3831499999999997</v>
      </c>
      <c r="F33" s="498" t="s">
        <v>124</v>
      </c>
      <c r="I33" s="640">
        <f t="shared" si="4"/>
        <v>38.60000000000008</v>
      </c>
      <c r="J33" s="641" t="str">
        <f t="shared" si="5"/>
        <v>38.60</v>
      </c>
      <c r="K33" s="642">
        <f t="shared" si="6"/>
        <v>1.3745000000000027</v>
      </c>
      <c r="L33" s="498" t="s">
        <v>124</v>
      </c>
      <c r="N33" s="637"/>
      <c r="O33" s="638">
        <v>65</v>
      </c>
      <c r="P33" s="639">
        <v>1.48</v>
      </c>
      <c r="Q33" s="619">
        <f t="shared" si="7"/>
        <v>3.0000000000000027E-2</v>
      </c>
      <c r="R33" s="620"/>
    </row>
    <row r="34" spans="1:18" x14ac:dyDescent="0.25">
      <c r="A34" s="615">
        <f t="shared" si="0"/>
        <v>85.207790000000003</v>
      </c>
      <c r="B34" s="1" t="s">
        <v>98</v>
      </c>
      <c r="C34" s="640">
        <f t="shared" si="1"/>
        <v>38.650000000000077</v>
      </c>
      <c r="D34" s="641" t="str">
        <f t="shared" si="2"/>
        <v>38.65</v>
      </c>
      <c r="E34" s="642">
        <f t="shared" si="3"/>
        <v>1.3810499999999997</v>
      </c>
      <c r="F34" s="498" t="s">
        <v>124</v>
      </c>
      <c r="I34" s="640">
        <f t="shared" si="4"/>
        <v>38.650000000000077</v>
      </c>
      <c r="J34" s="641" t="str">
        <f t="shared" si="5"/>
        <v>38.65</v>
      </c>
      <c r="K34" s="642">
        <f t="shared" si="6"/>
        <v>1.3734000000000026</v>
      </c>
      <c r="L34" s="498" t="s">
        <v>124</v>
      </c>
      <c r="N34" s="637"/>
      <c r="O34" s="638">
        <v>66</v>
      </c>
      <c r="P34" s="639">
        <v>1.5109999999999999</v>
      </c>
      <c r="Q34" s="619">
        <f t="shared" si="7"/>
        <v>3.0999999999999917E-2</v>
      </c>
      <c r="R34" s="620"/>
    </row>
    <row r="35" spans="1:18" x14ac:dyDescent="0.25">
      <c r="A35" s="615">
        <f t="shared" si="0"/>
        <v>85.318020000000004</v>
      </c>
      <c r="B35" s="1" t="s">
        <v>98</v>
      </c>
      <c r="C35" s="640">
        <f t="shared" si="1"/>
        <v>38.700000000000074</v>
      </c>
      <c r="D35" s="641" t="str">
        <f t="shared" si="2"/>
        <v>38.70</v>
      </c>
      <c r="E35" s="642">
        <f t="shared" si="3"/>
        <v>1.3789499999999997</v>
      </c>
      <c r="F35" s="498" t="s">
        <v>124</v>
      </c>
      <c r="I35" s="640">
        <f t="shared" si="4"/>
        <v>38.700000000000074</v>
      </c>
      <c r="J35" s="641" t="str">
        <f t="shared" si="5"/>
        <v>38.70</v>
      </c>
      <c r="K35" s="642">
        <f t="shared" si="6"/>
        <v>1.3723000000000025</v>
      </c>
      <c r="L35" s="498" t="s">
        <v>124</v>
      </c>
      <c r="N35" s="637"/>
      <c r="O35" s="638">
        <v>67</v>
      </c>
      <c r="P35" s="639">
        <v>1.5429999999999999</v>
      </c>
      <c r="Q35" s="619">
        <f t="shared" si="7"/>
        <v>3.2000000000000028E-2</v>
      </c>
      <c r="R35" s="620"/>
    </row>
    <row r="36" spans="1:18" x14ac:dyDescent="0.25">
      <c r="A36" s="615">
        <f t="shared" si="0"/>
        <v>85.428250000000006</v>
      </c>
      <c r="B36" s="1" t="s">
        <v>98</v>
      </c>
      <c r="C36" s="640">
        <f t="shared" si="1"/>
        <v>38.750000000000071</v>
      </c>
      <c r="D36" s="641" t="str">
        <f t="shared" si="2"/>
        <v>38.75</v>
      </c>
      <c r="E36" s="642">
        <f t="shared" si="3"/>
        <v>1.3768499999999997</v>
      </c>
      <c r="F36" s="498" t="s">
        <v>124</v>
      </c>
      <c r="I36" s="640">
        <f t="shared" si="4"/>
        <v>38.750000000000071</v>
      </c>
      <c r="J36" s="641" t="str">
        <f t="shared" si="5"/>
        <v>38.75</v>
      </c>
      <c r="K36" s="642">
        <f t="shared" si="6"/>
        <v>1.3712000000000024</v>
      </c>
      <c r="L36" s="498" t="s">
        <v>124</v>
      </c>
      <c r="N36" s="637"/>
      <c r="O36" s="638">
        <v>68</v>
      </c>
      <c r="P36" s="639">
        <v>1.5760000000000001</v>
      </c>
      <c r="Q36" s="619">
        <f t="shared" si="7"/>
        <v>3.300000000000014E-2</v>
      </c>
      <c r="R36" s="620"/>
    </row>
    <row r="37" spans="1:18" x14ac:dyDescent="0.25">
      <c r="A37" s="615">
        <f t="shared" si="0"/>
        <v>85.538479999999993</v>
      </c>
      <c r="B37" s="1" t="s">
        <v>98</v>
      </c>
      <c r="C37" s="640">
        <f t="shared" si="1"/>
        <v>38.800000000000068</v>
      </c>
      <c r="D37" s="641" t="str">
        <f t="shared" si="2"/>
        <v>38.80</v>
      </c>
      <c r="E37" s="642">
        <f t="shared" si="3"/>
        <v>1.3747499999999997</v>
      </c>
      <c r="F37" s="498" t="s">
        <v>124</v>
      </c>
      <c r="I37" s="640">
        <f t="shared" si="4"/>
        <v>38.800000000000068</v>
      </c>
      <c r="J37" s="641" t="str">
        <f t="shared" si="5"/>
        <v>38.80</v>
      </c>
      <c r="K37" s="642">
        <f t="shared" si="6"/>
        <v>1.3701000000000023</v>
      </c>
      <c r="L37" s="498" t="s">
        <v>124</v>
      </c>
      <c r="N37" s="637"/>
      <c r="O37" s="638">
        <v>69</v>
      </c>
      <c r="P37" s="639">
        <v>1.61</v>
      </c>
      <c r="Q37" s="619">
        <f t="shared" si="7"/>
        <v>3.400000000000003E-2</v>
      </c>
      <c r="R37" s="620"/>
    </row>
    <row r="38" spans="1:18" x14ac:dyDescent="0.25">
      <c r="A38" s="615">
        <f t="shared" si="0"/>
        <v>85.648710000000008</v>
      </c>
      <c r="B38" s="1" t="s">
        <v>98</v>
      </c>
      <c r="C38" s="640">
        <f t="shared" si="1"/>
        <v>38.850000000000065</v>
      </c>
      <c r="D38" s="641" t="str">
        <f t="shared" si="2"/>
        <v>38.85</v>
      </c>
      <c r="E38" s="642">
        <f t="shared" si="3"/>
        <v>1.3726499999999997</v>
      </c>
      <c r="F38" s="498" t="s">
        <v>124</v>
      </c>
      <c r="I38" s="640">
        <f t="shared" si="4"/>
        <v>38.850000000000065</v>
      </c>
      <c r="J38" s="641" t="str">
        <f t="shared" si="5"/>
        <v>38.85</v>
      </c>
      <c r="K38" s="642">
        <f t="shared" si="6"/>
        <v>1.3690000000000022</v>
      </c>
      <c r="L38" s="498" t="s">
        <v>124</v>
      </c>
      <c r="N38" s="637"/>
      <c r="O38" s="638">
        <v>70</v>
      </c>
      <c r="P38" s="639">
        <v>1.645</v>
      </c>
      <c r="Q38" s="619">
        <f t="shared" si="7"/>
        <v>3.499999999999992E-2</v>
      </c>
      <c r="R38" s="620"/>
    </row>
    <row r="39" spans="1:18" x14ac:dyDescent="0.25">
      <c r="A39" s="615">
        <f t="shared" si="0"/>
        <v>85.758939999999996</v>
      </c>
      <c r="B39" s="1" t="s">
        <v>98</v>
      </c>
      <c r="C39" s="640">
        <f t="shared" si="1"/>
        <v>38.900000000000063</v>
      </c>
      <c r="D39" s="641" t="str">
        <f t="shared" si="2"/>
        <v>38.90</v>
      </c>
      <c r="E39" s="642">
        <f t="shared" si="3"/>
        <v>1.3705499999999997</v>
      </c>
      <c r="F39" s="498" t="s">
        <v>124</v>
      </c>
      <c r="I39" s="640">
        <f t="shared" si="4"/>
        <v>38.900000000000063</v>
      </c>
      <c r="J39" s="641" t="str">
        <f t="shared" si="5"/>
        <v>38.90</v>
      </c>
      <c r="K39" s="642">
        <f t="shared" si="6"/>
        <v>1.3679000000000021</v>
      </c>
      <c r="L39" s="498" t="s">
        <v>124</v>
      </c>
      <c r="N39" s="637"/>
      <c r="O39" s="638">
        <v>71</v>
      </c>
      <c r="P39" s="639">
        <v>1.681</v>
      </c>
      <c r="Q39" s="619">
        <f t="shared" si="7"/>
        <v>3.6000000000000032E-2</v>
      </c>
      <c r="R39" s="620"/>
    </row>
    <row r="40" spans="1:18" x14ac:dyDescent="0.25">
      <c r="A40" s="615">
        <f t="shared" si="0"/>
        <v>85.869170000000011</v>
      </c>
      <c r="B40" s="1" t="s">
        <v>98</v>
      </c>
      <c r="C40" s="640">
        <f t="shared" si="1"/>
        <v>38.95000000000006</v>
      </c>
      <c r="D40" s="641" t="str">
        <f t="shared" si="2"/>
        <v>38.95</v>
      </c>
      <c r="E40" s="642">
        <f t="shared" si="3"/>
        <v>1.3684499999999997</v>
      </c>
      <c r="F40" s="498" t="s">
        <v>124</v>
      </c>
      <c r="I40" s="640">
        <f t="shared" si="4"/>
        <v>38.95000000000006</v>
      </c>
      <c r="J40" s="641" t="str">
        <f t="shared" si="5"/>
        <v>38.95</v>
      </c>
      <c r="K40" s="642">
        <f t="shared" si="6"/>
        <v>1.366800000000002</v>
      </c>
      <c r="L40" s="498" t="s">
        <v>124</v>
      </c>
      <c r="N40" s="637"/>
      <c r="O40" s="638">
        <v>72</v>
      </c>
      <c r="P40" s="639">
        <v>1.718</v>
      </c>
      <c r="Q40" s="619">
        <f t="shared" si="7"/>
        <v>3.6999999999999922E-2</v>
      </c>
      <c r="R40" s="620"/>
    </row>
    <row r="41" spans="1:18" x14ac:dyDescent="0.25">
      <c r="A41" s="615">
        <f t="shared" si="0"/>
        <v>85.979399999999998</v>
      </c>
      <c r="B41" s="1" t="s">
        <v>98</v>
      </c>
      <c r="C41" s="640">
        <f t="shared" si="1"/>
        <v>39.000000000000057</v>
      </c>
      <c r="D41" s="641" t="str">
        <f t="shared" si="2"/>
        <v>39.00</v>
      </c>
      <c r="E41" s="642">
        <f t="shared" si="3"/>
        <v>1.3663499999999997</v>
      </c>
      <c r="F41" s="498" t="s">
        <v>124</v>
      </c>
      <c r="I41" s="640">
        <f t="shared" si="4"/>
        <v>39.000000000000057</v>
      </c>
      <c r="J41" s="641" t="str">
        <f t="shared" si="5"/>
        <v>39.00</v>
      </c>
      <c r="K41" s="642">
        <f t="shared" si="6"/>
        <v>1.3657000000000019</v>
      </c>
      <c r="L41" s="498" t="s">
        <v>124</v>
      </c>
      <c r="N41" s="637"/>
      <c r="O41" s="638">
        <v>73</v>
      </c>
      <c r="P41" s="639">
        <v>1.756</v>
      </c>
      <c r="Q41" s="619">
        <f t="shared" ref="Q41:Q57" si="8">P41-P40</f>
        <v>3.8000000000000034E-2</v>
      </c>
      <c r="R41" s="620"/>
    </row>
    <row r="42" spans="1:18" x14ac:dyDescent="0.25">
      <c r="A42" s="615">
        <f t="shared" si="0"/>
        <v>86.08963</v>
      </c>
      <c r="B42" s="1" t="s">
        <v>98</v>
      </c>
      <c r="C42" s="640">
        <f t="shared" si="1"/>
        <v>39.050000000000054</v>
      </c>
      <c r="D42" s="641" t="str">
        <f t="shared" si="2"/>
        <v>39.05</v>
      </c>
      <c r="E42" s="642">
        <f t="shared" si="3"/>
        <v>1.3642499999999997</v>
      </c>
      <c r="F42" s="498" t="s">
        <v>124</v>
      </c>
      <c r="I42" s="640">
        <f t="shared" si="4"/>
        <v>39.050000000000054</v>
      </c>
      <c r="J42" s="641" t="str">
        <f t="shared" si="5"/>
        <v>39.05</v>
      </c>
      <c r="K42" s="642">
        <f t="shared" si="6"/>
        <v>1.3646000000000018</v>
      </c>
      <c r="L42" s="498" t="s">
        <v>124</v>
      </c>
      <c r="N42" s="637"/>
      <c r="O42" s="638">
        <v>74</v>
      </c>
      <c r="P42" s="639">
        <v>1.7949999999999999</v>
      </c>
      <c r="Q42" s="619">
        <f t="shared" si="8"/>
        <v>3.8999999999999924E-2</v>
      </c>
      <c r="R42" s="620"/>
    </row>
    <row r="43" spans="1:18" x14ac:dyDescent="0.25">
      <c r="A43" s="615">
        <f t="shared" si="0"/>
        <v>86.199860000000001</v>
      </c>
      <c r="B43" s="1" t="s">
        <v>98</v>
      </c>
      <c r="C43" s="640">
        <f t="shared" si="1"/>
        <v>39.100000000000051</v>
      </c>
      <c r="D43" s="641" t="str">
        <f t="shared" si="2"/>
        <v>39.10</v>
      </c>
      <c r="E43" s="642">
        <f t="shared" si="3"/>
        <v>1.3621499999999997</v>
      </c>
      <c r="F43" s="498" t="s">
        <v>124</v>
      </c>
      <c r="I43" s="640">
        <f t="shared" si="4"/>
        <v>39.100000000000051</v>
      </c>
      <c r="J43" s="641" t="str">
        <f t="shared" si="5"/>
        <v>39.10</v>
      </c>
      <c r="K43" s="642">
        <f t="shared" si="6"/>
        <v>1.3635000000000017</v>
      </c>
      <c r="L43" s="498" t="s">
        <v>124</v>
      </c>
      <c r="N43" s="637"/>
      <c r="O43" s="638">
        <v>75</v>
      </c>
      <c r="P43" s="639">
        <v>1.835</v>
      </c>
      <c r="Q43" s="619">
        <f t="shared" si="8"/>
        <v>4.0000000000000036E-2</v>
      </c>
      <c r="R43" s="620"/>
    </row>
    <row r="44" spans="1:18" x14ac:dyDescent="0.25">
      <c r="A44" s="615">
        <f t="shared" si="0"/>
        <v>86.310090000000002</v>
      </c>
      <c r="B44" s="1" t="s">
        <v>98</v>
      </c>
      <c r="C44" s="640">
        <f t="shared" si="1"/>
        <v>39.150000000000048</v>
      </c>
      <c r="D44" s="641" t="str">
        <f t="shared" si="2"/>
        <v>39.15</v>
      </c>
      <c r="E44" s="642">
        <f t="shared" si="3"/>
        <v>1.3600499999999998</v>
      </c>
      <c r="F44" s="498" t="s">
        <v>124</v>
      </c>
      <c r="I44" s="640">
        <f t="shared" si="4"/>
        <v>39.150000000000048</v>
      </c>
      <c r="J44" s="641" t="str">
        <f t="shared" si="5"/>
        <v>39.15</v>
      </c>
      <c r="K44" s="642">
        <f t="shared" si="6"/>
        <v>1.3624000000000016</v>
      </c>
      <c r="L44" s="498" t="s">
        <v>124</v>
      </c>
      <c r="N44" s="637"/>
      <c r="O44" s="638">
        <v>76</v>
      </c>
      <c r="P44" s="639">
        <v>1.8759999999999999</v>
      </c>
      <c r="Q44" s="619">
        <f t="shared" si="8"/>
        <v>4.0999999999999925E-2</v>
      </c>
      <c r="R44" s="620"/>
    </row>
    <row r="45" spans="1:18" x14ac:dyDescent="0.25">
      <c r="A45" s="615">
        <f t="shared" si="0"/>
        <v>86.420320000000004</v>
      </c>
      <c r="B45" s="1" t="s">
        <v>98</v>
      </c>
      <c r="C45" s="640">
        <f t="shared" si="1"/>
        <v>39.200000000000045</v>
      </c>
      <c r="D45" s="641" t="str">
        <f t="shared" si="2"/>
        <v>39.20</v>
      </c>
      <c r="E45" s="642">
        <f t="shared" si="3"/>
        <v>1.3579499999999998</v>
      </c>
      <c r="F45" s="498" t="s">
        <v>124</v>
      </c>
      <c r="I45" s="640">
        <f t="shared" si="4"/>
        <v>39.200000000000045</v>
      </c>
      <c r="J45" s="641" t="str">
        <f t="shared" si="5"/>
        <v>39.20</v>
      </c>
      <c r="K45" s="642">
        <f t="shared" si="6"/>
        <v>1.3613000000000015</v>
      </c>
      <c r="L45" s="498" t="s">
        <v>124</v>
      </c>
      <c r="N45" s="637"/>
      <c r="O45" s="638">
        <v>77</v>
      </c>
      <c r="P45" s="639">
        <v>1.9179999999999999</v>
      </c>
      <c r="Q45" s="619">
        <f t="shared" si="8"/>
        <v>4.2000000000000037E-2</v>
      </c>
      <c r="R45" s="620"/>
    </row>
    <row r="46" spans="1:18" x14ac:dyDescent="0.25">
      <c r="A46" s="615">
        <f t="shared" si="0"/>
        <v>86.530550000000005</v>
      </c>
      <c r="B46" s="1" t="s">
        <v>98</v>
      </c>
      <c r="C46" s="640">
        <f t="shared" si="1"/>
        <v>39.250000000000043</v>
      </c>
      <c r="D46" s="641" t="str">
        <f t="shared" si="2"/>
        <v>39.25</v>
      </c>
      <c r="E46" s="642">
        <f t="shared" si="3"/>
        <v>1.3558499999999998</v>
      </c>
      <c r="F46" s="498" t="s">
        <v>124</v>
      </c>
      <c r="I46" s="640">
        <f t="shared" si="4"/>
        <v>39.250000000000043</v>
      </c>
      <c r="J46" s="641" t="str">
        <f t="shared" si="5"/>
        <v>39.25</v>
      </c>
      <c r="K46" s="642">
        <f t="shared" si="6"/>
        <v>1.3602000000000014</v>
      </c>
      <c r="L46" s="498" t="s">
        <v>124</v>
      </c>
      <c r="N46" s="637"/>
      <c r="O46" s="638">
        <v>78</v>
      </c>
      <c r="P46" s="639">
        <v>1.9610000000000001</v>
      </c>
      <c r="Q46" s="619">
        <f t="shared" si="8"/>
        <v>4.3000000000000149E-2</v>
      </c>
      <c r="R46" s="620"/>
    </row>
    <row r="47" spans="1:18" x14ac:dyDescent="0.25">
      <c r="A47" s="615">
        <f t="shared" si="0"/>
        <v>86.640779999999992</v>
      </c>
      <c r="B47" s="1" t="s">
        <v>98</v>
      </c>
      <c r="C47" s="640">
        <f t="shared" si="1"/>
        <v>39.30000000000004</v>
      </c>
      <c r="D47" s="641" t="str">
        <f t="shared" si="2"/>
        <v>39.30</v>
      </c>
      <c r="E47" s="642">
        <f t="shared" si="3"/>
        <v>1.3537499999999998</v>
      </c>
      <c r="F47" s="498" t="s">
        <v>124</v>
      </c>
      <c r="I47" s="640">
        <f t="shared" si="4"/>
        <v>39.30000000000004</v>
      </c>
      <c r="J47" s="641" t="str">
        <f t="shared" si="5"/>
        <v>39.30</v>
      </c>
      <c r="K47" s="642">
        <f t="shared" si="6"/>
        <v>1.3591000000000013</v>
      </c>
      <c r="L47" s="498" t="s">
        <v>124</v>
      </c>
      <c r="N47" s="637"/>
      <c r="O47" s="638">
        <v>79</v>
      </c>
      <c r="P47" s="639">
        <v>2.0049999999999999</v>
      </c>
      <c r="Q47" s="619">
        <f t="shared" si="8"/>
        <v>4.3999999999999817E-2</v>
      </c>
      <c r="R47" s="620"/>
    </row>
    <row r="48" spans="1:18" x14ac:dyDescent="0.25">
      <c r="A48" s="615">
        <f t="shared" si="0"/>
        <v>86.751010000000008</v>
      </c>
      <c r="B48" s="1" t="s">
        <v>98</v>
      </c>
      <c r="C48" s="640">
        <f t="shared" si="1"/>
        <v>39.350000000000037</v>
      </c>
      <c r="D48" s="641" t="str">
        <f t="shared" si="2"/>
        <v>39.35</v>
      </c>
      <c r="E48" s="642">
        <f t="shared" si="3"/>
        <v>1.3516499999999998</v>
      </c>
      <c r="F48" s="498" t="s">
        <v>124</v>
      </c>
      <c r="I48" s="640">
        <f t="shared" si="4"/>
        <v>39.350000000000037</v>
      </c>
      <c r="J48" s="641" t="str">
        <f t="shared" si="5"/>
        <v>39.35</v>
      </c>
      <c r="K48" s="642">
        <f t="shared" si="6"/>
        <v>1.3580000000000012</v>
      </c>
      <c r="L48" s="498" t="s">
        <v>124</v>
      </c>
      <c r="N48" s="637"/>
      <c r="O48" s="638">
        <v>80</v>
      </c>
      <c r="P48" s="639">
        <v>2.0499999999999998</v>
      </c>
      <c r="Q48" s="619">
        <f t="shared" si="8"/>
        <v>4.4999999999999929E-2</v>
      </c>
    </row>
    <row r="49" spans="1:17" x14ac:dyDescent="0.25">
      <c r="A49" s="615">
        <f t="shared" si="0"/>
        <v>86.861239999999995</v>
      </c>
      <c r="B49" s="1" t="s">
        <v>98</v>
      </c>
      <c r="C49" s="640">
        <f t="shared" si="1"/>
        <v>39.400000000000034</v>
      </c>
      <c r="D49" s="641" t="str">
        <f t="shared" si="2"/>
        <v>39.40</v>
      </c>
      <c r="E49" s="642">
        <f t="shared" si="3"/>
        <v>1.3495499999999998</v>
      </c>
      <c r="F49" s="498" t="s">
        <v>124</v>
      </c>
      <c r="I49" s="640">
        <f t="shared" si="4"/>
        <v>39.400000000000034</v>
      </c>
      <c r="J49" s="641" t="str">
        <f t="shared" si="5"/>
        <v>39.40</v>
      </c>
      <c r="K49" s="642">
        <f t="shared" si="6"/>
        <v>1.3569000000000011</v>
      </c>
      <c r="L49" s="498" t="s">
        <v>124</v>
      </c>
      <c r="N49" s="637"/>
      <c r="O49" s="638">
        <v>81</v>
      </c>
      <c r="P49" s="646">
        <v>2.0960000000000001</v>
      </c>
      <c r="Q49" s="619">
        <f t="shared" si="8"/>
        <v>4.6000000000000263E-2</v>
      </c>
    </row>
    <row r="50" spans="1:17" x14ac:dyDescent="0.25">
      <c r="A50" s="615">
        <f t="shared" si="0"/>
        <v>86.971470000000011</v>
      </c>
      <c r="B50" s="1" t="s">
        <v>98</v>
      </c>
      <c r="C50" s="640">
        <f t="shared" si="1"/>
        <v>39.450000000000031</v>
      </c>
      <c r="D50" s="641" t="str">
        <f t="shared" si="2"/>
        <v>39.45</v>
      </c>
      <c r="E50" s="642">
        <f t="shared" si="3"/>
        <v>1.3474499999999998</v>
      </c>
      <c r="F50" s="498" t="s">
        <v>124</v>
      </c>
      <c r="I50" s="640">
        <f t="shared" si="4"/>
        <v>39.450000000000031</v>
      </c>
      <c r="J50" s="641" t="str">
        <f t="shared" si="5"/>
        <v>39.45</v>
      </c>
      <c r="K50" s="642">
        <f t="shared" si="6"/>
        <v>1.355800000000001</v>
      </c>
      <c r="L50" s="498" t="s">
        <v>124</v>
      </c>
      <c r="N50" s="637"/>
      <c r="O50" s="638">
        <v>82</v>
      </c>
      <c r="P50" s="646">
        <v>2.1429999999999998</v>
      </c>
      <c r="Q50" s="619">
        <f t="shared" si="8"/>
        <v>4.6999999999999709E-2</v>
      </c>
    </row>
    <row r="51" spans="1:17" x14ac:dyDescent="0.25">
      <c r="A51" s="615">
        <f t="shared" si="0"/>
        <v>87.081699999999998</v>
      </c>
      <c r="B51" s="1" t="s">
        <v>98</v>
      </c>
      <c r="C51" s="640">
        <f t="shared" si="1"/>
        <v>39.500000000000028</v>
      </c>
      <c r="D51" s="641" t="str">
        <f t="shared" si="2"/>
        <v>39.50</v>
      </c>
      <c r="E51" s="642">
        <f t="shared" si="3"/>
        <v>1.3453499999999998</v>
      </c>
      <c r="F51" s="498" t="s">
        <v>124</v>
      </c>
      <c r="I51" s="640">
        <f t="shared" si="4"/>
        <v>39.500000000000028</v>
      </c>
      <c r="J51" s="641" t="str">
        <f t="shared" si="5"/>
        <v>39.50</v>
      </c>
      <c r="K51" s="642">
        <f t="shared" si="6"/>
        <v>1.3547000000000009</v>
      </c>
      <c r="L51" s="498" t="s">
        <v>124</v>
      </c>
      <c r="N51" s="637"/>
      <c r="O51" s="638">
        <v>83</v>
      </c>
      <c r="P51" s="646">
        <v>2.19</v>
      </c>
      <c r="Q51" s="619">
        <f t="shared" si="8"/>
        <v>4.7000000000000153E-2</v>
      </c>
    </row>
    <row r="52" spans="1:17" x14ac:dyDescent="0.25">
      <c r="A52" s="615">
        <f t="shared" si="0"/>
        <v>87.191929999999999</v>
      </c>
      <c r="B52" s="1" t="s">
        <v>98</v>
      </c>
      <c r="C52" s="640">
        <f t="shared" si="1"/>
        <v>39.550000000000026</v>
      </c>
      <c r="D52" s="641" t="str">
        <f t="shared" si="2"/>
        <v>39.55</v>
      </c>
      <c r="E52" s="642">
        <f t="shared" si="3"/>
        <v>1.3432499999999998</v>
      </c>
      <c r="F52" s="498" t="s">
        <v>124</v>
      </c>
      <c r="I52" s="640">
        <f t="shared" si="4"/>
        <v>39.550000000000026</v>
      </c>
      <c r="J52" s="641" t="str">
        <f t="shared" si="5"/>
        <v>39.55</v>
      </c>
      <c r="K52" s="642">
        <f t="shared" si="6"/>
        <v>1.3536000000000008</v>
      </c>
      <c r="L52" s="498" t="s">
        <v>124</v>
      </c>
      <c r="N52" s="637"/>
      <c r="O52" s="638">
        <v>84</v>
      </c>
      <c r="P52" s="646">
        <v>2.238</v>
      </c>
      <c r="Q52" s="619">
        <f t="shared" si="8"/>
        <v>4.8000000000000043E-2</v>
      </c>
    </row>
    <row r="53" spans="1:17" x14ac:dyDescent="0.25">
      <c r="A53" s="615">
        <f t="shared" ref="A53:A57" si="9">D53*$T$3</f>
        <v>87.302160000000001</v>
      </c>
      <c r="B53" s="1" t="s">
        <v>98</v>
      </c>
      <c r="C53" s="640">
        <f t="shared" ref="C53:C57" si="10">C54-0.05</f>
        <v>39.600000000000023</v>
      </c>
      <c r="D53" s="641" t="str">
        <f t="shared" ref="D53:D59" si="11">TEXT(C53,"#.00")</f>
        <v>39.60</v>
      </c>
      <c r="E53" s="642">
        <f t="shared" ref="E53:E57" si="12">E54+0.0021</f>
        <v>1.3411499999999998</v>
      </c>
      <c r="F53" s="498" t="s">
        <v>124</v>
      </c>
      <c r="I53" s="640">
        <f t="shared" ref="I53:I57" si="13">I54-0.05</f>
        <v>39.600000000000023</v>
      </c>
      <c r="J53" s="641" t="str">
        <f t="shared" ref="J53:J59" si="14">TEXT(I53,"#.00")</f>
        <v>39.60</v>
      </c>
      <c r="K53" s="642">
        <f t="shared" ref="K53:K57" si="15">K54+0.0011</f>
        <v>1.3525000000000007</v>
      </c>
      <c r="L53" s="498" t="s">
        <v>124</v>
      </c>
      <c r="N53" s="637"/>
      <c r="O53" s="638">
        <v>85</v>
      </c>
      <c r="P53" s="646">
        <v>2.2869999999999999</v>
      </c>
      <c r="Q53" s="619">
        <f t="shared" si="8"/>
        <v>4.8999999999999932E-2</v>
      </c>
    </row>
    <row r="54" spans="1:17" x14ac:dyDescent="0.25">
      <c r="A54" s="615">
        <f t="shared" si="9"/>
        <v>87.412390000000002</v>
      </c>
      <c r="B54" s="1" t="s">
        <v>98</v>
      </c>
      <c r="C54" s="640">
        <f t="shared" si="10"/>
        <v>39.65000000000002</v>
      </c>
      <c r="D54" s="641" t="str">
        <f t="shared" si="11"/>
        <v>39.65</v>
      </c>
      <c r="E54" s="642">
        <f t="shared" si="12"/>
        <v>1.3390499999999999</v>
      </c>
      <c r="F54" s="498" t="s">
        <v>124</v>
      </c>
      <c r="I54" s="640">
        <f t="shared" si="13"/>
        <v>39.65000000000002</v>
      </c>
      <c r="J54" s="641" t="str">
        <f t="shared" si="14"/>
        <v>39.65</v>
      </c>
      <c r="K54" s="642">
        <f t="shared" si="15"/>
        <v>1.3514000000000006</v>
      </c>
      <c r="L54" s="498" t="s">
        <v>124</v>
      </c>
      <c r="N54" s="637"/>
      <c r="O54" s="638">
        <v>86</v>
      </c>
      <c r="P54" s="646">
        <v>2.3370000000000002</v>
      </c>
      <c r="Q54" s="619">
        <f t="shared" si="8"/>
        <v>5.0000000000000266E-2</v>
      </c>
    </row>
    <row r="55" spans="1:17" x14ac:dyDescent="0.25">
      <c r="A55" s="615">
        <f t="shared" si="9"/>
        <v>87.522620000000018</v>
      </c>
      <c r="B55" s="1" t="s">
        <v>98</v>
      </c>
      <c r="C55" s="640">
        <f t="shared" si="10"/>
        <v>39.700000000000017</v>
      </c>
      <c r="D55" s="641" t="str">
        <f t="shared" si="11"/>
        <v>39.70</v>
      </c>
      <c r="E55" s="642">
        <f t="shared" si="12"/>
        <v>1.3369499999999999</v>
      </c>
      <c r="F55" s="498" t="s">
        <v>124</v>
      </c>
      <c r="I55" s="640">
        <f t="shared" si="13"/>
        <v>39.700000000000017</v>
      </c>
      <c r="J55" s="641" t="str">
        <f t="shared" si="14"/>
        <v>39.70</v>
      </c>
      <c r="K55" s="642">
        <f t="shared" si="15"/>
        <v>1.3503000000000005</v>
      </c>
      <c r="L55" s="498" t="s">
        <v>124</v>
      </c>
      <c r="N55" s="637"/>
      <c r="O55" s="638">
        <v>87</v>
      </c>
      <c r="P55" s="646">
        <v>2.3879999999999999</v>
      </c>
      <c r="Q55" s="619">
        <f t="shared" si="8"/>
        <v>5.0999999999999712E-2</v>
      </c>
    </row>
    <row r="56" spans="1:17" x14ac:dyDescent="0.25">
      <c r="A56" s="615">
        <f t="shared" si="9"/>
        <v>87.632850000000005</v>
      </c>
      <c r="B56" s="1" t="s">
        <v>98</v>
      </c>
      <c r="C56" s="640">
        <f t="shared" si="10"/>
        <v>39.750000000000014</v>
      </c>
      <c r="D56" s="641" t="str">
        <f t="shared" si="11"/>
        <v>39.75</v>
      </c>
      <c r="E56" s="642">
        <f t="shared" si="12"/>
        <v>1.3348499999999999</v>
      </c>
      <c r="F56" s="498" t="s">
        <v>124</v>
      </c>
      <c r="I56" s="640">
        <f t="shared" si="13"/>
        <v>39.750000000000014</v>
      </c>
      <c r="J56" s="641" t="str">
        <f t="shared" si="14"/>
        <v>39.75</v>
      </c>
      <c r="K56" s="642">
        <f t="shared" si="15"/>
        <v>1.3492000000000004</v>
      </c>
      <c r="L56" s="498" t="s">
        <v>124</v>
      </c>
      <c r="N56" s="637"/>
      <c r="O56" s="638">
        <v>88</v>
      </c>
      <c r="P56" s="646">
        <v>2.44</v>
      </c>
      <c r="Q56" s="619">
        <f t="shared" si="8"/>
        <v>5.2000000000000046E-2</v>
      </c>
    </row>
    <row r="57" spans="1:17" x14ac:dyDescent="0.25">
      <c r="A57" s="615">
        <f t="shared" si="9"/>
        <v>87.743079999999992</v>
      </c>
      <c r="B57" s="1" t="s">
        <v>98</v>
      </c>
      <c r="C57" s="640">
        <f t="shared" si="10"/>
        <v>39.800000000000011</v>
      </c>
      <c r="D57" s="641" t="str">
        <f t="shared" si="11"/>
        <v>39.80</v>
      </c>
      <c r="E57" s="642">
        <f t="shared" si="12"/>
        <v>1.3327499999999999</v>
      </c>
      <c r="F57" s="498" t="s">
        <v>124</v>
      </c>
      <c r="I57" s="640">
        <f t="shared" si="13"/>
        <v>39.800000000000011</v>
      </c>
      <c r="J57" s="641" t="str">
        <f t="shared" si="14"/>
        <v>39.80</v>
      </c>
      <c r="K57" s="642">
        <f t="shared" si="15"/>
        <v>1.3481000000000003</v>
      </c>
      <c r="L57" s="498" t="s">
        <v>124</v>
      </c>
      <c r="N57" s="637"/>
      <c r="O57" s="638">
        <v>89</v>
      </c>
      <c r="P57" s="646">
        <v>2.4940000000000002</v>
      </c>
      <c r="Q57" s="619">
        <f t="shared" si="8"/>
        <v>5.400000000000027E-2</v>
      </c>
    </row>
    <row r="58" spans="1:17" x14ac:dyDescent="0.25">
      <c r="A58" s="615">
        <f t="shared" ref="A58:A60" si="16">D58*$T$3</f>
        <v>87.853310000000008</v>
      </c>
      <c r="B58" s="1" t="s">
        <v>98</v>
      </c>
      <c r="C58" s="640">
        <f t="shared" ref="C58:C59" si="17">C59-0.05</f>
        <v>39.850000000000009</v>
      </c>
      <c r="D58" s="641" t="str">
        <f t="shared" si="11"/>
        <v>39.85</v>
      </c>
      <c r="E58" s="642">
        <f t="shared" ref="E58:E59" si="18">E59+0.0021</f>
        <v>1.3306499999999999</v>
      </c>
      <c r="F58" s="498" t="s">
        <v>124</v>
      </c>
      <c r="I58" s="640">
        <f t="shared" ref="I58:I59" si="19">I59-0.05</f>
        <v>39.850000000000009</v>
      </c>
      <c r="J58" s="641" t="str">
        <f t="shared" si="14"/>
        <v>39.85</v>
      </c>
      <c r="K58" s="642">
        <f t="shared" ref="K58:K59" si="20">K59+0.0011</f>
        <v>1.3470000000000002</v>
      </c>
      <c r="L58" s="498" t="s">
        <v>124</v>
      </c>
      <c r="N58" s="637"/>
      <c r="O58" s="638">
        <v>90</v>
      </c>
      <c r="P58" s="646">
        <v>2.5489999999999999</v>
      </c>
      <c r="Q58" s="619">
        <v>5.4999999999999716E-2</v>
      </c>
    </row>
    <row r="59" spans="1:17" x14ac:dyDescent="0.25">
      <c r="A59" s="615">
        <f t="shared" si="16"/>
        <v>87.963539999999995</v>
      </c>
      <c r="B59" s="1" t="s">
        <v>98</v>
      </c>
      <c r="C59" s="640">
        <f t="shared" si="17"/>
        <v>39.900000000000006</v>
      </c>
      <c r="D59" s="641" t="str">
        <f t="shared" si="11"/>
        <v>39.90</v>
      </c>
      <c r="E59" s="642">
        <f t="shared" si="18"/>
        <v>1.3285499999999999</v>
      </c>
      <c r="F59" s="498" t="s">
        <v>124</v>
      </c>
      <c r="I59" s="640">
        <f t="shared" si="19"/>
        <v>39.900000000000006</v>
      </c>
      <c r="J59" s="641" t="str">
        <f t="shared" si="14"/>
        <v>39.90</v>
      </c>
      <c r="K59" s="642">
        <f t="shared" si="20"/>
        <v>1.3459000000000001</v>
      </c>
      <c r="L59" s="498" t="s">
        <v>124</v>
      </c>
      <c r="N59" s="637"/>
      <c r="O59" s="647"/>
      <c r="P59" s="648"/>
      <c r="Q59" s="619"/>
    </row>
    <row r="60" spans="1:17" x14ac:dyDescent="0.25">
      <c r="A60" s="615">
        <f t="shared" si="16"/>
        <v>88.07377000000001</v>
      </c>
      <c r="B60" s="1" t="s">
        <v>98</v>
      </c>
      <c r="C60" s="640">
        <f>C61-0.05</f>
        <v>39.950000000000003</v>
      </c>
      <c r="D60" s="641" t="str">
        <f>TEXT(C60,"#.00")</f>
        <v>39.95</v>
      </c>
      <c r="E60" s="642">
        <f>E61+0.0021</f>
        <v>1.3264499999999999</v>
      </c>
      <c r="F60" s="498" t="s">
        <v>124</v>
      </c>
      <c r="I60" s="640">
        <f>I61-0.05</f>
        <v>39.950000000000003</v>
      </c>
      <c r="J60" s="641" t="str">
        <f>TEXT(I60,"#.00")</f>
        <v>39.95</v>
      </c>
      <c r="K60" s="642">
        <f>K61+0.0011</f>
        <v>1.3448</v>
      </c>
      <c r="L60" s="498" t="s">
        <v>124</v>
      </c>
      <c r="N60" s="637"/>
    </row>
    <row r="61" spans="1:17" x14ac:dyDescent="0.25">
      <c r="A61" s="615">
        <f>D61*$T$3</f>
        <v>88.183999999999997</v>
      </c>
      <c r="B61" s="1" t="s">
        <v>98</v>
      </c>
      <c r="C61" s="649">
        <v>40</v>
      </c>
      <c r="D61" s="650" t="str">
        <f>TEXT(C61,"#.00")</f>
        <v>40.00</v>
      </c>
      <c r="E61" s="651">
        <v>1.3243499999999999</v>
      </c>
      <c r="G61" s="652">
        <f>E61-E62</f>
        <v>2.0999999999999908E-3</v>
      </c>
      <c r="I61" s="653">
        <v>40</v>
      </c>
      <c r="J61" s="650" t="str">
        <f>TEXT(I61,"#.00")</f>
        <v>40.00</v>
      </c>
      <c r="K61" s="654">
        <v>1.3436999999999999</v>
      </c>
      <c r="L61" s="10"/>
      <c r="M61" s="652">
        <f>K61-K62</f>
        <v>1.0999999999998789E-3</v>
      </c>
      <c r="N61" s="637"/>
    </row>
    <row r="62" spans="1:17" x14ac:dyDescent="0.25">
      <c r="C62" s="649">
        <v>40.049999999999997</v>
      </c>
      <c r="D62" s="650" t="str">
        <f t="shared" ref="D62:D125" si="21">TEXT(C62,"#.00")</f>
        <v>40.05</v>
      </c>
      <c r="E62" s="651">
        <v>1.3222499999999999</v>
      </c>
      <c r="F62" s="618"/>
      <c r="G62" s="652">
        <f t="shared" ref="G62:G85" si="22">E62-E63</f>
        <v>2.0999999999999908E-3</v>
      </c>
      <c r="H62" s="655"/>
      <c r="I62" s="653">
        <v>40.049999999999997</v>
      </c>
      <c r="J62" s="650" t="str">
        <f t="shared" ref="J62:J125" si="23">TEXT(I62,"#.00")</f>
        <v>40.05</v>
      </c>
      <c r="K62" s="654">
        <v>1.3426</v>
      </c>
      <c r="L62" s="637"/>
      <c r="M62" s="652">
        <f t="shared" ref="M62:M70" si="24">K62-K63</f>
        <v>1.1000000000001009E-3</v>
      </c>
      <c r="N62" s="637"/>
    </row>
    <row r="63" spans="1:17" x14ac:dyDescent="0.25">
      <c r="C63" s="649">
        <v>40.1</v>
      </c>
      <c r="D63" s="650" t="str">
        <f t="shared" si="21"/>
        <v>40.10</v>
      </c>
      <c r="E63" s="651">
        <v>1.3201499999999999</v>
      </c>
      <c r="F63" s="618"/>
      <c r="G63" s="652">
        <f t="shared" si="22"/>
        <v>2.0799999999998597E-3</v>
      </c>
      <c r="H63" s="655"/>
      <c r="I63" s="653">
        <v>40.1</v>
      </c>
      <c r="J63" s="650" t="str">
        <f t="shared" si="23"/>
        <v>40.10</v>
      </c>
      <c r="K63" s="654">
        <v>1.3414999999999999</v>
      </c>
      <c r="L63" s="637"/>
      <c r="M63" s="652">
        <f t="shared" si="24"/>
        <v>1.0999999999998789E-3</v>
      </c>
      <c r="N63" s="637"/>
    </row>
    <row r="64" spans="1:17" x14ac:dyDescent="0.25">
      <c r="C64" s="649">
        <v>40.15</v>
      </c>
      <c r="D64" s="650" t="str">
        <f t="shared" si="21"/>
        <v>40.15</v>
      </c>
      <c r="E64" s="651">
        <v>1.3180700000000001</v>
      </c>
      <c r="F64" s="618"/>
      <c r="G64" s="652">
        <f t="shared" si="22"/>
        <v>2.0700000000000163E-3</v>
      </c>
      <c r="H64" s="655"/>
      <c r="I64" s="653">
        <v>40.15</v>
      </c>
      <c r="J64" s="650" t="str">
        <f t="shared" si="23"/>
        <v>40.15</v>
      </c>
      <c r="K64" s="654">
        <v>1.3404</v>
      </c>
      <c r="L64" s="637"/>
      <c r="M64" s="652">
        <f t="shared" si="24"/>
        <v>1.1000000000001009E-3</v>
      </c>
      <c r="N64" s="637"/>
    </row>
    <row r="65" spans="3:14" x14ac:dyDescent="0.25">
      <c r="C65" s="649">
        <v>40.200000000000003</v>
      </c>
      <c r="D65" s="650" t="str">
        <f t="shared" si="21"/>
        <v>40.20</v>
      </c>
      <c r="E65" s="651">
        <v>1.3160000000000001</v>
      </c>
      <c r="F65" s="618"/>
      <c r="G65" s="652">
        <f t="shared" si="22"/>
        <v>2.0999999999999908E-3</v>
      </c>
      <c r="H65" s="655"/>
      <c r="I65" s="653">
        <v>40.200000000000003</v>
      </c>
      <c r="J65" s="650" t="str">
        <f t="shared" si="23"/>
        <v>40.20</v>
      </c>
      <c r="K65" s="654">
        <v>1.3392999999999999</v>
      </c>
      <c r="L65" s="637"/>
      <c r="M65" s="652">
        <f t="shared" si="24"/>
        <v>1.1999999999998678E-3</v>
      </c>
      <c r="N65" s="637"/>
    </row>
    <row r="66" spans="3:14" x14ac:dyDescent="0.25">
      <c r="C66" s="649">
        <v>40.25</v>
      </c>
      <c r="D66" s="650" t="str">
        <f t="shared" si="21"/>
        <v>40.25</v>
      </c>
      <c r="E66" s="651">
        <v>1.3139000000000001</v>
      </c>
      <c r="F66" s="618"/>
      <c r="G66" s="652">
        <f t="shared" si="22"/>
        <v>2.0999999999999908E-3</v>
      </c>
      <c r="H66" s="655"/>
      <c r="I66" s="653">
        <v>40.25</v>
      </c>
      <c r="J66" s="650" t="str">
        <f t="shared" si="23"/>
        <v>40.25</v>
      </c>
      <c r="K66" s="654">
        <v>1.3381000000000001</v>
      </c>
      <c r="L66" s="637"/>
      <c r="M66" s="652">
        <f t="shared" si="24"/>
        <v>1.1000000000001009E-3</v>
      </c>
      <c r="N66" s="637"/>
    </row>
    <row r="67" spans="3:14" x14ac:dyDescent="0.25">
      <c r="C67" s="649">
        <v>40.299999999999997</v>
      </c>
      <c r="D67" s="650" t="str">
        <f t="shared" si="21"/>
        <v>40.30</v>
      </c>
      <c r="E67" s="651">
        <v>1.3118000000000001</v>
      </c>
      <c r="F67" s="618"/>
      <c r="G67" s="652">
        <f t="shared" si="22"/>
        <v>2.0800000000000818E-3</v>
      </c>
      <c r="H67" s="655"/>
      <c r="I67" s="653">
        <v>40.299999999999997</v>
      </c>
      <c r="J67" s="650" t="str">
        <f t="shared" si="23"/>
        <v>40.30</v>
      </c>
      <c r="K67" s="654">
        <v>1.337</v>
      </c>
      <c r="L67" s="637"/>
      <c r="M67" s="652">
        <f t="shared" si="24"/>
        <v>1.0999999999998789E-3</v>
      </c>
      <c r="N67" s="637"/>
    </row>
    <row r="68" spans="3:14" x14ac:dyDescent="0.25">
      <c r="C68" s="649">
        <v>40.35</v>
      </c>
      <c r="D68" s="650" t="str">
        <f t="shared" si="21"/>
        <v>40.35</v>
      </c>
      <c r="E68" s="651">
        <v>1.30972</v>
      </c>
      <c r="F68" s="618"/>
      <c r="G68" s="652">
        <f t="shared" si="22"/>
        <v>2.0700000000000163E-3</v>
      </c>
      <c r="H68" s="655"/>
      <c r="I68" s="653">
        <v>40.35</v>
      </c>
      <c r="J68" s="650" t="str">
        <f t="shared" si="23"/>
        <v>40.35</v>
      </c>
      <c r="K68" s="654">
        <v>1.3359000000000001</v>
      </c>
      <c r="L68" s="637"/>
      <c r="M68" s="652">
        <f t="shared" si="24"/>
        <v>1.1000000000001009E-3</v>
      </c>
      <c r="N68" s="637"/>
    </row>
    <row r="69" spans="3:14" x14ac:dyDescent="0.25">
      <c r="C69" s="649">
        <v>40.4</v>
      </c>
      <c r="D69" s="650" t="str">
        <f t="shared" si="21"/>
        <v>40.40</v>
      </c>
      <c r="E69" s="651">
        <v>1.30765</v>
      </c>
      <c r="F69" s="618"/>
      <c r="G69" s="652">
        <f t="shared" si="22"/>
        <v>2.0499999999998852E-3</v>
      </c>
      <c r="H69" s="655"/>
      <c r="I69" s="653">
        <v>40.4</v>
      </c>
      <c r="J69" s="650" t="str">
        <f t="shared" si="23"/>
        <v>40.40</v>
      </c>
      <c r="K69" s="654">
        <v>1.3348</v>
      </c>
      <c r="L69" s="637"/>
      <c r="M69" s="652">
        <f t="shared" si="24"/>
        <v>1.0999999999998789E-3</v>
      </c>
      <c r="N69" s="637"/>
    </row>
    <row r="70" spans="3:14" x14ac:dyDescent="0.25">
      <c r="C70" s="649">
        <v>40.450000000000003</v>
      </c>
      <c r="D70" s="650" t="str">
        <f t="shared" si="21"/>
        <v>40.45</v>
      </c>
      <c r="E70" s="651">
        <v>1.3056000000000001</v>
      </c>
      <c r="F70" s="618"/>
      <c r="G70" s="652">
        <f t="shared" si="22"/>
        <v>2.0500000000001073E-3</v>
      </c>
      <c r="H70" s="655"/>
      <c r="I70" s="653">
        <v>40.450000000000003</v>
      </c>
      <c r="J70" s="650" t="str">
        <f t="shared" si="23"/>
        <v>40.45</v>
      </c>
      <c r="K70" s="654">
        <v>1.3337000000000001</v>
      </c>
      <c r="L70" s="637"/>
      <c r="M70" s="652">
        <f t="shared" si="24"/>
        <v>1.1000000000001009E-3</v>
      </c>
      <c r="N70" s="637"/>
    </row>
    <row r="71" spans="3:14" x14ac:dyDescent="0.25">
      <c r="C71" s="649">
        <v>40.5</v>
      </c>
      <c r="D71" s="650" t="str">
        <f t="shared" si="21"/>
        <v>40.50</v>
      </c>
      <c r="E71" s="651">
        <v>1.30355</v>
      </c>
      <c r="F71" s="618"/>
      <c r="G71" s="652">
        <f t="shared" si="22"/>
        <v>2.0499999999998852E-3</v>
      </c>
      <c r="H71" s="655"/>
      <c r="I71" s="653">
        <v>40.5</v>
      </c>
      <c r="J71" s="650" t="str">
        <f t="shared" si="23"/>
        <v>40.50</v>
      </c>
      <c r="K71" s="654">
        <v>1.3326</v>
      </c>
      <c r="L71" s="637"/>
      <c r="M71" s="637"/>
      <c r="N71" s="637"/>
    </row>
    <row r="72" spans="3:14" x14ac:dyDescent="0.25">
      <c r="C72" s="649">
        <v>40.549999999999997</v>
      </c>
      <c r="D72" s="650" t="str">
        <f t="shared" si="21"/>
        <v>40.55</v>
      </c>
      <c r="E72" s="651">
        <v>1.3015000000000001</v>
      </c>
      <c r="F72" s="618"/>
      <c r="G72" s="652">
        <f t="shared" si="22"/>
        <v>2.0500000000001073E-3</v>
      </c>
      <c r="H72" s="655"/>
      <c r="I72" s="653">
        <v>40.549999999999997</v>
      </c>
      <c r="J72" s="650" t="str">
        <f t="shared" si="23"/>
        <v>40.55</v>
      </c>
      <c r="K72" s="654">
        <v>1.3314999999999999</v>
      </c>
      <c r="L72" s="637"/>
      <c r="M72" s="637"/>
      <c r="N72" s="637"/>
    </row>
    <row r="73" spans="3:14" x14ac:dyDescent="0.25">
      <c r="C73" s="649">
        <v>40.6</v>
      </c>
      <c r="D73" s="650" t="str">
        <f t="shared" si="21"/>
        <v>40.60</v>
      </c>
      <c r="E73" s="651">
        <v>1.29945</v>
      </c>
      <c r="F73" s="618"/>
      <c r="G73" s="652">
        <f t="shared" si="22"/>
        <v>2.0299999999999763E-3</v>
      </c>
      <c r="H73" s="655"/>
      <c r="I73" s="653">
        <v>40.6</v>
      </c>
      <c r="J73" s="650" t="str">
        <f t="shared" si="23"/>
        <v>40.60</v>
      </c>
      <c r="K73" s="654">
        <v>1.3305</v>
      </c>
      <c r="L73" s="637"/>
      <c r="M73" s="637"/>
      <c r="N73" s="637"/>
    </row>
    <row r="74" spans="3:14" x14ac:dyDescent="0.25">
      <c r="C74" s="649">
        <v>40.65</v>
      </c>
      <c r="D74" s="650" t="str">
        <f t="shared" si="21"/>
        <v>40.65</v>
      </c>
      <c r="E74" s="651">
        <v>1.29742</v>
      </c>
      <c r="F74" s="618"/>
      <c r="G74" s="652">
        <f t="shared" si="22"/>
        <v>2.0199999999999108E-3</v>
      </c>
      <c r="H74" s="655"/>
      <c r="I74" s="653">
        <v>40.65</v>
      </c>
      <c r="J74" s="650" t="str">
        <f t="shared" si="23"/>
        <v>40.65</v>
      </c>
      <c r="K74" s="654">
        <v>1.3293999999999999</v>
      </c>
      <c r="L74" s="637"/>
      <c r="M74" s="637"/>
      <c r="N74" s="637"/>
    </row>
    <row r="75" spans="3:14" x14ac:dyDescent="0.25">
      <c r="C75" s="649">
        <v>40.700000000000003</v>
      </c>
      <c r="D75" s="650" t="str">
        <f t="shared" si="21"/>
        <v>40.70</v>
      </c>
      <c r="E75" s="651">
        <v>1.2954000000000001</v>
      </c>
      <c r="F75" s="618"/>
      <c r="G75" s="652">
        <f>E75-E76</f>
        <v>2.0000000000000018E-3</v>
      </c>
      <c r="H75" s="655"/>
      <c r="I75" s="653">
        <v>40.700000000000003</v>
      </c>
      <c r="J75" s="650" t="str">
        <f t="shared" si="23"/>
        <v>40.70</v>
      </c>
      <c r="K75" s="654">
        <v>1.3283</v>
      </c>
      <c r="L75" s="637"/>
      <c r="M75" s="637"/>
      <c r="N75" s="637"/>
    </row>
    <row r="76" spans="3:14" x14ac:dyDescent="0.25">
      <c r="C76" s="649">
        <v>40.75</v>
      </c>
      <c r="D76" s="650" t="str">
        <f t="shared" si="21"/>
        <v>40.75</v>
      </c>
      <c r="E76" s="651">
        <v>1.2934000000000001</v>
      </c>
      <c r="F76" s="618"/>
      <c r="G76" s="652">
        <f t="shared" si="22"/>
        <v>2.0000000000000018E-3</v>
      </c>
      <c r="H76" s="655"/>
      <c r="I76" s="653">
        <v>40.75</v>
      </c>
      <c r="J76" s="650" t="str">
        <f t="shared" si="23"/>
        <v>40.75</v>
      </c>
      <c r="K76" s="654">
        <v>1.3271999999999999</v>
      </c>
      <c r="L76" s="637"/>
      <c r="M76" s="637"/>
      <c r="N76" s="637"/>
    </row>
    <row r="77" spans="3:14" x14ac:dyDescent="0.25">
      <c r="C77" s="649">
        <v>40.799999999999997</v>
      </c>
      <c r="D77" s="650" t="str">
        <f t="shared" si="21"/>
        <v>40.80</v>
      </c>
      <c r="E77" s="651">
        <v>1.2914000000000001</v>
      </c>
      <c r="F77" s="618"/>
      <c r="G77" s="652">
        <f t="shared" si="22"/>
        <v>2.0000000000000018E-3</v>
      </c>
      <c r="H77" s="655"/>
      <c r="I77" s="653">
        <v>40.799999999999997</v>
      </c>
      <c r="J77" s="650" t="str">
        <f t="shared" si="23"/>
        <v>40.80</v>
      </c>
      <c r="K77" s="654">
        <v>1.3261000000000001</v>
      </c>
      <c r="L77" s="637"/>
      <c r="M77" s="637"/>
      <c r="N77" s="637"/>
    </row>
    <row r="78" spans="3:14" x14ac:dyDescent="0.25">
      <c r="C78" s="649">
        <v>40.85</v>
      </c>
      <c r="D78" s="650" t="str">
        <f t="shared" si="21"/>
        <v>40.85</v>
      </c>
      <c r="E78" s="651">
        <v>1.2894000000000001</v>
      </c>
      <c r="F78" s="618"/>
      <c r="G78" s="652">
        <f t="shared" si="22"/>
        <v>2.0000000000000018E-3</v>
      </c>
      <c r="H78" s="655"/>
      <c r="I78" s="653">
        <v>40.85</v>
      </c>
      <c r="J78" s="650" t="str">
        <f t="shared" si="23"/>
        <v>40.85</v>
      </c>
      <c r="K78" s="654">
        <v>1.325</v>
      </c>
      <c r="L78" s="637"/>
      <c r="M78" s="637"/>
      <c r="N78" s="637"/>
    </row>
    <row r="79" spans="3:14" x14ac:dyDescent="0.25">
      <c r="C79" s="649">
        <v>40.9</v>
      </c>
      <c r="D79" s="650" t="str">
        <f t="shared" si="21"/>
        <v>40.90</v>
      </c>
      <c r="E79" s="651">
        <v>1.2874000000000001</v>
      </c>
      <c r="F79" s="618"/>
      <c r="G79" s="652">
        <f t="shared" si="22"/>
        <v>2.0000000000000018E-3</v>
      </c>
      <c r="H79" s="655"/>
      <c r="I79" s="653">
        <v>40.9</v>
      </c>
      <c r="J79" s="650" t="str">
        <f t="shared" si="23"/>
        <v>40.90</v>
      </c>
      <c r="K79" s="654">
        <v>1.3239000000000001</v>
      </c>
      <c r="L79" s="637"/>
      <c r="M79" s="637"/>
      <c r="N79" s="637"/>
    </row>
    <row r="80" spans="3:14" x14ac:dyDescent="0.25">
      <c r="C80" s="649">
        <v>40.950000000000003</v>
      </c>
      <c r="D80" s="650" t="str">
        <f t="shared" si="21"/>
        <v>40.95</v>
      </c>
      <c r="E80" s="651">
        <v>1.2854000000000001</v>
      </c>
      <c r="F80" s="618"/>
      <c r="G80" s="652">
        <f t="shared" si="22"/>
        <v>2.0000000000000018E-3</v>
      </c>
      <c r="H80" s="655"/>
      <c r="I80" s="653">
        <v>40.950000000000003</v>
      </c>
      <c r="J80" s="650" t="str">
        <f t="shared" si="23"/>
        <v>40.95</v>
      </c>
      <c r="K80" s="654">
        <v>1.3228</v>
      </c>
      <c r="L80" s="637"/>
      <c r="M80" s="637"/>
      <c r="N80" s="637"/>
    </row>
    <row r="81" spans="3:14" x14ac:dyDescent="0.25">
      <c r="C81" s="649">
        <v>41</v>
      </c>
      <c r="D81" s="650" t="str">
        <f t="shared" si="21"/>
        <v>41.00</v>
      </c>
      <c r="E81" s="651">
        <v>1.2834000000000001</v>
      </c>
      <c r="F81" s="618"/>
      <c r="G81" s="652">
        <f t="shared" si="22"/>
        <v>1.9800000000000928E-3</v>
      </c>
      <c r="H81" s="655"/>
      <c r="I81" s="653">
        <v>41</v>
      </c>
      <c r="J81" s="650" t="str">
        <f t="shared" si="23"/>
        <v>41.00</v>
      </c>
      <c r="K81" s="654">
        <v>1.3217000000000001</v>
      </c>
      <c r="L81" s="637"/>
      <c r="M81" s="637"/>
      <c r="N81" s="637"/>
    </row>
    <row r="82" spans="3:14" x14ac:dyDescent="0.25">
      <c r="C82" s="649">
        <v>41.05</v>
      </c>
      <c r="D82" s="650" t="str">
        <f t="shared" si="21"/>
        <v>41.05</v>
      </c>
      <c r="E82" s="651">
        <v>1.28142</v>
      </c>
      <c r="F82" s="618"/>
      <c r="G82" s="652">
        <f t="shared" si="22"/>
        <v>1.9700000000000273E-3</v>
      </c>
      <c r="H82" s="655"/>
      <c r="I82" s="653">
        <v>41.05</v>
      </c>
      <c r="J82" s="650" t="str">
        <f t="shared" si="23"/>
        <v>41.05</v>
      </c>
      <c r="K82" s="654">
        <v>1.3206</v>
      </c>
      <c r="L82" s="637"/>
      <c r="M82" s="637"/>
      <c r="N82" s="637"/>
    </row>
    <row r="83" spans="3:14" x14ac:dyDescent="0.25">
      <c r="C83" s="649">
        <v>41.1</v>
      </c>
      <c r="D83" s="650" t="str">
        <f t="shared" si="21"/>
        <v>41.10</v>
      </c>
      <c r="E83" s="651">
        <v>1.27945</v>
      </c>
      <c r="F83" s="618"/>
      <c r="G83" s="652">
        <f t="shared" si="22"/>
        <v>1.9799999999998708E-3</v>
      </c>
      <c r="H83" s="655"/>
      <c r="I83" s="653">
        <v>41.1</v>
      </c>
      <c r="J83" s="650" t="str">
        <f t="shared" si="23"/>
        <v>41.10</v>
      </c>
      <c r="K83" s="654">
        <v>1.3194999999999999</v>
      </c>
      <c r="L83" s="637"/>
      <c r="M83" s="637"/>
      <c r="N83" s="637"/>
    </row>
    <row r="84" spans="3:14" x14ac:dyDescent="0.25">
      <c r="C84" s="649">
        <v>41.15</v>
      </c>
      <c r="D84" s="650" t="str">
        <f t="shared" si="21"/>
        <v>41.15</v>
      </c>
      <c r="E84" s="651">
        <v>1.2774700000000001</v>
      </c>
      <c r="F84" s="618"/>
      <c r="G84" s="652">
        <f t="shared" si="22"/>
        <v>1.9700000000000273E-3</v>
      </c>
      <c r="H84" s="655"/>
      <c r="I84" s="653">
        <v>41.15</v>
      </c>
      <c r="J84" s="650" t="str">
        <f t="shared" si="23"/>
        <v>41.15</v>
      </c>
      <c r="K84" s="654">
        <v>1.3184</v>
      </c>
      <c r="L84" s="637"/>
      <c r="M84" s="637"/>
      <c r="N84" s="637"/>
    </row>
    <row r="85" spans="3:14" x14ac:dyDescent="0.25">
      <c r="C85" s="649">
        <v>41.2</v>
      </c>
      <c r="D85" s="650" t="str">
        <f t="shared" si="21"/>
        <v>41.20</v>
      </c>
      <c r="E85" s="651">
        <v>1.2755000000000001</v>
      </c>
      <c r="F85" s="618"/>
      <c r="G85" s="652">
        <f t="shared" si="22"/>
        <v>1.9500000000001183E-3</v>
      </c>
      <c r="H85" s="655"/>
      <c r="I85" s="653">
        <v>41.2</v>
      </c>
      <c r="J85" s="650" t="str">
        <f t="shared" si="23"/>
        <v>41.20</v>
      </c>
      <c r="K85" s="654">
        <v>1.3173999999999999</v>
      </c>
      <c r="L85" s="637"/>
      <c r="M85" s="637"/>
      <c r="N85" s="637"/>
    </row>
    <row r="86" spans="3:14" x14ac:dyDescent="0.25">
      <c r="C86" s="649">
        <v>41.25</v>
      </c>
      <c r="D86" s="650" t="str">
        <f t="shared" si="21"/>
        <v>41.25</v>
      </c>
      <c r="E86" s="651">
        <v>1.27355</v>
      </c>
      <c r="F86" s="618"/>
      <c r="G86" s="655"/>
      <c r="H86" s="655"/>
      <c r="I86" s="653">
        <v>41.25</v>
      </c>
      <c r="J86" s="650" t="str">
        <f t="shared" si="23"/>
        <v>41.25</v>
      </c>
      <c r="K86" s="654">
        <v>1.3163</v>
      </c>
      <c r="L86" s="637"/>
      <c r="M86" s="637"/>
      <c r="N86" s="637"/>
    </row>
    <row r="87" spans="3:14" x14ac:dyDescent="0.25">
      <c r="C87" s="649">
        <v>41.3</v>
      </c>
      <c r="D87" s="650" t="str">
        <f t="shared" si="21"/>
        <v>41.30</v>
      </c>
      <c r="E87" s="651">
        <v>1.2716000000000001</v>
      </c>
      <c r="F87" s="618"/>
      <c r="G87" s="655"/>
      <c r="H87" s="655"/>
      <c r="I87" s="653">
        <v>41.3</v>
      </c>
      <c r="J87" s="650" t="str">
        <f t="shared" si="23"/>
        <v>41.30</v>
      </c>
      <c r="K87" s="654">
        <v>1.3151999999999999</v>
      </c>
      <c r="L87" s="637"/>
      <c r="M87" s="637"/>
      <c r="N87" s="637"/>
    </row>
    <row r="88" spans="3:14" x14ac:dyDescent="0.25">
      <c r="C88" s="649">
        <v>41.35</v>
      </c>
      <c r="D88" s="650" t="str">
        <f t="shared" si="21"/>
        <v>41.35</v>
      </c>
      <c r="E88" s="651">
        <v>1.2696700000000001</v>
      </c>
      <c r="F88" s="618"/>
      <c r="G88" s="655"/>
      <c r="H88" s="655"/>
      <c r="I88" s="653">
        <v>41.35</v>
      </c>
      <c r="J88" s="650" t="str">
        <f t="shared" si="23"/>
        <v>41.35</v>
      </c>
      <c r="K88" s="654">
        <v>1.3141</v>
      </c>
      <c r="L88" s="637"/>
      <c r="M88" s="637"/>
      <c r="N88" s="637"/>
    </row>
    <row r="89" spans="3:14" x14ac:dyDescent="0.25">
      <c r="C89" s="649">
        <v>41.4</v>
      </c>
      <c r="D89" s="650" t="str">
        <f t="shared" si="21"/>
        <v>41.40</v>
      </c>
      <c r="E89" s="651">
        <v>1.2677499999999999</v>
      </c>
      <c r="F89" s="618"/>
      <c r="G89" s="655"/>
      <c r="H89" s="655"/>
      <c r="I89" s="653">
        <v>41.4</v>
      </c>
      <c r="J89" s="650" t="str">
        <f t="shared" si="23"/>
        <v>41.40</v>
      </c>
      <c r="K89" s="654">
        <v>1.3129999999999999</v>
      </c>
      <c r="L89" s="637"/>
      <c r="M89" s="637"/>
      <c r="N89" s="637"/>
    </row>
    <row r="90" spans="3:14" x14ac:dyDescent="0.25">
      <c r="C90" s="649">
        <v>41.45</v>
      </c>
      <c r="D90" s="650" t="str">
        <f t="shared" si="21"/>
        <v>41.45</v>
      </c>
      <c r="E90" s="651">
        <v>1.2658199999999999</v>
      </c>
      <c r="F90" s="618"/>
      <c r="G90" s="655"/>
      <c r="H90" s="655"/>
      <c r="I90" s="653">
        <v>41.45</v>
      </c>
      <c r="J90" s="650" t="str">
        <f t="shared" si="23"/>
        <v>41.45</v>
      </c>
      <c r="K90" s="654">
        <v>1.3119000000000001</v>
      </c>
      <c r="L90" s="637"/>
      <c r="M90" s="637"/>
      <c r="N90" s="637"/>
    </row>
    <row r="91" spans="3:14" x14ac:dyDescent="0.25">
      <c r="C91" s="649">
        <v>41.5</v>
      </c>
      <c r="D91" s="650" t="str">
        <f t="shared" si="21"/>
        <v>41.50</v>
      </c>
      <c r="E91" s="651">
        <v>1.2639</v>
      </c>
      <c r="F91" s="618"/>
      <c r="G91" s="655"/>
      <c r="H91" s="655"/>
      <c r="I91" s="653">
        <v>41.5</v>
      </c>
      <c r="J91" s="650" t="str">
        <f t="shared" si="23"/>
        <v>41.50</v>
      </c>
      <c r="K91" s="654">
        <v>1.3109</v>
      </c>
      <c r="L91" s="637"/>
      <c r="M91" s="637"/>
      <c r="N91" s="637"/>
    </row>
    <row r="92" spans="3:14" x14ac:dyDescent="0.25">
      <c r="C92" s="649">
        <v>41.55</v>
      </c>
      <c r="D92" s="650" t="str">
        <f t="shared" si="21"/>
        <v>41.55</v>
      </c>
      <c r="E92" s="651">
        <v>1.26197</v>
      </c>
      <c r="F92" s="618"/>
      <c r="G92" s="655"/>
      <c r="H92" s="655"/>
      <c r="I92" s="653">
        <v>41.55</v>
      </c>
      <c r="J92" s="650" t="str">
        <f t="shared" si="23"/>
        <v>41.55</v>
      </c>
      <c r="K92" s="654">
        <v>1.3098000000000001</v>
      </c>
      <c r="L92" s="637"/>
      <c r="M92" s="637"/>
      <c r="N92" s="637"/>
    </row>
    <row r="93" spans="3:14" x14ac:dyDescent="0.25">
      <c r="C93" s="649">
        <v>41.6</v>
      </c>
      <c r="D93" s="650" t="str">
        <f t="shared" si="21"/>
        <v>41.60</v>
      </c>
      <c r="E93" s="651">
        <v>1.2600499999999999</v>
      </c>
      <c r="F93" s="618"/>
      <c r="G93" s="655"/>
      <c r="H93" s="655"/>
      <c r="I93" s="653">
        <v>41.6</v>
      </c>
      <c r="J93" s="650" t="str">
        <f t="shared" si="23"/>
        <v>41.60</v>
      </c>
      <c r="K93" s="654">
        <v>1.3087</v>
      </c>
      <c r="L93" s="637"/>
      <c r="M93" s="637"/>
      <c r="N93" s="637"/>
    </row>
    <row r="94" spans="3:14" x14ac:dyDescent="0.25">
      <c r="C94" s="649">
        <v>41.65</v>
      </c>
      <c r="D94" s="650" t="str">
        <f t="shared" si="21"/>
        <v>41.65</v>
      </c>
      <c r="E94" s="651">
        <v>1.2581500000000001</v>
      </c>
      <c r="F94" s="618"/>
      <c r="G94" s="655"/>
      <c r="H94" s="655"/>
      <c r="I94" s="653">
        <v>41.65</v>
      </c>
      <c r="J94" s="650" t="str">
        <f t="shared" si="23"/>
        <v>41.65</v>
      </c>
      <c r="K94" s="654">
        <v>1.3076000000000001</v>
      </c>
      <c r="L94" s="637"/>
      <c r="M94" s="637"/>
      <c r="N94" s="637"/>
    </row>
    <row r="95" spans="3:14" x14ac:dyDescent="0.25">
      <c r="C95" s="649">
        <v>41.7</v>
      </c>
      <c r="D95" s="650" t="str">
        <f t="shared" si="21"/>
        <v>41.70</v>
      </c>
      <c r="E95" s="651">
        <v>1.2562500000000001</v>
      </c>
      <c r="F95" s="618"/>
      <c r="G95" s="655"/>
      <c r="H95" s="655"/>
      <c r="I95" s="653">
        <v>41.7</v>
      </c>
      <c r="J95" s="650" t="str">
        <f t="shared" si="23"/>
        <v>41.70</v>
      </c>
      <c r="K95" s="654">
        <v>1.3065</v>
      </c>
      <c r="L95" s="637"/>
      <c r="M95" s="637"/>
      <c r="N95" s="637"/>
    </row>
    <row r="96" spans="3:14" x14ac:dyDescent="0.25">
      <c r="C96" s="649">
        <v>41.75</v>
      </c>
      <c r="D96" s="650" t="str">
        <f t="shared" si="21"/>
        <v>41.75</v>
      </c>
      <c r="E96" s="651">
        <v>1.2543500000000001</v>
      </c>
      <c r="F96" s="618"/>
      <c r="G96" s="655"/>
      <c r="H96" s="655"/>
      <c r="I96" s="653">
        <v>41.75</v>
      </c>
      <c r="J96" s="650" t="str">
        <f t="shared" si="23"/>
        <v>41.75</v>
      </c>
      <c r="K96" s="654">
        <v>1.3053999999999999</v>
      </c>
      <c r="L96" s="637"/>
      <c r="M96" s="637"/>
      <c r="N96" s="637"/>
    </row>
    <row r="97" spans="3:14" x14ac:dyDescent="0.25">
      <c r="C97" s="649">
        <v>41.8</v>
      </c>
      <c r="D97" s="650" t="str">
        <f t="shared" si="21"/>
        <v>41.80</v>
      </c>
      <c r="E97" s="651">
        <v>1.2524500000000001</v>
      </c>
      <c r="F97" s="618"/>
      <c r="G97" s="655"/>
      <c r="H97" s="655"/>
      <c r="I97" s="653">
        <v>41.8</v>
      </c>
      <c r="J97" s="650" t="str">
        <f t="shared" si="23"/>
        <v>41.80</v>
      </c>
      <c r="K97" s="654">
        <v>1.3043</v>
      </c>
      <c r="L97" s="637"/>
      <c r="M97" s="637"/>
      <c r="N97" s="637"/>
    </row>
    <row r="98" spans="3:14" x14ac:dyDescent="0.25">
      <c r="C98" s="649">
        <v>41.85</v>
      </c>
      <c r="D98" s="650" t="str">
        <f t="shared" si="21"/>
        <v>41.85</v>
      </c>
      <c r="E98" s="651">
        <v>1.25057</v>
      </c>
      <c r="F98" s="618"/>
      <c r="G98" s="655"/>
      <c r="H98" s="655"/>
      <c r="I98" s="653">
        <v>41.85</v>
      </c>
      <c r="J98" s="650" t="str">
        <f t="shared" si="23"/>
        <v>41.85</v>
      </c>
      <c r="K98" s="654">
        <v>1.3032999999999999</v>
      </c>
      <c r="L98" s="637"/>
      <c r="M98" s="637"/>
      <c r="N98" s="637"/>
    </row>
    <row r="99" spans="3:14" x14ac:dyDescent="0.25">
      <c r="C99" s="649">
        <v>41.9</v>
      </c>
      <c r="D99" s="650" t="str">
        <f t="shared" si="21"/>
        <v>41.90</v>
      </c>
      <c r="E99" s="651">
        <v>1.2486999999999999</v>
      </c>
      <c r="F99" s="618"/>
      <c r="G99" s="655"/>
      <c r="H99" s="655"/>
      <c r="I99" s="653">
        <v>41.9</v>
      </c>
      <c r="J99" s="650" t="str">
        <f t="shared" si="23"/>
        <v>41.90</v>
      </c>
      <c r="K99" s="654">
        <v>1.3022</v>
      </c>
      <c r="L99" s="637"/>
      <c r="M99" s="637"/>
      <c r="N99" s="637"/>
    </row>
    <row r="100" spans="3:14" x14ac:dyDescent="0.25">
      <c r="C100" s="649">
        <v>41.95</v>
      </c>
      <c r="D100" s="650" t="str">
        <f t="shared" si="21"/>
        <v>41.95</v>
      </c>
      <c r="E100" s="651">
        <v>1.24685</v>
      </c>
      <c r="F100" s="618"/>
      <c r="G100" s="655"/>
      <c r="H100" s="655"/>
      <c r="I100" s="653">
        <v>41.95</v>
      </c>
      <c r="J100" s="650" t="str">
        <f t="shared" si="23"/>
        <v>41.95</v>
      </c>
      <c r="K100" s="654">
        <v>1.3010999999999999</v>
      </c>
      <c r="L100" s="637"/>
      <c r="M100" s="637"/>
      <c r="N100" s="637"/>
    </row>
    <row r="101" spans="3:14" x14ac:dyDescent="0.25">
      <c r="C101" s="649">
        <v>42</v>
      </c>
      <c r="D101" s="650" t="str">
        <f t="shared" si="21"/>
        <v>42.00</v>
      </c>
      <c r="E101" s="651">
        <v>1.2450000000000001</v>
      </c>
      <c r="F101" s="618"/>
      <c r="G101" s="655"/>
      <c r="H101" s="655"/>
      <c r="I101" s="653">
        <v>42</v>
      </c>
      <c r="J101" s="650" t="str">
        <f t="shared" si="23"/>
        <v>42.00</v>
      </c>
      <c r="K101" s="654">
        <v>1.3001</v>
      </c>
      <c r="L101" s="637"/>
      <c r="M101" s="637"/>
      <c r="N101" s="637"/>
    </row>
    <row r="102" spans="3:14" x14ac:dyDescent="0.25">
      <c r="C102" s="649">
        <v>42.05</v>
      </c>
      <c r="D102" s="650" t="str">
        <f t="shared" si="21"/>
        <v>42.05</v>
      </c>
      <c r="E102" s="651">
        <v>1.24312</v>
      </c>
      <c r="F102" s="618"/>
      <c r="G102" s="655"/>
      <c r="H102" s="655"/>
      <c r="I102" s="653">
        <v>42.05</v>
      </c>
      <c r="J102" s="650" t="str">
        <f t="shared" si="23"/>
        <v>42.05</v>
      </c>
      <c r="K102" s="654">
        <v>1.2989999999999999</v>
      </c>
      <c r="L102" s="637"/>
      <c r="M102" s="637"/>
      <c r="N102" s="637"/>
    </row>
    <row r="103" spans="3:14" x14ac:dyDescent="0.25">
      <c r="C103" s="649">
        <v>42.1</v>
      </c>
      <c r="D103" s="650" t="str">
        <f t="shared" si="21"/>
        <v>42.10</v>
      </c>
      <c r="E103" s="651">
        <v>1.24125</v>
      </c>
      <c r="F103" s="618"/>
      <c r="G103" s="655"/>
      <c r="H103" s="655"/>
      <c r="I103" s="653">
        <v>42.1</v>
      </c>
      <c r="J103" s="650" t="str">
        <f t="shared" si="23"/>
        <v>42.10</v>
      </c>
      <c r="K103" s="654">
        <v>1.2979000000000001</v>
      </c>
      <c r="L103" s="637"/>
      <c r="M103" s="637"/>
      <c r="N103" s="637"/>
    </row>
    <row r="104" spans="3:14" x14ac:dyDescent="0.25">
      <c r="C104" s="649">
        <v>42.15</v>
      </c>
      <c r="D104" s="650" t="str">
        <f t="shared" si="21"/>
        <v>42.15</v>
      </c>
      <c r="E104" s="651">
        <v>1.23942</v>
      </c>
      <c r="F104" s="618"/>
      <c r="G104" s="655"/>
      <c r="H104" s="655"/>
      <c r="I104" s="653">
        <v>42.15</v>
      </c>
      <c r="J104" s="650" t="str">
        <f t="shared" si="23"/>
        <v>42.15</v>
      </c>
      <c r="K104" s="654">
        <v>1.2968999999999999</v>
      </c>
      <c r="L104" s="637"/>
      <c r="M104" s="637"/>
      <c r="N104" s="637"/>
    </row>
    <row r="105" spans="3:14" x14ac:dyDescent="0.25">
      <c r="C105" s="649">
        <v>42.2</v>
      </c>
      <c r="D105" s="650" t="str">
        <f t="shared" si="21"/>
        <v>42.20</v>
      </c>
      <c r="E105" s="651">
        <v>1.2376</v>
      </c>
      <c r="F105" s="618"/>
      <c r="G105" s="655"/>
      <c r="H105" s="655"/>
      <c r="I105" s="653">
        <v>42.2</v>
      </c>
      <c r="J105" s="650" t="str">
        <f t="shared" si="23"/>
        <v>42.20</v>
      </c>
      <c r="K105" s="654">
        <v>1.2958000000000001</v>
      </c>
      <c r="L105" s="637"/>
      <c r="M105" s="637"/>
      <c r="N105" s="637"/>
    </row>
    <row r="106" spans="3:14" x14ac:dyDescent="0.25">
      <c r="C106" s="649">
        <v>42.25</v>
      </c>
      <c r="D106" s="650" t="str">
        <f t="shared" si="21"/>
        <v>42.25</v>
      </c>
      <c r="E106" s="651">
        <v>1.2357499999999999</v>
      </c>
      <c r="F106" s="618"/>
      <c r="G106" s="655"/>
      <c r="H106" s="655"/>
      <c r="I106" s="653">
        <v>42.25</v>
      </c>
      <c r="J106" s="650" t="str">
        <f t="shared" si="23"/>
        <v>42.25</v>
      </c>
      <c r="K106" s="654">
        <v>1.2947</v>
      </c>
      <c r="L106" s="637"/>
      <c r="M106" s="637"/>
      <c r="N106" s="637"/>
    </row>
    <row r="107" spans="3:14" x14ac:dyDescent="0.25">
      <c r="C107" s="649">
        <v>42.3</v>
      </c>
      <c r="D107" s="650" t="str">
        <f t="shared" si="21"/>
        <v>42.30</v>
      </c>
      <c r="E107" s="651">
        <v>1.2339</v>
      </c>
      <c r="F107" s="618"/>
      <c r="G107" s="655"/>
      <c r="H107" s="655"/>
      <c r="I107" s="653">
        <v>42.3</v>
      </c>
      <c r="J107" s="650" t="str">
        <f t="shared" si="23"/>
        <v>42.30</v>
      </c>
      <c r="K107" s="654">
        <v>1.2936000000000001</v>
      </c>
      <c r="L107" s="637"/>
      <c r="M107" s="637"/>
      <c r="N107" s="637"/>
    </row>
    <row r="108" spans="3:14" x14ac:dyDescent="0.25">
      <c r="C108" s="649">
        <v>42.35</v>
      </c>
      <c r="D108" s="650" t="str">
        <f t="shared" si="21"/>
        <v>42.35</v>
      </c>
      <c r="E108" s="651">
        <v>1.2321</v>
      </c>
      <c r="F108" s="618"/>
      <c r="G108" s="655"/>
      <c r="H108" s="655"/>
      <c r="I108" s="653">
        <v>42.35</v>
      </c>
      <c r="J108" s="650" t="str">
        <f t="shared" si="23"/>
        <v>42.35</v>
      </c>
      <c r="K108" s="654">
        <v>1.2926</v>
      </c>
      <c r="L108" s="637"/>
      <c r="M108" s="637"/>
      <c r="N108" s="637"/>
    </row>
    <row r="109" spans="3:14" x14ac:dyDescent="0.25">
      <c r="C109" s="649">
        <v>42.4</v>
      </c>
      <c r="D109" s="650" t="str">
        <f t="shared" si="21"/>
        <v>42.40</v>
      </c>
      <c r="E109" s="651">
        <v>1.2302999999999999</v>
      </c>
      <c r="F109" s="618"/>
      <c r="G109" s="655"/>
      <c r="H109" s="655"/>
      <c r="I109" s="653">
        <v>42.4</v>
      </c>
      <c r="J109" s="650" t="str">
        <f t="shared" si="23"/>
        <v>42.40</v>
      </c>
      <c r="K109" s="654">
        <v>1.2915000000000001</v>
      </c>
      <c r="L109" s="637"/>
      <c r="M109" s="637"/>
      <c r="N109" s="637"/>
    </row>
    <row r="110" spans="3:14" x14ac:dyDescent="0.25">
      <c r="C110" s="649">
        <v>42.45</v>
      </c>
      <c r="D110" s="650" t="str">
        <f t="shared" si="21"/>
        <v>42.45</v>
      </c>
      <c r="E110" s="651">
        <v>1.22847</v>
      </c>
      <c r="F110" s="618"/>
      <c r="G110" s="655"/>
      <c r="H110" s="655"/>
      <c r="I110" s="653">
        <v>42.45</v>
      </c>
      <c r="J110" s="650" t="str">
        <f t="shared" si="23"/>
        <v>42.45</v>
      </c>
      <c r="K110" s="654">
        <v>1.2904</v>
      </c>
      <c r="L110" s="637"/>
      <c r="M110" s="637"/>
      <c r="N110" s="637"/>
    </row>
    <row r="111" spans="3:14" x14ac:dyDescent="0.25">
      <c r="C111" s="649">
        <v>42.5</v>
      </c>
      <c r="D111" s="650" t="str">
        <f t="shared" si="21"/>
        <v>42.50</v>
      </c>
      <c r="E111" s="651">
        <v>1.22665</v>
      </c>
      <c r="F111" s="618"/>
      <c r="G111" s="655"/>
      <c r="H111" s="655"/>
      <c r="I111" s="653">
        <v>42.5</v>
      </c>
      <c r="J111" s="650" t="str">
        <f t="shared" si="23"/>
        <v>42.50</v>
      </c>
      <c r="K111" s="654">
        <v>1.2894000000000001</v>
      </c>
      <c r="L111" s="637"/>
      <c r="M111" s="637"/>
      <c r="N111" s="637"/>
    </row>
    <row r="112" spans="3:14" x14ac:dyDescent="0.25">
      <c r="C112" s="649">
        <v>42.55</v>
      </c>
      <c r="D112" s="650" t="str">
        <f t="shared" si="21"/>
        <v>42.55</v>
      </c>
      <c r="E112" s="651">
        <v>1.2248699999999999</v>
      </c>
      <c r="F112" s="618"/>
      <c r="I112" s="653">
        <v>42.55</v>
      </c>
      <c r="J112" s="650" t="str">
        <f t="shared" si="23"/>
        <v>42.55</v>
      </c>
      <c r="K112" s="654">
        <v>1.2883</v>
      </c>
      <c r="L112" s="637"/>
      <c r="M112" s="637"/>
      <c r="N112" s="637"/>
    </row>
    <row r="113" spans="3:14" x14ac:dyDescent="0.25">
      <c r="C113" s="649">
        <v>42.6</v>
      </c>
      <c r="D113" s="650" t="str">
        <f t="shared" si="21"/>
        <v>42.60</v>
      </c>
      <c r="E113" s="651">
        <v>1.2231000000000001</v>
      </c>
      <c r="F113" s="618"/>
      <c r="I113" s="653">
        <v>42.6</v>
      </c>
      <c r="J113" s="650" t="str">
        <f t="shared" si="23"/>
        <v>42.60</v>
      </c>
      <c r="K113" s="654">
        <v>1.2873000000000001</v>
      </c>
      <c r="L113" s="637"/>
      <c r="M113" s="637"/>
      <c r="N113" s="637"/>
    </row>
    <row r="114" spans="3:14" x14ac:dyDescent="0.25">
      <c r="C114" s="649">
        <v>42.65</v>
      </c>
      <c r="D114" s="650" t="str">
        <f t="shared" si="21"/>
        <v>42.65</v>
      </c>
      <c r="E114" s="651">
        <v>1.22132</v>
      </c>
      <c r="F114" s="618"/>
      <c r="I114" s="653">
        <v>42.65</v>
      </c>
      <c r="J114" s="650" t="str">
        <f t="shared" si="23"/>
        <v>42.65</v>
      </c>
      <c r="K114" s="654">
        <v>1.2862</v>
      </c>
      <c r="L114" s="637"/>
      <c r="M114" s="637"/>
      <c r="N114" s="637"/>
    </row>
    <row r="115" spans="3:14" x14ac:dyDescent="0.25">
      <c r="C115" s="649">
        <v>42.7</v>
      </c>
      <c r="D115" s="650" t="str">
        <f t="shared" si="21"/>
        <v>42.70</v>
      </c>
      <c r="E115" s="651">
        <v>1.2195499999999999</v>
      </c>
      <c r="F115" s="618"/>
      <c r="I115" s="653">
        <v>42.7</v>
      </c>
      <c r="J115" s="650" t="str">
        <f t="shared" si="23"/>
        <v>42.70</v>
      </c>
      <c r="K115" s="654">
        <v>1.2850999999999999</v>
      </c>
      <c r="L115" s="637"/>
      <c r="M115" s="637"/>
      <c r="N115" s="637"/>
    </row>
    <row r="116" spans="3:14" x14ac:dyDescent="0.25">
      <c r="C116" s="649">
        <v>42.75</v>
      </c>
      <c r="D116" s="650" t="str">
        <f t="shared" si="21"/>
        <v>42.75</v>
      </c>
      <c r="E116" s="651">
        <v>1.21777</v>
      </c>
      <c r="F116" s="618"/>
      <c r="I116" s="653">
        <v>42.75</v>
      </c>
      <c r="J116" s="650" t="str">
        <f t="shared" si="23"/>
        <v>42.75</v>
      </c>
      <c r="K116" s="654">
        <v>1.2841</v>
      </c>
      <c r="L116" s="637"/>
      <c r="M116" s="637"/>
      <c r="N116" s="637"/>
    </row>
    <row r="117" spans="3:14" x14ac:dyDescent="0.25">
      <c r="C117" s="649">
        <v>42.8</v>
      </c>
      <c r="D117" s="650" t="str">
        <f t="shared" si="21"/>
        <v>42.80</v>
      </c>
      <c r="E117" s="651">
        <v>1.216</v>
      </c>
      <c r="F117" s="618"/>
      <c r="I117" s="653">
        <v>42.8</v>
      </c>
      <c r="J117" s="650" t="str">
        <f t="shared" si="23"/>
        <v>42.80</v>
      </c>
      <c r="K117" s="654">
        <v>1.2829999999999999</v>
      </c>
      <c r="L117" s="637"/>
      <c r="M117" s="637"/>
      <c r="N117" s="637"/>
    </row>
    <row r="118" spans="3:14" x14ac:dyDescent="0.25">
      <c r="C118" s="649">
        <v>42.85</v>
      </c>
      <c r="D118" s="650" t="str">
        <f t="shared" si="21"/>
        <v>42.85</v>
      </c>
      <c r="E118" s="651">
        <v>1.2142500000000001</v>
      </c>
      <c r="F118" s="618"/>
      <c r="I118" s="653">
        <v>42.85</v>
      </c>
      <c r="J118" s="650" t="str">
        <f t="shared" si="23"/>
        <v>42.85</v>
      </c>
      <c r="K118" s="654">
        <v>1.282</v>
      </c>
      <c r="L118" s="637"/>
      <c r="M118" s="637"/>
      <c r="N118" s="637"/>
    </row>
    <row r="119" spans="3:14" x14ac:dyDescent="0.25">
      <c r="C119" s="649">
        <v>42.9</v>
      </c>
      <c r="D119" s="650" t="str">
        <f t="shared" si="21"/>
        <v>42.90</v>
      </c>
      <c r="E119" s="651">
        <v>1.2124999999999999</v>
      </c>
      <c r="F119" s="618"/>
      <c r="I119" s="653">
        <v>42.9</v>
      </c>
      <c r="J119" s="650" t="str">
        <f t="shared" si="23"/>
        <v>42.90</v>
      </c>
      <c r="K119" s="654">
        <v>1.2808999999999999</v>
      </c>
      <c r="L119" s="637"/>
      <c r="M119" s="637"/>
      <c r="N119" s="637"/>
    </row>
    <row r="120" spans="3:14" x14ac:dyDescent="0.25">
      <c r="C120" s="649">
        <v>42.95</v>
      </c>
      <c r="D120" s="650" t="str">
        <f t="shared" si="21"/>
        <v>42.95</v>
      </c>
      <c r="E120" s="651">
        <v>1.21075</v>
      </c>
      <c r="F120" s="618"/>
      <c r="I120" s="653">
        <v>42.95</v>
      </c>
      <c r="J120" s="650" t="str">
        <f t="shared" si="23"/>
        <v>42.95</v>
      </c>
      <c r="K120" s="654">
        <v>1.2799</v>
      </c>
      <c r="L120" s="637"/>
      <c r="M120" s="637"/>
      <c r="N120" s="637"/>
    </row>
    <row r="121" spans="3:14" x14ac:dyDescent="0.25">
      <c r="C121" s="649">
        <v>43</v>
      </c>
      <c r="D121" s="650" t="str">
        <f t="shared" si="21"/>
        <v>43.00</v>
      </c>
      <c r="E121" s="651">
        <v>1.2090000000000001</v>
      </c>
      <c r="F121" s="618"/>
      <c r="I121" s="653">
        <v>43</v>
      </c>
      <c r="J121" s="650" t="str">
        <f t="shared" si="23"/>
        <v>43.00</v>
      </c>
      <c r="K121" s="654">
        <v>1.2787999999999999</v>
      </c>
      <c r="L121" s="637"/>
      <c r="M121" s="637"/>
      <c r="N121" s="637"/>
    </row>
    <row r="122" spans="3:14" x14ac:dyDescent="0.25">
      <c r="C122" s="649">
        <v>43.05</v>
      </c>
      <c r="D122" s="650" t="str">
        <f t="shared" si="21"/>
        <v>43.05</v>
      </c>
      <c r="E122" s="651">
        <v>1.2072499999999999</v>
      </c>
      <c r="F122" s="618"/>
      <c r="I122" s="653">
        <v>43.05</v>
      </c>
      <c r="J122" s="650" t="str">
        <f t="shared" si="23"/>
        <v>43.05</v>
      </c>
      <c r="K122" s="654">
        <v>1.2777000000000001</v>
      </c>
      <c r="L122" s="637"/>
      <c r="M122" s="637"/>
      <c r="N122" s="637"/>
    </row>
    <row r="123" spans="3:14" x14ac:dyDescent="0.25">
      <c r="C123" s="649">
        <v>43.1</v>
      </c>
      <c r="D123" s="650" t="str">
        <f t="shared" si="21"/>
        <v>43.10</v>
      </c>
      <c r="E123" s="651">
        <v>1.2055</v>
      </c>
      <c r="F123" s="618"/>
      <c r="I123" s="653">
        <v>43.1</v>
      </c>
      <c r="J123" s="650" t="str">
        <f t="shared" si="23"/>
        <v>43.10</v>
      </c>
      <c r="K123" s="654">
        <v>1.2766999999999999</v>
      </c>
      <c r="L123" s="637"/>
      <c r="M123" s="637"/>
      <c r="N123" s="637"/>
    </row>
    <row r="124" spans="3:14" x14ac:dyDescent="0.25">
      <c r="C124" s="649">
        <v>43.15</v>
      </c>
      <c r="D124" s="650" t="str">
        <f t="shared" si="21"/>
        <v>43.15</v>
      </c>
      <c r="E124" s="651">
        <v>1.2037500000000001</v>
      </c>
      <c r="F124" s="618"/>
      <c r="I124" s="653">
        <v>43.15</v>
      </c>
      <c r="J124" s="650" t="str">
        <f t="shared" si="23"/>
        <v>43.15</v>
      </c>
      <c r="K124" s="654">
        <v>1.2756000000000001</v>
      </c>
      <c r="L124" s="637"/>
      <c r="M124" s="637"/>
      <c r="N124" s="637"/>
    </row>
    <row r="125" spans="3:14" x14ac:dyDescent="0.25">
      <c r="C125" s="649">
        <v>43.2</v>
      </c>
      <c r="D125" s="650" t="str">
        <f t="shared" si="21"/>
        <v>43.20</v>
      </c>
      <c r="E125" s="651">
        <v>1.202</v>
      </c>
      <c r="F125" s="618"/>
      <c r="I125" s="653">
        <v>43.2</v>
      </c>
      <c r="J125" s="650" t="str">
        <f t="shared" si="23"/>
        <v>43.20</v>
      </c>
      <c r="K125" s="654">
        <v>1.2746</v>
      </c>
      <c r="L125" s="637"/>
      <c r="M125" s="637"/>
      <c r="N125" s="637"/>
    </row>
    <row r="126" spans="3:14" x14ac:dyDescent="0.25">
      <c r="C126" s="649">
        <v>43.25</v>
      </c>
      <c r="D126" s="650" t="str">
        <f t="shared" ref="D126:D189" si="25">TEXT(C126,"#.00")</f>
        <v>43.25</v>
      </c>
      <c r="E126" s="651">
        <v>1.2002999999999999</v>
      </c>
      <c r="F126" s="618"/>
      <c r="I126" s="653">
        <v>43.25</v>
      </c>
      <c r="J126" s="650" t="str">
        <f t="shared" ref="J126:J189" si="26">TEXT(I126,"#.00")</f>
        <v>43.25</v>
      </c>
      <c r="K126" s="654">
        <v>1.2736000000000001</v>
      </c>
      <c r="L126" s="637"/>
      <c r="M126" s="637"/>
      <c r="N126" s="637"/>
    </row>
    <row r="127" spans="3:14" x14ac:dyDescent="0.25">
      <c r="C127" s="649">
        <v>43.3</v>
      </c>
      <c r="D127" s="650" t="str">
        <f t="shared" si="25"/>
        <v>43.30</v>
      </c>
      <c r="E127" s="651">
        <v>1.1986000000000001</v>
      </c>
      <c r="F127" s="618"/>
      <c r="I127" s="653">
        <v>43.3</v>
      </c>
      <c r="J127" s="650" t="str">
        <f t="shared" si="26"/>
        <v>43.30</v>
      </c>
      <c r="K127" s="654">
        <v>1.2725</v>
      </c>
      <c r="L127" s="637"/>
      <c r="M127" s="637"/>
      <c r="N127" s="637"/>
    </row>
    <row r="128" spans="3:14" x14ac:dyDescent="0.25">
      <c r="C128" s="649">
        <v>43.35</v>
      </c>
      <c r="D128" s="650" t="str">
        <f t="shared" si="25"/>
        <v>43.35</v>
      </c>
      <c r="E128" s="651">
        <v>1.1968700000000001</v>
      </c>
      <c r="F128" s="618"/>
      <c r="I128" s="653">
        <v>43.35</v>
      </c>
      <c r="J128" s="650" t="str">
        <f t="shared" si="26"/>
        <v>43.35</v>
      </c>
      <c r="K128" s="654">
        <v>1.2715000000000001</v>
      </c>
      <c r="L128" s="637"/>
      <c r="M128" s="637"/>
      <c r="N128" s="637"/>
    </row>
    <row r="129" spans="3:14" x14ac:dyDescent="0.25">
      <c r="C129" s="649">
        <v>43.4</v>
      </c>
      <c r="D129" s="650" t="str">
        <f t="shared" si="25"/>
        <v>43.40</v>
      </c>
      <c r="E129" s="651">
        <v>1.1951499999999999</v>
      </c>
      <c r="F129" s="618"/>
      <c r="I129" s="653">
        <v>43.4</v>
      </c>
      <c r="J129" s="650" t="str">
        <f t="shared" si="26"/>
        <v>43.40</v>
      </c>
      <c r="K129" s="654">
        <v>1.2704</v>
      </c>
      <c r="L129" s="637"/>
      <c r="M129" s="637"/>
      <c r="N129" s="637"/>
    </row>
    <row r="130" spans="3:14" x14ac:dyDescent="0.25">
      <c r="C130" s="649">
        <v>43.45</v>
      </c>
      <c r="D130" s="650" t="str">
        <f t="shared" si="25"/>
        <v>43.45</v>
      </c>
      <c r="E130" s="651">
        <v>1.1934499999999999</v>
      </c>
      <c r="F130" s="618"/>
      <c r="I130" s="653">
        <v>43.45</v>
      </c>
      <c r="J130" s="650" t="str">
        <f t="shared" si="26"/>
        <v>43.45</v>
      </c>
      <c r="K130" s="654">
        <v>1.2694000000000001</v>
      </c>
      <c r="L130" s="637"/>
      <c r="M130" s="637"/>
      <c r="N130" s="637"/>
    </row>
    <row r="131" spans="3:14" x14ac:dyDescent="0.25">
      <c r="C131" s="649">
        <v>43.5</v>
      </c>
      <c r="D131" s="650" t="str">
        <f t="shared" si="25"/>
        <v>43.50</v>
      </c>
      <c r="E131" s="651">
        <v>1.1917500000000001</v>
      </c>
      <c r="F131" s="618"/>
      <c r="I131" s="653">
        <v>43.5</v>
      </c>
      <c r="J131" s="650" t="str">
        <f t="shared" si="26"/>
        <v>43.50</v>
      </c>
      <c r="K131" s="654">
        <v>1.2684</v>
      </c>
      <c r="L131" s="637"/>
      <c r="M131" s="637"/>
      <c r="N131" s="637"/>
    </row>
    <row r="132" spans="3:14" x14ac:dyDescent="0.25">
      <c r="C132" s="649">
        <v>43.55</v>
      </c>
      <c r="D132" s="650" t="str">
        <f t="shared" si="25"/>
        <v>43.55</v>
      </c>
      <c r="E132" s="651">
        <v>1.1900999999999999</v>
      </c>
      <c r="F132" s="618"/>
      <c r="I132" s="653">
        <v>43.55</v>
      </c>
      <c r="J132" s="650" t="str">
        <f t="shared" si="26"/>
        <v>43.55</v>
      </c>
      <c r="K132" s="654">
        <v>1.2673000000000001</v>
      </c>
      <c r="L132" s="637"/>
      <c r="M132" s="637"/>
      <c r="N132" s="637"/>
    </row>
    <row r="133" spans="3:14" x14ac:dyDescent="0.25">
      <c r="C133" s="649">
        <v>43.6</v>
      </c>
      <c r="D133" s="650" t="str">
        <f t="shared" si="25"/>
        <v>43.60</v>
      </c>
      <c r="E133" s="651">
        <v>1.18845</v>
      </c>
      <c r="F133" s="618"/>
      <c r="I133" s="653">
        <v>43.6</v>
      </c>
      <c r="J133" s="650" t="str">
        <f t="shared" si="26"/>
        <v>43.60</v>
      </c>
      <c r="K133" s="654">
        <v>1.2662</v>
      </c>
      <c r="L133" s="637"/>
      <c r="M133" s="637"/>
      <c r="N133" s="637"/>
    </row>
    <row r="134" spans="3:14" x14ac:dyDescent="0.25">
      <c r="C134" s="649">
        <v>43.65</v>
      </c>
      <c r="D134" s="650" t="str">
        <f t="shared" si="25"/>
        <v>43.65</v>
      </c>
      <c r="E134" s="651">
        <v>1.18675</v>
      </c>
      <c r="F134" s="618"/>
      <c r="I134" s="653">
        <v>43.65</v>
      </c>
      <c r="J134" s="650" t="str">
        <f t="shared" si="26"/>
        <v>43.65</v>
      </c>
      <c r="K134" s="654">
        <v>1.2652000000000001</v>
      </c>
      <c r="L134" s="637"/>
      <c r="M134" s="637"/>
      <c r="N134" s="637"/>
    </row>
    <row r="135" spans="3:14" x14ac:dyDescent="0.25">
      <c r="C135" s="649">
        <v>43.7</v>
      </c>
      <c r="D135" s="650" t="str">
        <f t="shared" si="25"/>
        <v>43.70</v>
      </c>
      <c r="E135" s="651">
        <v>1.1850499999999999</v>
      </c>
      <c r="F135" s="618"/>
      <c r="I135" s="653">
        <v>43.7</v>
      </c>
      <c r="J135" s="650" t="str">
        <f t="shared" si="26"/>
        <v>43.70</v>
      </c>
      <c r="K135" s="654">
        <v>1.2642</v>
      </c>
      <c r="L135" s="637"/>
      <c r="M135" s="637"/>
      <c r="N135" s="637"/>
    </row>
    <row r="136" spans="3:14" x14ac:dyDescent="0.25">
      <c r="C136" s="649">
        <v>43.75</v>
      </c>
      <c r="D136" s="650" t="str">
        <f t="shared" si="25"/>
        <v>43.75</v>
      </c>
      <c r="E136" s="651">
        <v>1.18337</v>
      </c>
      <c r="F136" s="618"/>
      <c r="I136" s="653">
        <v>43.75</v>
      </c>
      <c r="J136" s="650" t="str">
        <f t="shared" si="26"/>
        <v>43.75</v>
      </c>
      <c r="K136" s="654">
        <v>1.2630999999999999</v>
      </c>
      <c r="L136" s="637"/>
      <c r="M136" s="637"/>
      <c r="N136" s="637"/>
    </row>
    <row r="137" spans="3:14" x14ac:dyDescent="0.25">
      <c r="C137" s="649">
        <v>43.8</v>
      </c>
      <c r="D137" s="650" t="str">
        <f t="shared" si="25"/>
        <v>43.80</v>
      </c>
      <c r="E137" s="651">
        <v>1.1817</v>
      </c>
      <c r="F137" s="618"/>
      <c r="I137" s="653">
        <v>43.8</v>
      </c>
      <c r="J137" s="650" t="str">
        <f t="shared" si="26"/>
        <v>43.80</v>
      </c>
      <c r="K137" s="654">
        <v>1.2621</v>
      </c>
      <c r="L137" s="637"/>
      <c r="M137" s="637"/>
      <c r="N137" s="637"/>
    </row>
    <row r="138" spans="3:14" x14ac:dyDescent="0.25">
      <c r="C138" s="649">
        <v>43.85</v>
      </c>
      <c r="D138" s="650" t="str">
        <f t="shared" si="25"/>
        <v>43.85</v>
      </c>
      <c r="E138" s="651">
        <v>1.18005</v>
      </c>
      <c r="F138" s="618"/>
      <c r="I138" s="653">
        <v>43.85</v>
      </c>
      <c r="J138" s="650" t="str">
        <f t="shared" si="26"/>
        <v>43.85</v>
      </c>
      <c r="K138" s="654">
        <v>1.2609999999999999</v>
      </c>
      <c r="L138" s="637"/>
      <c r="M138" s="637"/>
      <c r="N138" s="637"/>
    </row>
    <row r="139" spans="3:14" x14ac:dyDescent="0.25">
      <c r="C139" s="649">
        <v>43.9</v>
      </c>
      <c r="D139" s="650" t="str">
        <f t="shared" si="25"/>
        <v>43.90</v>
      </c>
      <c r="E139" s="651">
        <v>1.1783999999999999</v>
      </c>
      <c r="F139" s="618"/>
      <c r="I139" s="653">
        <v>43.9</v>
      </c>
      <c r="J139" s="650" t="str">
        <f t="shared" si="26"/>
        <v>43.90</v>
      </c>
      <c r="K139" s="654">
        <v>1.26</v>
      </c>
      <c r="L139" s="637"/>
      <c r="M139" s="637"/>
      <c r="N139" s="637"/>
    </row>
    <row r="140" spans="3:14" x14ac:dyDescent="0.25">
      <c r="C140" s="649">
        <v>43.95</v>
      </c>
      <c r="D140" s="650" t="str">
        <f t="shared" si="25"/>
        <v>43.95</v>
      </c>
      <c r="E140" s="651">
        <v>1.1767700000000001</v>
      </c>
      <c r="F140" s="618"/>
      <c r="I140" s="653">
        <v>43.95</v>
      </c>
      <c r="J140" s="650" t="str">
        <f t="shared" si="26"/>
        <v>43.95</v>
      </c>
      <c r="K140" s="654">
        <v>1.2589999999999999</v>
      </c>
      <c r="L140" s="637"/>
      <c r="M140" s="637"/>
      <c r="N140" s="637"/>
    </row>
    <row r="141" spans="3:14" x14ac:dyDescent="0.25">
      <c r="C141" s="649">
        <v>44</v>
      </c>
      <c r="D141" s="650" t="str">
        <f t="shared" si="25"/>
        <v>44.00</v>
      </c>
      <c r="E141" s="651">
        <v>1.1751499999999999</v>
      </c>
      <c r="F141" s="618"/>
      <c r="I141" s="653">
        <v>44</v>
      </c>
      <c r="J141" s="650" t="str">
        <f t="shared" si="26"/>
        <v>44.00</v>
      </c>
      <c r="K141" s="654">
        <v>1.258</v>
      </c>
      <c r="L141" s="637"/>
      <c r="M141" s="637"/>
      <c r="N141" s="637"/>
    </row>
    <row r="142" spans="3:14" x14ac:dyDescent="0.25">
      <c r="C142" s="649">
        <v>44.05</v>
      </c>
      <c r="D142" s="650" t="str">
        <f t="shared" si="25"/>
        <v>44.05</v>
      </c>
      <c r="E142" s="651">
        <v>1.1735</v>
      </c>
      <c r="F142" s="618"/>
      <c r="I142" s="653">
        <v>44.05</v>
      </c>
      <c r="J142" s="650" t="str">
        <f t="shared" si="26"/>
        <v>44.05</v>
      </c>
      <c r="K142" s="654">
        <v>1.2568999999999999</v>
      </c>
      <c r="L142" s="637"/>
      <c r="M142" s="637"/>
      <c r="N142" s="637"/>
    </row>
    <row r="143" spans="3:14" x14ac:dyDescent="0.25">
      <c r="C143" s="649">
        <v>44.1</v>
      </c>
      <c r="D143" s="650" t="str">
        <f t="shared" si="25"/>
        <v>44.10</v>
      </c>
      <c r="E143" s="651">
        <v>1.1718500000000001</v>
      </c>
      <c r="F143" s="618"/>
      <c r="I143" s="653">
        <v>44.1</v>
      </c>
      <c r="J143" s="650" t="str">
        <f t="shared" si="26"/>
        <v>44.10</v>
      </c>
      <c r="K143" s="654">
        <v>1.2559</v>
      </c>
      <c r="L143" s="637"/>
      <c r="M143" s="637"/>
      <c r="N143" s="637"/>
    </row>
    <row r="144" spans="3:14" x14ac:dyDescent="0.25">
      <c r="C144" s="649">
        <v>44.15</v>
      </c>
      <c r="D144" s="650" t="str">
        <f t="shared" si="25"/>
        <v>44.15</v>
      </c>
      <c r="E144" s="651">
        <v>1.17022</v>
      </c>
      <c r="F144" s="618"/>
      <c r="I144" s="653">
        <v>44.15</v>
      </c>
      <c r="J144" s="650" t="str">
        <f t="shared" si="26"/>
        <v>44.15</v>
      </c>
      <c r="K144" s="654">
        <v>1.2547999999999999</v>
      </c>
      <c r="L144" s="637"/>
      <c r="M144" s="637"/>
      <c r="N144" s="637"/>
    </row>
    <row r="145" spans="3:14" x14ac:dyDescent="0.25">
      <c r="C145" s="649">
        <v>44.2</v>
      </c>
      <c r="D145" s="650" t="str">
        <f t="shared" si="25"/>
        <v>44.20</v>
      </c>
      <c r="E145" s="651">
        <v>1.1686000000000001</v>
      </c>
      <c r="F145" s="618"/>
      <c r="I145" s="653">
        <v>44.2</v>
      </c>
      <c r="J145" s="650" t="str">
        <f t="shared" si="26"/>
        <v>44.20</v>
      </c>
      <c r="K145" s="654">
        <v>1.2538</v>
      </c>
      <c r="L145" s="637"/>
      <c r="M145" s="637"/>
      <c r="N145" s="637"/>
    </row>
    <row r="146" spans="3:14" x14ac:dyDescent="0.25">
      <c r="C146" s="649">
        <v>44.25</v>
      </c>
      <c r="D146" s="650" t="str">
        <f t="shared" si="25"/>
        <v>44.25</v>
      </c>
      <c r="E146" s="651">
        <v>1.1669700000000001</v>
      </c>
      <c r="F146" s="618"/>
      <c r="I146" s="653">
        <v>44.25</v>
      </c>
      <c r="J146" s="650" t="str">
        <f t="shared" si="26"/>
        <v>44.25</v>
      </c>
      <c r="K146" s="654">
        <v>1.2527999999999999</v>
      </c>
      <c r="L146" s="637"/>
      <c r="M146" s="637"/>
      <c r="N146" s="637"/>
    </row>
    <row r="147" spans="3:14" x14ac:dyDescent="0.25">
      <c r="C147" s="649">
        <v>44.3</v>
      </c>
      <c r="D147" s="650" t="str">
        <f t="shared" si="25"/>
        <v>44.30</v>
      </c>
      <c r="E147" s="651">
        <v>1.1653500000000001</v>
      </c>
      <c r="F147" s="618"/>
      <c r="I147" s="653">
        <v>44.3</v>
      </c>
      <c r="J147" s="650" t="str">
        <f t="shared" si="26"/>
        <v>44.30</v>
      </c>
      <c r="K147" s="654">
        <v>1.2518</v>
      </c>
      <c r="L147" s="637"/>
      <c r="M147" s="637"/>
      <c r="N147" s="637"/>
    </row>
    <row r="148" spans="3:14" x14ac:dyDescent="0.25">
      <c r="C148" s="649">
        <v>44.35</v>
      </c>
      <c r="D148" s="650" t="str">
        <f t="shared" si="25"/>
        <v>44.35</v>
      </c>
      <c r="E148" s="651">
        <v>1.1637500000000001</v>
      </c>
      <c r="F148" s="618"/>
      <c r="I148" s="653">
        <v>44.35</v>
      </c>
      <c r="J148" s="650" t="str">
        <f t="shared" si="26"/>
        <v>44.35</v>
      </c>
      <c r="K148" s="654">
        <v>1.2507999999999999</v>
      </c>
      <c r="L148" s="637"/>
      <c r="M148" s="637"/>
      <c r="N148" s="637"/>
    </row>
    <row r="149" spans="3:14" x14ac:dyDescent="0.25">
      <c r="C149" s="649">
        <v>44.4</v>
      </c>
      <c r="D149" s="650" t="str">
        <f t="shared" si="25"/>
        <v>44.40</v>
      </c>
      <c r="E149" s="651">
        <v>1.16215</v>
      </c>
      <c r="F149" s="618"/>
      <c r="I149" s="653">
        <v>44.4</v>
      </c>
      <c r="J149" s="650" t="str">
        <f t="shared" si="26"/>
        <v>44.40</v>
      </c>
      <c r="K149" s="654">
        <v>1.2497</v>
      </c>
      <c r="L149" s="637"/>
      <c r="M149" s="637"/>
      <c r="N149" s="637"/>
    </row>
    <row r="150" spans="3:14" x14ac:dyDescent="0.25">
      <c r="C150" s="649">
        <v>44.45</v>
      </c>
      <c r="D150" s="650" t="str">
        <f t="shared" si="25"/>
        <v>44.45</v>
      </c>
      <c r="E150" s="651">
        <v>1.1605700000000001</v>
      </c>
      <c r="F150" s="618"/>
      <c r="I150" s="653">
        <v>44.45</v>
      </c>
      <c r="J150" s="650" t="str">
        <f t="shared" si="26"/>
        <v>44.45</v>
      </c>
      <c r="K150" s="654">
        <v>1.2486999999999999</v>
      </c>
      <c r="L150" s="637"/>
      <c r="M150" s="637"/>
      <c r="N150" s="637"/>
    </row>
    <row r="151" spans="3:14" x14ac:dyDescent="0.25">
      <c r="C151" s="649">
        <v>44.5</v>
      </c>
      <c r="D151" s="650" t="str">
        <f t="shared" si="25"/>
        <v>44.50</v>
      </c>
      <c r="E151" s="651">
        <v>1.159</v>
      </c>
      <c r="F151" s="618"/>
      <c r="I151" s="653">
        <v>44.5</v>
      </c>
      <c r="J151" s="650" t="str">
        <f t="shared" si="26"/>
        <v>44.50</v>
      </c>
      <c r="K151" s="654">
        <v>1.2477</v>
      </c>
      <c r="L151" s="637"/>
      <c r="M151" s="637"/>
      <c r="N151" s="637"/>
    </row>
    <row r="152" spans="3:14" x14ac:dyDescent="0.25">
      <c r="C152" s="649">
        <v>44.55</v>
      </c>
      <c r="D152" s="650" t="str">
        <f t="shared" si="25"/>
        <v>44.55</v>
      </c>
      <c r="E152" s="651">
        <v>1.1574</v>
      </c>
      <c r="F152" s="618"/>
      <c r="I152" s="653">
        <v>44.55</v>
      </c>
      <c r="J152" s="650" t="str">
        <f t="shared" si="26"/>
        <v>44.55</v>
      </c>
      <c r="K152" s="654">
        <v>1.2466999999999999</v>
      </c>
      <c r="L152" s="637"/>
      <c r="M152" s="637"/>
      <c r="N152" s="637"/>
    </row>
    <row r="153" spans="3:14" x14ac:dyDescent="0.25">
      <c r="C153" s="649">
        <v>44.6</v>
      </c>
      <c r="D153" s="650" t="str">
        <f t="shared" si="25"/>
        <v>44.60</v>
      </c>
      <c r="E153" s="651">
        <v>1.1557999999999999</v>
      </c>
      <c r="F153" s="618"/>
      <c r="I153" s="653">
        <v>44.6</v>
      </c>
      <c r="J153" s="650" t="str">
        <f t="shared" si="26"/>
        <v>44.60</v>
      </c>
      <c r="K153" s="654">
        <v>1.2457</v>
      </c>
      <c r="L153" s="637"/>
      <c r="M153" s="637"/>
      <c r="N153" s="637"/>
    </row>
    <row r="154" spans="3:14" x14ac:dyDescent="0.25">
      <c r="C154" s="649">
        <v>44.65</v>
      </c>
      <c r="D154" s="650" t="str">
        <f t="shared" si="25"/>
        <v>44.65</v>
      </c>
      <c r="E154" s="651">
        <v>1.15422</v>
      </c>
      <c r="F154" s="618"/>
      <c r="I154" s="653">
        <v>44.65</v>
      </c>
      <c r="J154" s="650" t="str">
        <f t="shared" si="26"/>
        <v>44.65</v>
      </c>
      <c r="K154" s="654">
        <v>1.2445999999999999</v>
      </c>
      <c r="L154" s="637"/>
      <c r="M154" s="637"/>
      <c r="N154" s="637"/>
    </row>
    <row r="155" spans="3:14" x14ac:dyDescent="0.25">
      <c r="C155" s="649">
        <v>44.7</v>
      </c>
      <c r="D155" s="650" t="str">
        <f t="shared" si="25"/>
        <v>44.70</v>
      </c>
      <c r="E155" s="651">
        <v>1.15265</v>
      </c>
      <c r="F155" s="618"/>
      <c r="I155" s="653">
        <v>44.7</v>
      </c>
      <c r="J155" s="650" t="str">
        <f t="shared" si="26"/>
        <v>44.70</v>
      </c>
      <c r="K155" s="654">
        <v>1.2436</v>
      </c>
      <c r="L155" s="637"/>
      <c r="M155" s="637"/>
      <c r="N155" s="637"/>
    </row>
    <row r="156" spans="3:14" x14ac:dyDescent="0.25">
      <c r="C156" s="649">
        <v>44.75</v>
      </c>
      <c r="D156" s="650" t="str">
        <f t="shared" si="25"/>
        <v>44.75</v>
      </c>
      <c r="E156" s="651">
        <v>1.15107</v>
      </c>
      <c r="F156" s="618"/>
      <c r="I156" s="653">
        <v>44.75</v>
      </c>
      <c r="J156" s="650" t="str">
        <f t="shared" si="26"/>
        <v>44.75</v>
      </c>
      <c r="K156" s="654">
        <v>1.2425999999999999</v>
      </c>
      <c r="L156" s="637"/>
      <c r="M156" s="637"/>
      <c r="N156" s="637"/>
    </row>
    <row r="157" spans="3:14" x14ac:dyDescent="0.25">
      <c r="C157" s="649">
        <v>44.8</v>
      </c>
      <c r="D157" s="650" t="str">
        <f t="shared" si="25"/>
        <v>44.80</v>
      </c>
      <c r="E157" s="651">
        <v>1.1495</v>
      </c>
      <c r="F157" s="618"/>
      <c r="I157" s="653">
        <v>44.8</v>
      </c>
      <c r="J157" s="650" t="str">
        <f t="shared" si="26"/>
        <v>44.80</v>
      </c>
      <c r="K157" s="654">
        <v>1.2416</v>
      </c>
      <c r="L157" s="637"/>
      <c r="M157" s="637"/>
      <c r="N157" s="637"/>
    </row>
    <row r="158" spans="3:14" x14ac:dyDescent="0.25">
      <c r="C158" s="649">
        <v>44.85</v>
      </c>
      <c r="D158" s="650" t="str">
        <f t="shared" si="25"/>
        <v>44.85</v>
      </c>
      <c r="E158" s="651">
        <v>1.1479699999999999</v>
      </c>
      <c r="F158" s="618"/>
      <c r="I158" s="653">
        <v>44.85</v>
      </c>
      <c r="J158" s="650" t="str">
        <f t="shared" si="26"/>
        <v>44.85</v>
      </c>
      <c r="K158" s="654">
        <v>1.2405999999999999</v>
      </c>
      <c r="L158" s="637"/>
      <c r="M158" s="637"/>
      <c r="N158" s="637"/>
    </row>
    <row r="159" spans="3:14" x14ac:dyDescent="0.25">
      <c r="C159" s="649">
        <v>44.9</v>
      </c>
      <c r="D159" s="650" t="str">
        <f t="shared" si="25"/>
        <v>44.90</v>
      </c>
      <c r="E159" s="651">
        <v>1.14645</v>
      </c>
      <c r="F159" s="618"/>
      <c r="I159" s="653">
        <v>44.9</v>
      </c>
      <c r="J159" s="650" t="str">
        <f t="shared" si="26"/>
        <v>44.90</v>
      </c>
      <c r="K159" s="654">
        <v>1.2396</v>
      </c>
      <c r="L159" s="637"/>
      <c r="M159" s="637"/>
      <c r="N159" s="637"/>
    </row>
    <row r="160" spans="3:14" x14ac:dyDescent="0.25">
      <c r="C160" s="649">
        <v>44.95</v>
      </c>
      <c r="D160" s="650" t="str">
        <f t="shared" si="25"/>
        <v>44.95</v>
      </c>
      <c r="E160" s="651">
        <v>1.1448700000000001</v>
      </c>
      <c r="F160" s="618"/>
      <c r="I160" s="653">
        <v>44.95</v>
      </c>
      <c r="J160" s="650" t="str">
        <f t="shared" si="26"/>
        <v>44.95</v>
      </c>
      <c r="K160" s="654">
        <v>1.2383999999999999</v>
      </c>
      <c r="L160" s="637"/>
      <c r="M160" s="637"/>
      <c r="N160" s="637"/>
    </row>
    <row r="161" spans="3:14" x14ac:dyDescent="0.25">
      <c r="C161" s="649">
        <v>45</v>
      </c>
      <c r="D161" s="650" t="str">
        <f t="shared" si="25"/>
        <v>45.00</v>
      </c>
      <c r="E161" s="651">
        <v>1.1433</v>
      </c>
      <c r="F161" s="618"/>
      <c r="I161" s="653">
        <v>45</v>
      </c>
      <c r="J161" s="650" t="str">
        <f t="shared" si="26"/>
        <v>45.00</v>
      </c>
      <c r="K161" s="654">
        <v>1.2373000000000001</v>
      </c>
      <c r="L161" s="637"/>
      <c r="M161" s="637"/>
      <c r="N161" s="637"/>
    </row>
    <row r="162" spans="3:14" x14ac:dyDescent="0.25">
      <c r="C162" s="649">
        <v>45.05</v>
      </c>
      <c r="D162" s="650" t="str">
        <f t="shared" si="25"/>
        <v>45.05</v>
      </c>
      <c r="E162" s="651">
        <v>1.14177</v>
      </c>
      <c r="F162" s="618"/>
      <c r="I162" s="653">
        <v>45.05</v>
      </c>
      <c r="J162" s="650" t="str">
        <f t="shared" si="26"/>
        <v>45.05</v>
      </c>
      <c r="K162" s="654">
        <v>1.2363999999999999</v>
      </c>
      <c r="L162" s="637"/>
      <c r="M162" s="637"/>
      <c r="N162" s="637"/>
    </row>
    <row r="163" spans="3:14" x14ac:dyDescent="0.25">
      <c r="C163" s="649">
        <v>45.1</v>
      </c>
      <c r="D163" s="650" t="str">
        <f t="shared" si="25"/>
        <v>45.10</v>
      </c>
      <c r="E163" s="651">
        <v>1.14025</v>
      </c>
      <c r="F163" s="618"/>
      <c r="I163" s="653">
        <v>45.1</v>
      </c>
      <c r="J163" s="650" t="str">
        <f t="shared" si="26"/>
        <v>45.10</v>
      </c>
      <c r="K163" s="654">
        <v>1.2355</v>
      </c>
      <c r="L163" s="637"/>
      <c r="M163" s="637"/>
      <c r="N163" s="637"/>
    </row>
    <row r="164" spans="3:14" x14ac:dyDescent="0.25">
      <c r="C164" s="649">
        <v>45.15</v>
      </c>
      <c r="D164" s="650" t="str">
        <f t="shared" si="25"/>
        <v>45.15</v>
      </c>
      <c r="E164" s="651">
        <v>1.13872</v>
      </c>
      <c r="F164" s="618"/>
      <c r="I164" s="653">
        <v>45.15</v>
      </c>
      <c r="J164" s="650" t="str">
        <f t="shared" si="26"/>
        <v>45.15</v>
      </c>
      <c r="K164" s="654">
        <v>1.2344999999999999</v>
      </c>
      <c r="L164" s="637"/>
      <c r="M164" s="637"/>
      <c r="N164" s="637"/>
    </row>
    <row r="165" spans="3:14" x14ac:dyDescent="0.25">
      <c r="C165" s="649">
        <v>45.2</v>
      </c>
      <c r="D165" s="650" t="str">
        <f t="shared" si="25"/>
        <v>45.20</v>
      </c>
      <c r="E165" s="651">
        <v>1.1372</v>
      </c>
      <c r="F165" s="618"/>
      <c r="I165" s="653">
        <v>45.2</v>
      </c>
      <c r="J165" s="650" t="str">
        <f t="shared" si="26"/>
        <v>45.20</v>
      </c>
      <c r="K165" s="654">
        <v>1.2335</v>
      </c>
      <c r="L165" s="637"/>
      <c r="M165" s="637"/>
      <c r="N165" s="637"/>
    </row>
    <row r="166" spans="3:14" x14ac:dyDescent="0.25">
      <c r="C166" s="649">
        <v>45.25</v>
      </c>
      <c r="D166" s="650" t="str">
        <f t="shared" si="25"/>
        <v>45.25</v>
      </c>
      <c r="E166" s="651">
        <v>1.13567</v>
      </c>
      <c r="F166" s="618"/>
      <c r="I166" s="653">
        <v>45.25</v>
      </c>
      <c r="J166" s="650" t="str">
        <f t="shared" si="26"/>
        <v>45.25</v>
      </c>
      <c r="K166" s="654">
        <v>1.2324999999999999</v>
      </c>
      <c r="L166" s="637"/>
      <c r="M166" s="637"/>
      <c r="N166" s="637"/>
    </row>
    <row r="167" spans="3:14" x14ac:dyDescent="0.25">
      <c r="C167" s="649">
        <v>45.3</v>
      </c>
      <c r="D167" s="650" t="str">
        <f t="shared" si="25"/>
        <v>45.30</v>
      </c>
      <c r="E167" s="651">
        <v>1.13415</v>
      </c>
      <c r="F167" s="618"/>
      <c r="I167" s="653">
        <v>45.3</v>
      </c>
      <c r="J167" s="650" t="str">
        <f t="shared" si="26"/>
        <v>45.30</v>
      </c>
      <c r="K167" s="654">
        <v>1.2315</v>
      </c>
      <c r="L167" s="637"/>
      <c r="M167" s="637"/>
      <c r="N167" s="637"/>
    </row>
    <row r="168" spans="3:14" x14ac:dyDescent="0.25">
      <c r="C168" s="649">
        <v>45.35</v>
      </c>
      <c r="D168" s="650" t="str">
        <f t="shared" si="25"/>
        <v>45.35</v>
      </c>
      <c r="E168" s="651">
        <v>1.13262</v>
      </c>
      <c r="F168" s="618"/>
      <c r="I168" s="653">
        <v>45.35</v>
      </c>
      <c r="J168" s="650" t="str">
        <f t="shared" si="26"/>
        <v>45.35</v>
      </c>
      <c r="K168" s="654">
        <v>1.2304999999999999</v>
      </c>
      <c r="L168" s="637"/>
      <c r="M168" s="637"/>
      <c r="N168" s="637"/>
    </row>
    <row r="169" spans="3:14" x14ac:dyDescent="0.25">
      <c r="C169" s="649">
        <v>45.4</v>
      </c>
      <c r="D169" s="650" t="str">
        <f t="shared" si="25"/>
        <v>45.40</v>
      </c>
      <c r="E169" s="651">
        <v>1.1311</v>
      </c>
      <c r="F169" s="618"/>
      <c r="I169" s="653">
        <v>45.4</v>
      </c>
      <c r="J169" s="650" t="str">
        <f t="shared" si="26"/>
        <v>45.40</v>
      </c>
      <c r="K169" s="654">
        <v>1.2295</v>
      </c>
      <c r="L169" s="637"/>
      <c r="M169" s="637"/>
      <c r="N169" s="637"/>
    </row>
    <row r="170" spans="3:14" x14ac:dyDescent="0.25">
      <c r="C170" s="649">
        <v>45.45</v>
      </c>
      <c r="D170" s="650" t="str">
        <f t="shared" si="25"/>
        <v>45.45</v>
      </c>
      <c r="E170" s="651">
        <v>1.1296200000000001</v>
      </c>
      <c r="F170" s="618"/>
      <c r="I170" s="653">
        <v>45.45</v>
      </c>
      <c r="J170" s="650" t="str">
        <f t="shared" si="26"/>
        <v>45.45</v>
      </c>
      <c r="K170" s="654">
        <v>1.2284999999999999</v>
      </c>
      <c r="L170" s="637"/>
      <c r="M170" s="637"/>
      <c r="N170" s="637"/>
    </row>
    <row r="171" spans="3:14" x14ac:dyDescent="0.25">
      <c r="C171" s="649">
        <v>45.5</v>
      </c>
      <c r="D171" s="650" t="str">
        <f t="shared" si="25"/>
        <v>45.50</v>
      </c>
      <c r="E171" s="651">
        <v>1.12815</v>
      </c>
      <c r="F171" s="618"/>
      <c r="I171" s="653">
        <v>45.5</v>
      </c>
      <c r="J171" s="650" t="str">
        <f t="shared" si="26"/>
        <v>45.50</v>
      </c>
      <c r="K171" s="654">
        <v>1.2275</v>
      </c>
      <c r="L171" s="637"/>
      <c r="M171" s="637"/>
      <c r="N171" s="637"/>
    </row>
    <row r="172" spans="3:14" x14ac:dyDescent="0.25">
      <c r="C172" s="649">
        <v>45.55</v>
      </c>
      <c r="D172" s="650" t="str">
        <f t="shared" si="25"/>
        <v>45.55</v>
      </c>
      <c r="E172" s="651">
        <v>1.12662</v>
      </c>
      <c r="F172" s="618"/>
      <c r="I172" s="653">
        <v>45.55</v>
      </c>
      <c r="J172" s="650" t="str">
        <f t="shared" si="26"/>
        <v>45.55</v>
      </c>
      <c r="K172" s="654">
        <v>1.2264999999999999</v>
      </c>
      <c r="L172" s="637"/>
      <c r="M172" s="637"/>
      <c r="N172" s="637"/>
    </row>
    <row r="173" spans="3:14" x14ac:dyDescent="0.25">
      <c r="C173" s="649">
        <v>45.6</v>
      </c>
      <c r="D173" s="650" t="str">
        <f t="shared" si="25"/>
        <v>45.60</v>
      </c>
      <c r="E173" s="651">
        <v>1.1251</v>
      </c>
      <c r="F173" s="618"/>
      <c r="I173" s="653">
        <v>45.6</v>
      </c>
      <c r="J173" s="650" t="str">
        <f t="shared" si="26"/>
        <v>45.60</v>
      </c>
      <c r="K173" s="654">
        <v>1.2255</v>
      </c>
      <c r="L173" s="637"/>
      <c r="M173" s="637"/>
      <c r="N173" s="637"/>
    </row>
    <row r="174" spans="3:14" x14ac:dyDescent="0.25">
      <c r="C174" s="649">
        <v>45.65</v>
      </c>
      <c r="D174" s="650" t="str">
        <f t="shared" si="25"/>
        <v>45.65</v>
      </c>
      <c r="E174" s="651">
        <v>1.1236200000000001</v>
      </c>
      <c r="F174" s="618"/>
      <c r="I174" s="653">
        <v>45.65</v>
      </c>
      <c r="J174" s="650" t="str">
        <f t="shared" si="26"/>
        <v>45.65</v>
      </c>
      <c r="K174" s="654">
        <v>1.2244999999999999</v>
      </c>
      <c r="L174" s="637"/>
      <c r="M174" s="637"/>
      <c r="N174" s="637"/>
    </row>
    <row r="175" spans="3:14" x14ac:dyDescent="0.25">
      <c r="C175" s="649">
        <v>45.7</v>
      </c>
      <c r="D175" s="650" t="str">
        <f t="shared" si="25"/>
        <v>45.70</v>
      </c>
      <c r="E175" s="651">
        <v>1.12215</v>
      </c>
      <c r="F175" s="618"/>
      <c r="I175" s="653">
        <v>45.7</v>
      </c>
      <c r="J175" s="650" t="str">
        <f t="shared" si="26"/>
        <v>45.70</v>
      </c>
      <c r="K175" s="654">
        <v>1.2235</v>
      </c>
      <c r="L175" s="637"/>
      <c r="M175" s="637"/>
      <c r="N175" s="637"/>
    </row>
    <row r="176" spans="3:14" x14ac:dyDescent="0.25">
      <c r="C176" s="649">
        <v>45.75</v>
      </c>
      <c r="D176" s="650" t="str">
        <f t="shared" si="25"/>
        <v>45.75</v>
      </c>
      <c r="E176" s="651">
        <v>1.1206700000000001</v>
      </c>
      <c r="F176" s="618"/>
      <c r="I176" s="653">
        <v>45.75</v>
      </c>
      <c r="J176" s="650" t="str">
        <f t="shared" si="26"/>
        <v>45.75</v>
      </c>
      <c r="K176" s="654">
        <v>1.2224999999999999</v>
      </c>
      <c r="L176" s="637"/>
      <c r="M176" s="637"/>
      <c r="N176" s="637"/>
    </row>
    <row r="177" spans="3:14" x14ac:dyDescent="0.25">
      <c r="C177" s="649">
        <v>45.8</v>
      </c>
      <c r="D177" s="650" t="str">
        <f t="shared" si="25"/>
        <v>45.80</v>
      </c>
      <c r="E177" s="651">
        <v>1.1192</v>
      </c>
      <c r="F177" s="618"/>
      <c r="I177" s="653">
        <v>45.8</v>
      </c>
      <c r="J177" s="650" t="str">
        <f t="shared" si="26"/>
        <v>45.80</v>
      </c>
      <c r="K177" s="654">
        <v>1.2215</v>
      </c>
      <c r="L177" s="637"/>
      <c r="M177" s="637"/>
      <c r="N177" s="637"/>
    </row>
    <row r="178" spans="3:14" x14ac:dyDescent="0.25">
      <c r="C178" s="649">
        <v>45.85</v>
      </c>
      <c r="D178" s="650" t="str">
        <f t="shared" si="25"/>
        <v>45.85</v>
      </c>
      <c r="E178" s="651">
        <v>1.11775</v>
      </c>
      <c r="F178" s="618"/>
      <c r="I178" s="653">
        <v>45.85</v>
      </c>
      <c r="J178" s="650" t="str">
        <f t="shared" si="26"/>
        <v>45.85</v>
      </c>
      <c r="K178" s="654">
        <v>1.2204999999999999</v>
      </c>
      <c r="L178" s="637"/>
      <c r="M178" s="637"/>
      <c r="N178" s="637"/>
    </row>
    <row r="179" spans="3:14" x14ac:dyDescent="0.25">
      <c r="C179" s="649">
        <v>45.9</v>
      </c>
      <c r="D179" s="650" t="str">
        <f t="shared" si="25"/>
        <v>45.90</v>
      </c>
      <c r="E179" s="651">
        <v>1.1163000000000001</v>
      </c>
      <c r="F179" s="618"/>
      <c r="I179" s="653">
        <v>45.9</v>
      </c>
      <c r="J179" s="650" t="str">
        <f t="shared" si="26"/>
        <v>45.90</v>
      </c>
      <c r="K179" s="654">
        <v>1.2195</v>
      </c>
      <c r="L179" s="637"/>
      <c r="M179" s="637"/>
      <c r="N179" s="637"/>
    </row>
    <row r="180" spans="3:14" x14ac:dyDescent="0.25">
      <c r="C180" s="649">
        <v>45.95</v>
      </c>
      <c r="D180" s="650" t="str">
        <f t="shared" si="25"/>
        <v>45.95</v>
      </c>
      <c r="E180" s="651">
        <v>1.1148499999999999</v>
      </c>
      <c r="F180" s="618"/>
      <c r="I180" s="653">
        <v>45.95</v>
      </c>
      <c r="J180" s="650" t="str">
        <f t="shared" si="26"/>
        <v>45.95</v>
      </c>
      <c r="K180" s="654">
        <v>1.2184999999999999</v>
      </c>
      <c r="L180" s="637"/>
      <c r="M180" s="637"/>
      <c r="N180" s="637"/>
    </row>
    <row r="181" spans="3:14" x14ac:dyDescent="0.25">
      <c r="C181" s="649">
        <v>46</v>
      </c>
      <c r="D181" s="650" t="str">
        <f t="shared" si="25"/>
        <v>46.00</v>
      </c>
      <c r="E181" s="651">
        <v>1.1133999999999999</v>
      </c>
      <c r="F181" s="618"/>
      <c r="I181" s="653">
        <v>46</v>
      </c>
      <c r="J181" s="650" t="str">
        <f t="shared" si="26"/>
        <v>46.00</v>
      </c>
      <c r="K181" s="654">
        <v>1.2175</v>
      </c>
      <c r="L181" s="637"/>
      <c r="M181" s="637"/>
      <c r="N181" s="637"/>
    </row>
    <row r="182" spans="3:14" x14ac:dyDescent="0.25">
      <c r="C182" s="649">
        <v>46.05</v>
      </c>
      <c r="D182" s="650" t="str">
        <f t="shared" si="25"/>
        <v>46.05</v>
      </c>
      <c r="E182" s="651">
        <v>1.11195</v>
      </c>
      <c r="F182" s="618"/>
      <c r="I182" s="653">
        <v>46.05</v>
      </c>
      <c r="J182" s="650" t="str">
        <f t="shared" si="26"/>
        <v>46.05</v>
      </c>
      <c r="K182" s="654">
        <v>1.2164999999999999</v>
      </c>
      <c r="L182" s="637"/>
      <c r="M182" s="637"/>
      <c r="N182" s="637"/>
    </row>
    <row r="183" spans="3:14" x14ac:dyDescent="0.25">
      <c r="C183" s="649">
        <v>46.1</v>
      </c>
      <c r="D183" s="650" t="str">
        <f t="shared" si="25"/>
        <v>46.10</v>
      </c>
      <c r="E183" s="651">
        <v>1.1105</v>
      </c>
      <c r="F183" s="618"/>
      <c r="I183" s="653">
        <v>46.1</v>
      </c>
      <c r="J183" s="650" t="str">
        <f t="shared" si="26"/>
        <v>46.10</v>
      </c>
      <c r="K183" s="654">
        <v>1.2156</v>
      </c>
      <c r="L183" s="637"/>
      <c r="M183" s="637"/>
      <c r="N183" s="637"/>
    </row>
    <row r="184" spans="3:14" x14ac:dyDescent="0.25">
      <c r="C184" s="649">
        <v>46.15</v>
      </c>
      <c r="D184" s="650" t="str">
        <f t="shared" si="25"/>
        <v>46.15</v>
      </c>
      <c r="E184" s="651">
        <v>1.10907</v>
      </c>
      <c r="F184" s="618"/>
      <c r="I184" s="653">
        <v>46.15</v>
      </c>
      <c r="J184" s="650" t="str">
        <f t="shared" si="26"/>
        <v>46.15</v>
      </c>
      <c r="K184" s="654">
        <v>1.2145999999999999</v>
      </c>
      <c r="L184" s="637"/>
      <c r="M184" s="637"/>
      <c r="N184" s="637"/>
    </row>
    <row r="185" spans="3:14" x14ac:dyDescent="0.25">
      <c r="C185" s="649">
        <v>46.2</v>
      </c>
      <c r="D185" s="650" t="str">
        <f t="shared" si="25"/>
        <v>46.20</v>
      </c>
      <c r="E185" s="651">
        <v>1.10765</v>
      </c>
      <c r="F185" s="618"/>
      <c r="I185" s="653">
        <v>46.2</v>
      </c>
      <c r="J185" s="650" t="str">
        <f t="shared" si="26"/>
        <v>46.20</v>
      </c>
      <c r="K185" s="654">
        <v>1.2136</v>
      </c>
      <c r="L185" s="637"/>
      <c r="M185" s="637"/>
      <c r="N185" s="637"/>
    </row>
    <row r="186" spans="3:14" x14ac:dyDescent="0.25">
      <c r="C186" s="649">
        <v>46.25</v>
      </c>
      <c r="D186" s="650" t="str">
        <f t="shared" si="25"/>
        <v>46.25</v>
      </c>
      <c r="E186" s="651">
        <v>1.1062000000000001</v>
      </c>
      <c r="F186" s="618"/>
      <c r="I186" s="653">
        <v>46.25</v>
      </c>
      <c r="J186" s="650" t="str">
        <f t="shared" si="26"/>
        <v>46.25</v>
      </c>
      <c r="K186" s="654">
        <v>1.2125999999999999</v>
      </c>
      <c r="L186" s="637"/>
      <c r="M186" s="637"/>
      <c r="N186" s="637"/>
    </row>
    <row r="187" spans="3:14" x14ac:dyDescent="0.25">
      <c r="C187" s="649">
        <v>46.3</v>
      </c>
      <c r="D187" s="650" t="str">
        <f t="shared" si="25"/>
        <v>46.30</v>
      </c>
      <c r="E187" s="651">
        <v>1.1047499999999999</v>
      </c>
      <c r="F187" s="618"/>
      <c r="I187" s="653">
        <v>46.3</v>
      </c>
      <c r="J187" s="650" t="str">
        <f t="shared" si="26"/>
        <v>46.30</v>
      </c>
      <c r="K187" s="654">
        <v>1.2116</v>
      </c>
      <c r="L187" s="637"/>
      <c r="M187" s="637"/>
      <c r="N187" s="637"/>
    </row>
    <row r="188" spans="3:14" x14ac:dyDescent="0.25">
      <c r="C188" s="649">
        <v>46.35</v>
      </c>
      <c r="D188" s="650" t="str">
        <f t="shared" si="25"/>
        <v>46.35</v>
      </c>
      <c r="E188" s="651">
        <v>1.1033200000000001</v>
      </c>
      <c r="F188" s="618"/>
      <c r="I188" s="653">
        <v>46.35</v>
      </c>
      <c r="J188" s="650" t="str">
        <f t="shared" si="26"/>
        <v>46.35</v>
      </c>
      <c r="K188" s="654">
        <v>1.2105999999999999</v>
      </c>
      <c r="L188" s="637"/>
      <c r="M188" s="637"/>
      <c r="N188" s="637"/>
    </row>
    <row r="189" spans="3:14" x14ac:dyDescent="0.25">
      <c r="C189" s="649">
        <v>46.4</v>
      </c>
      <c r="D189" s="650" t="str">
        <f t="shared" si="25"/>
        <v>46.40</v>
      </c>
      <c r="E189" s="651">
        <v>1.1019000000000001</v>
      </c>
      <c r="F189" s="618"/>
      <c r="I189" s="653">
        <v>46.4</v>
      </c>
      <c r="J189" s="650" t="str">
        <f t="shared" si="26"/>
        <v>46.40</v>
      </c>
      <c r="K189" s="654">
        <v>1.2097</v>
      </c>
      <c r="L189" s="637"/>
      <c r="M189" s="637"/>
      <c r="N189" s="637"/>
    </row>
    <row r="190" spans="3:14" x14ac:dyDescent="0.25">
      <c r="C190" s="649">
        <v>46.45</v>
      </c>
      <c r="D190" s="650" t="str">
        <f t="shared" ref="D190:D253" si="27">TEXT(C190,"#.00")</f>
        <v>46.45</v>
      </c>
      <c r="E190" s="651">
        <v>1.1004700000000001</v>
      </c>
      <c r="F190" s="618"/>
      <c r="I190" s="653">
        <v>46.45</v>
      </c>
      <c r="J190" s="650" t="str">
        <f t="shared" ref="J190:J253" si="28">TEXT(I190,"#.00")</f>
        <v>46.45</v>
      </c>
      <c r="K190" s="654">
        <v>1.2087000000000001</v>
      </c>
      <c r="L190" s="637"/>
      <c r="M190" s="637"/>
      <c r="N190" s="637"/>
    </row>
    <row r="191" spans="3:14" x14ac:dyDescent="0.25">
      <c r="C191" s="649">
        <v>46.5</v>
      </c>
      <c r="D191" s="650" t="str">
        <f t="shared" si="27"/>
        <v>46.50</v>
      </c>
      <c r="E191" s="651">
        <v>1.0990500000000001</v>
      </c>
      <c r="F191" s="618"/>
      <c r="I191" s="653">
        <v>46.5</v>
      </c>
      <c r="J191" s="650" t="str">
        <f t="shared" si="28"/>
        <v>46.50</v>
      </c>
      <c r="K191" s="654">
        <v>1.2077</v>
      </c>
      <c r="L191" s="637"/>
      <c r="M191" s="637"/>
      <c r="N191" s="637"/>
    </row>
    <row r="192" spans="3:14" x14ac:dyDescent="0.25">
      <c r="C192" s="649">
        <v>46.55</v>
      </c>
      <c r="D192" s="650" t="str">
        <f t="shared" si="27"/>
        <v>46.55</v>
      </c>
      <c r="E192" s="651">
        <v>1.0976699999999999</v>
      </c>
      <c r="F192" s="618"/>
      <c r="I192" s="653">
        <v>46.55</v>
      </c>
      <c r="J192" s="650" t="str">
        <f t="shared" si="28"/>
        <v>46.55</v>
      </c>
      <c r="K192" s="654">
        <v>1.2067000000000001</v>
      </c>
      <c r="L192" s="637"/>
      <c r="M192" s="637"/>
      <c r="N192" s="637"/>
    </row>
    <row r="193" spans="3:14" x14ac:dyDescent="0.25">
      <c r="C193" s="649">
        <v>46.6</v>
      </c>
      <c r="D193" s="650" t="str">
        <f t="shared" si="27"/>
        <v>46.60</v>
      </c>
      <c r="E193" s="651">
        <v>1.0963000000000001</v>
      </c>
      <c r="F193" s="618"/>
      <c r="I193" s="653">
        <v>46.6</v>
      </c>
      <c r="J193" s="650" t="str">
        <f t="shared" si="28"/>
        <v>46.60</v>
      </c>
      <c r="K193" s="654">
        <v>1.2058</v>
      </c>
      <c r="L193" s="637"/>
      <c r="M193" s="637"/>
      <c r="N193" s="637"/>
    </row>
    <row r="194" spans="3:14" x14ac:dyDescent="0.25">
      <c r="C194" s="649">
        <v>46.65</v>
      </c>
      <c r="D194" s="650" t="str">
        <f t="shared" si="27"/>
        <v>46.65</v>
      </c>
      <c r="E194" s="651">
        <v>1.09487</v>
      </c>
      <c r="F194" s="618"/>
      <c r="I194" s="653">
        <v>46.65</v>
      </c>
      <c r="J194" s="650" t="str">
        <f t="shared" si="28"/>
        <v>46.65</v>
      </c>
      <c r="K194" s="654">
        <v>1.2048000000000001</v>
      </c>
      <c r="L194" s="637"/>
      <c r="M194" s="637"/>
      <c r="N194" s="637"/>
    </row>
    <row r="195" spans="3:14" x14ac:dyDescent="0.25">
      <c r="C195" s="649">
        <v>46.7</v>
      </c>
      <c r="D195" s="650" t="str">
        <f t="shared" si="27"/>
        <v>46.70</v>
      </c>
      <c r="E195" s="651">
        <v>1.09345</v>
      </c>
      <c r="F195" s="618"/>
      <c r="I195" s="653">
        <v>46.7</v>
      </c>
      <c r="J195" s="650" t="str">
        <f t="shared" si="28"/>
        <v>46.70</v>
      </c>
      <c r="K195" s="654">
        <v>1.2038</v>
      </c>
      <c r="L195" s="637"/>
      <c r="M195" s="637"/>
      <c r="N195" s="637"/>
    </row>
    <row r="196" spans="3:14" x14ac:dyDescent="0.25">
      <c r="C196" s="649">
        <v>46.75</v>
      </c>
      <c r="D196" s="650" t="str">
        <f t="shared" si="27"/>
        <v>46.75</v>
      </c>
      <c r="E196" s="651">
        <v>1.0920700000000001</v>
      </c>
      <c r="F196" s="618"/>
      <c r="I196" s="653">
        <v>46.75</v>
      </c>
      <c r="J196" s="650" t="str">
        <f t="shared" si="28"/>
        <v>46.75</v>
      </c>
      <c r="K196" s="654">
        <v>1.2028000000000001</v>
      </c>
      <c r="L196" s="637"/>
      <c r="M196" s="637"/>
      <c r="N196" s="637"/>
    </row>
    <row r="197" spans="3:14" x14ac:dyDescent="0.25">
      <c r="C197" s="649">
        <v>46.8</v>
      </c>
      <c r="D197" s="650" t="str">
        <f t="shared" si="27"/>
        <v>46.80</v>
      </c>
      <c r="E197" s="651">
        <v>1.0907</v>
      </c>
      <c r="F197" s="618"/>
      <c r="I197" s="653">
        <v>46.8</v>
      </c>
      <c r="J197" s="650" t="str">
        <f t="shared" si="28"/>
        <v>46.80</v>
      </c>
      <c r="K197" s="654">
        <v>1.2019</v>
      </c>
      <c r="L197" s="637"/>
      <c r="M197" s="637"/>
      <c r="N197" s="637"/>
    </row>
    <row r="198" spans="3:14" x14ac:dyDescent="0.25">
      <c r="C198" s="649">
        <v>46.85</v>
      </c>
      <c r="D198" s="650" t="str">
        <f t="shared" si="27"/>
        <v>46.85</v>
      </c>
      <c r="E198" s="651">
        <v>1.0892999999999999</v>
      </c>
      <c r="F198" s="618"/>
      <c r="I198" s="653">
        <v>46.85</v>
      </c>
      <c r="J198" s="650" t="str">
        <f t="shared" si="28"/>
        <v>46.85</v>
      </c>
      <c r="K198" s="654">
        <v>1.2009000000000001</v>
      </c>
      <c r="L198" s="637"/>
      <c r="M198" s="637"/>
      <c r="N198" s="637"/>
    </row>
    <row r="199" spans="3:14" x14ac:dyDescent="0.25">
      <c r="C199" s="649">
        <v>46.9</v>
      </c>
      <c r="D199" s="650" t="str">
        <f t="shared" si="27"/>
        <v>46.90</v>
      </c>
      <c r="E199" s="651">
        <v>1.0879000000000001</v>
      </c>
      <c r="F199" s="618"/>
      <c r="I199" s="653">
        <v>46.9</v>
      </c>
      <c r="J199" s="650" t="str">
        <f t="shared" si="28"/>
        <v>46.90</v>
      </c>
      <c r="K199" s="654">
        <v>1.2</v>
      </c>
      <c r="L199" s="637"/>
      <c r="M199" s="637"/>
      <c r="N199" s="637"/>
    </row>
    <row r="200" spans="3:14" x14ac:dyDescent="0.25">
      <c r="C200" s="649">
        <v>46.95</v>
      </c>
      <c r="D200" s="650" t="str">
        <f t="shared" si="27"/>
        <v>46.95</v>
      </c>
      <c r="E200" s="651">
        <v>1.0865499999999999</v>
      </c>
      <c r="F200" s="618"/>
      <c r="I200" s="653">
        <v>46.95</v>
      </c>
      <c r="J200" s="650" t="str">
        <f t="shared" si="28"/>
        <v>46.95</v>
      </c>
      <c r="K200" s="654">
        <v>1.1990000000000001</v>
      </c>
      <c r="L200" s="637"/>
      <c r="M200" s="637"/>
      <c r="N200" s="637"/>
    </row>
    <row r="201" spans="3:14" x14ac:dyDescent="0.25">
      <c r="C201" s="649">
        <v>47</v>
      </c>
      <c r="D201" s="650" t="str">
        <f t="shared" si="27"/>
        <v>47.00</v>
      </c>
      <c r="E201" s="651">
        <v>1.0851999999999999</v>
      </c>
      <c r="F201" s="618"/>
      <c r="I201" s="653">
        <v>47</v>
      </c>
      <c r="J201" s="650" t="str">
        <f t="shared" si="28"/>
        <v>47.00</v>
      </c>
      <c r="K201" s="654">
        <v>1.198</v>
      </c>
      <c r="L201" s="637"/>
      <c r="M201" s="637"/>
      <c r="N201" s="637"/>
    </row>
    <row r="202" spans="3:14" x14ac:dyDescent="0.25">
      <c r="C202" s="649">
        <v>47.05</v>
      </c>
      <c r="D202" s="650" t="str">
        <f t="shared" si="27"/>
        <v>47.05</v>
      </c>
      <c r="E202" s="651">
        <v>1.08382</v>
      </c>
      <c r="F202" s="618"/>
      <c r="I202" s="653">
        <v>47.05</v>
      </c>
      <c r="J202" s="650" t="str">
        <f t="shared" si="28"/>
        <v>47.05</v>
      </c>
      <c r="K202" s="654">
        <v>1.1970000000000001</v>
      </c>
      <c r="L202" s="637"/>
      <c r="M202" s="637"/>
      <c r="N202" s="637"/>
    </row>
    <row r="203" spans="3:14" x14ac:dyDescent="0.25">
      <c r="C203" s="649">
        <v>47.1</v>
      </c>
      <c r="D203" s="650" t="str">
        <f t="shared" si="27"/>
        <v>47.10</v>
      </c>
      <c r="E203" s="651">
        <v>1.0824499999999999</v>
      </c>
      <c r="F203" s="618"/>
      <c r="I203" s="653">
        <v>47.1</v>
      </c>
      <c r="J203" s="650" t="str">
        <f t="shared" si="28"/>
        <v>47.10</v>
      </c>
      <c r="K203" s="654">
        <v>1.1960999999999999</v>
      </c>
      <c r="L203" s="637"/>
      <c r="M203" s="637"/>
      <c r="N203" s="637"/>
    </row>
    <row r="204" spans="3:14" x14ac:dyDescent="0.25">
      <c r="C204" s="649">
        <v>47.15</v>
      </c>
      <c r="D204" s="650" t="str">
        <f t="shared" si="27"/>
        <v>47.15</v>
      </c>
      <c r="E204" s="651">
        <v>1.0810999999999999</v>
      </c>
      <c r="F204" s="618"/>
      <c r="I204" s="653">
        <v>47.15</v>
      </c>
      <c r="J204" s="650" t="str">
        <f t="shared" si="28"/>
        <v>47.15</v>
      </c>
      <c r="K204" s="654">
        <v>1.1951000000000001</v>
      </c>
      <c r="L204" s="637"/>
      <c r="M204" s="637"/>
      <c r="N204" s="637"/>
    </row>
    <row r="205" spans="3:14" x14ac:dyDescent="0.25">
      <c r="C205" s="649">
        <v>47.2</v>
      </c>
      <c r="D205" s="650" t="str">
        <f t="shared" si="27"/>
        <v>47.20</v>
      </c>
      <c r="E205" s="651">
        <v>1.07975</v>
      </c>
      <c r="F205" s="618"/>
      <c r="I205" s="653">
        <v>47.2</v>
      </c>
      <c r="J205" s="650" t="str">
        <f t="shared" si="28"/>
        <v>47.20</v>
      </c>
      <c r="K205" s="654">
        <v>1.1941999999999999</v>
      </c>
      <c r="L205" s="637"/>
      <c r="M205" s="637"/>
      <c r="N205" s="637"/>
    </row>
    <row r="206" spans="3:14" x14ac:dyDescent="0.25">
      <c r="C206" s="649">
        <v>47.25</v>
      </c>
      <c r="D206" s="650" t="str">
        <f t="shared" si="27"/>
        <v>47.25</v>
      </c>
      <c r="E206" s="651">
        <v>1.0784</v>
      </c>
      <c r="F206" s="618"/>
      <c r="I206" s="653">
        <v>47.25</v>
      </c>
      <c r="J206" s="650" t="str">
        <f t="shared" si="28"/>
        <v>47.25</v>
      </c>
      <c r="K206" s="654">
        <v>1.1932</v>
      </c>
      <c r="L206" s="637"/>
      <c r="M206" s="637"/>
      <c r="N206" s="637"/>
    </row>
    <row r="207" spans="3:14" x14ac:dyDescent="0.25">
      <c r="C207" s="649">
        <v>47.3</v>
      </c>
      <c r="D207" s="650" t="str">
        <f t="shared" si="27"/>
        <v>47.30</v>
      </c>
      <c r="E207" s="651">
        <v>1.0770500000000001</v>
      </c>
      <c r="F207" s="618"/>
      <c r="I207" s="653">
        <v>47.3</v>
      </c>
      <c r="J207" s="650" t="str">
        <f t="shared" si="28"/>
        <v>47.30</v>
      </c>
      <c r="K207" s="654">
        <v>1.1921999999999999</v>
      </c>
      <c r="L207" s="637"/>
      <c r="M207" s="637"/>
      <c r="N207" s="637"/>
    </row>
    <row r="208" spans="3:14" x14ac:dyDescent="0.25">
      <c r="C208" s="649">
        <v>47.35</v>
      </c>
      <c r="D208" s="650" t="str">
        <f t="shared" si="27"/>
        <v>47.35</v>
      </c>
      <c r="E208" s="651">
        <v>1.0757000000000001</v>
      </c>
      <c r="F208" s="618"/>
      <c r="I208" s="653">
        <v>47.35</v>
      </c>
      <c r="J208" s="650" t="str">
        <f t="shared" si="28"/>
        <v>47.35</v>
      </c>
      <c r="K208" s="654">
        <v>1.1913</v>
      </c>
      <c r="L208" s="637"/>
      <c r="M208" s="637"/>
      <c r="N208" s="637"/>
    </row>
    <row r="209" spans="3:14" x14ac:dyDescent="0.25">
      <c r="C209" s="649">
        <v>47.4</v>
      </c>
      <c r="D209" s="650" t="str">
        <f t="shared" si="27"/>
        <v>47.40</v>
      </c>
      <c r="E209" s="651">
        <v>1.0743499999999999</v>
      </c>
      <c r="F209" s="618"/>
      <c r="I209" s="653">
        <v>47.4</v>
      </c>
      <c r="J209" s="650" t="str">
        <f t="shared" si="28"/>
        <v>47.40</v>
      </c>
      <c r="K209" s="654">
        <v>1.1903999999999999</v>
      </c>
      <c r="L209" s="637"/>
      <c r="M209" s="637"/>
      <c r="N209" s="637"/>
    </row>
    <row r="210" spans="3:14" x14ac:dyDescent="0.25">
      <c r="C210" s="649">
        <v>47.45</v>
      </c>
      <c r="D210" s="650" t="str">
        <f t="shared" si="27"/>
        <v>47.45</v>
      </c>
      <c r="E210" s="651">
        <v>1.0730200000000001</v>
      </c>
      <c r="F210" s="618"/>
      <c r="I210" s="653">
        <v>47.45</v>
      </c>
      <c r="J210" s="650" t="str">
        <f t="shared" si="28"/>
        <v>47.45</v>
      </c>
      <c r="K210" s="654">
        <v>1.1894</v>
      </c>
      <c r="L210" s="637"/>
      <c r="M210" s="637"/>
      <c r="N210" s="637"/>
    </row>
    <row r="211" spans="3:14" x14ac:dyDescent="0.25">
      <c r="C211" s="649">
        <v>47.5</v>
      </c>
      <c r="D211" s="650" t="str">
        <f t="shared" si="27"/>
        <v>47.50</v>
      </c>
      <c r="E211" s="651">
        <v>1.0717000000000001</v>
      </c>
      <c r="F211" s="618"/>
      <c r="I211" s="653">
        <v>47.5</v>
      </c>
      <c r="J211" s="650" t="str">
        <f t="shared" si="28"/>
        <v>47.50</v>
      </c>
      <c r="K211" s="654">
        <v>1.1883999999999999</v>
      </c>
      <c r="L211" s="637"/>
      <c r="M211" s="637"/>
      <c r="N211" s="637"/>
    </row>
    <row r="212" spans="3:14" x14ac:dyDescent="0.25">
      <c r="C212" s="649">
        <v>47.55</v>
      </c>
      <c r="D212" s="650" t="str">
        <f t="shared" si="27"/>
        <v>47.55</v>
      </c>
      <c r="E212" s="651">
        <v>1.0704</v>
      </c>
      <c r="F212" s="618"/>
      <c r="I212" s="653">
        <v>47.55</v>
      </c>
      <c r="J212" s="650" t="str">
        <f t="shared" si="28"/>
        <v>47.55</v>
      </c>
      <c r="K212" s="654">
        <v>1.1875</v>
      </c>
      <c r="L212" s="637"/>
      <c r="M212" s="637"/>
      <c r="N212" s="637"/>
    </row>
    <row r="213" spans="3:14" x14ac:dyDescent="0.25">
      <c r="C213" s="649">
        <v>47.6</v>
      </c>
      <c r="D213" s="650" t="str">
        <f t="shared" si="27"/>
        <v>47.60</v>
      </c>
      <c r="E213" s="651">
        <v>1.0690999999999999</v>
      </c>
      <c r="F213" s="618"/>
      <c r="I213" s="653">
        <v>47.6</v>
      </c>
      <c r="J213" s="650" t="str">
        <f t="shared" si="28"/>
        <v>47.60</v>
      </c>
      <c r="K213" s="654">
        <v>1.1865000000000001</v>
      </c>
      <c r="L213" s="637"/>
      <c r="M213" s="637"/>
      <c r="N213" s="637"/>
    </row>
    <row r="214" spans="3:14" x14ac:dyDescent="0.25">
      <c r="C214" s="649">
        <v>47.65</v>
      </c>
      <c r="D214" s="650" t="str">
        <f t="shared" si="27"/>
        <v>47.65</v>
      </c>
      <c r="E214" s="651">
        <v>1.0677700000000001</v>
      </c>
      <c r="F214" s="618"/>
      <c r="I214" s="653">
        <v>47.65</v>
      </c>
      <c r="J214" s="650" t="str">
        <f t="shared" si="28"/>
        <v>47.65</v>
      </c>
      <c r="K214" s="654">
        <v>1.1856</v>
      </c>
      <c r="L214" s="637"/>
      <c r="M214" s="637"/>
      <c r="N214" s="637"/>
    </row>
    <row r="215" spans="3:14" x14ac:dyDescent="0.25">
      <c r="C215" s="649">
        <v>47.7</v>
      </c>
      <c r="D215" s="650" t="str">
        <f t="shared" si="27"/>
        <v>47.70</v>
      </c>
      <c r="E215" s="651">
        <v>1.0664499999999999</v>
      </c>
      <c r="F215" s="618"/>
      <c r="I215" s="653">
        <v>47.7</v>
      </c>
      <c r="J215" s="650" t="str">
        <f t="shared" si="28"/>
        <v>47.70</v>
      </c>
      <c r="K215" s="654">
        <v>1.1846000000000001</v>
      </c>
      <c r="L215" s="637"/>
      <c r="M215" s="637"/>
      <c r="N215" s="637"/>
    </row>
    <row r="216" spans="3:14" x14ac:dyDescent="0.25">
      <c r="C216" s="649">
        <v>47.75</v>
      </c>
      <c r="D216" s="650" t="str">
        <f t="shared" si="27"/>
        <v>47.75</v>
      </c>
      <c r="E216" s="651">
        <v>1.06515</v>
      </c>
      <c r="F216" s="618"/>
      <c r="I216" s="653">
        <v>47.75</v>
      </c>
      <c r="J216" s="650" t="str">
        <f t="shared" si="28"/>
        <v>47.75</v>
      </c>
      <c r="K216" s="654">
        <v>1.1837</v>
      </c>
      <c r="L216" s="637"/>
      <c r="M216" s="637"/>
      <c r="N216" s="637"/>
    </row>
    <row r="217" spans="3:14" x14ac:dyDescent="0.25">
      <c r="C217" s="649">
        <v>47.8</v>
      </c>
      <c r="D217" s="650" t="str">
        <f t="shared" si="27"/>
        <v>47.80</v>
      </c>
      <c r="E217" s="651">
        <v>1.06385</v>
      </c>
      <c r="F217" s="618"/>
      <c r="I217" s="653">
        <v>47.8</v>
      </c>
      <c r="J217" s="650" t="str">
        <f t="shared" si="28"/>
        <v>47.80</v>
      </c>
      <c r="K217" s="654">
        <v>1.1827000000000001</v>
      </c>
      <c r="L217" s="637"/>
      <c r="M217" s="637"/>
      <c r="N217" s="637"/>
    </row>
    <row r="218" spans="3:14" x14ac:dyDescent="0.25">
      <c r="C218" s="649">
        <v>47.85</v>
      </c>
      <c r="D218" s="650" t="str">
        <f t="shared" si="27"/>
        <v>47.85</v>
      </c>
      <c r="E218" s="651">
        <v>1.0625199999999999</v>
      </c>
      <c r="F218" s="618"/>
      <c r="I218" s="653">
        <v>47.85</v>
      </c>
      <c r="J218" s="650" t="str">
        <f t="shared" si="28"/>
        <v>47.85</v>
      </c>
      <c r="K218" s="654">
        <v>1.1818</v>
      </c>
      <c r="L218" s="637"/>
      <c r="M218" s="637"/>
      <c r="N218" s="637"/>
    </row>
    <row r="219" spans="3:14" x14ac:dyDescent="0.25">
      <c r="C219" s="649">
        <v>47.9</v>
      </c>
      <c r="D219" s="650" t="str">
        <f t="shared" si="27"/>
        <v>47.90</v>
      </c>
      <c r="E219" s="651">
        <v>1.0611999999999999</v>
      </c>
      <c r="F219" s="618"/>
      <c r="I219" s="653">
        <v>47.9</v>
      </c>
      <c r="J219" s="650" t="str">
        <f t="shared" si="28"/>
        <v>47.90</v>
      </c>
      <c r="K219" s="654">
        <v>1.1809000000000001</v>
      </c>
      <c r="L219" s="637"/>
      <c r="M219" s="637"/>
      <c r="N219" s="637"/>
    </row>
    <row r="220" spans="3:14" x14ac:dyDescent="0.25">
      <c r="C220" s="649">
        <v>47.95</v>
      </c>
      <c r="D220" s="650" t="str">
        <f t="shared" si="27"/>
        <v>47.95</v>
      </c>
      <c r="E220" s="651">
        <v>1.0599000000000001</v>
      </c>
      <c r="F220" s="618"/>
      <c r="I220" s="653">
        <v>47.95</v>
      </c>
      <c r="J220" s="650" t="str">
        <f t="shared" si="28"/>
        <v>47.95</v>
      </c>
      <c r="K220" s="654">
        <v>1.1798999999999999</v>
      </c>
      <c r="L220" s="637"/>
      <c r="M220" s="637"/>
      <c r="N220" s="637"/>
    </row>
    <row r="221" spans="3:14" x14ac:dyDescent="0.25">
      <c r="C221" s="649">
        <v>48</v>
      </c>
      <c r="D221" s="650" t="str">
        <f t="shared" si="27"/>
        <v>48.00</v>
      </c>
      <c r="E221" s="651">
        <v>1.0586</v>
      </c>
      <c r="F221" s="618"/>
      <c r="I221" s="653">
        <v>48</v>
      </c>
      <c r="J221" s="650" t="str">
        <f t="shared" si="28"/>
        <v>48.00</v>
      </c>
      <c r="K221" s="654">
        <v>1.179</v>
      </c>
      <c r="L221" s="637"/>
      <c r="M221" s="637"/>
      <c r="N221" s="637"/>
    </row>
    <row r="222" spans="3:14" x14ac:dyDescent="0.25">
      <c r="C222" s="649">
        <v>48.05</v>
      </c>
      <c r="D222" s="650" t="str">
        <f t="shared" si="27"/>
        <v>48.05</v>
      </c>
      <c r="E222" s="651">
        <v>1.05732</v>
      </c>
      <c r="F222" s="618"/>
      <c r="I222" s="653">
        <v>48.05</v>
      </c>
      <c r="J222" s="650" t="str">
        <f t="shared" si="28"/>
        <v>48.05</v>
      </c>
      <c r="K222" s="654">
        <v>1.1779999999999999</v>
      </c>
      <c r="L222" s="637"/>
      <c r="M222" s="637"/>
      <c r="N222" s="637"/>
    </row>
    <row r="223" spans="3:14" x14ac:dyDescent="0.25">
      <c r="C223" s="649">
        <v>48.1</v>
      </c>
      <c r="D223" s="650" t="str">
        <f t="shared" si="27"/>
        <v>48.10</v>
      </c>
      <c r="E223" s="651">
        <v>1.0560499999999999</v>
      </c>
      <c r="F223" s="618"/>
      <c r="I223" s="653">
        <v>48.1</v>
      </c>
      <c r="J223" s="650" t="str">
        <f t="shared" si="28"/>
        <v>48.10</v>
      </c>
      <c r="K223" s="654">
        <v>1.1771</v>
      </c>
      <c r="L223" s="637"/>
      <c r="M223" s="637"/>
      <c r="N223" s="637"/>
    </row>
    <row r="224" spans="3:14" x14ac:dyDescent="0.25">
      <c r="C224" s="649">
        <v>48.15</v>
      </c>
      <c r="D224" s="650" t="str">
        <f t="shared" si="27"/>
        <v>48.15</v>
      </c>
      <c r="E224" s="651">
        <v>1.0547500000000001</v>
      </c>
      <c r="F224" s="618"/>
      <c r="I224" s="653">
        <v>48.15</v>
      </c>
      <c r="J224" s="650" t="str">
        <f t="shared" si="28"/>
        <v>48.15</v>
      </c>
      <c r="K224" s="654">
        <v>1.1760999999999999</v>
      </c>
      <c r="L224" s="637"/>
      <c r="M224" s="637"/>
      <c r="N224" s="637"/>
    </row>
    <row r="225" spans="3:14" x14ac:dyDescent="0.25">
      <c r="C225" s="649">
        <v>48.2</v>
      </c>
      <c r="D225" s="650" t="str">
        <f t="shared" si="27"/>
        <v>48.20</v>
      </c>
      <c r="E225" s="651">
        <v>1.05345</v>
      </c>
      <c r="F225" s="618"/>
      <c r="I225" s="653">
        <v>48.2</v>
      </c>
      <c r="J225" s="650" t="str">
        <f t="shared" si="28"/>
        <v>48.20</v>
      </c>
      <c r="K225" s="654">
        <v>1.1752</v>
      </c>
      <c r="L225" s="637"/>
      <c r="M225" s="637"/>
      <c r="N225" s="637"/>
    </row>
    <row r="226" spans="3:14" x14ac:dyDescent="0.25">
      <c r="C226" s="649">
        <v>48.25</v>
      </c>
      <c r="D226" s="650" t="str">
        <f t="shared" si="27"/>
        <v>48.25</v>
      </c>
      <c r="E226" s="651">
        <v>1.0522</v>
      </c>
      <c r="F226" s="618"/>
      <c r="I226" s="653">
        <v>48.25</v>
      </c>
      <c r="J226" s="650" t="str">
        <f t="shared" si="28"/>
        <v>48.25</v>
      </c>
      <c r="K226" s="654">
        <v>1.1742999999999999</v>
      </c>
      <c r="L226" s="637"/>
      <c r="M226" s="637"/>
      <c r="N226" s="637"/>
    </row>
    <row r="227" spans="3:14" x14ac:dyDescent="0.25">
      <c r="C227" s="649">
        <v>48.3</v>
      </c>
      <c r="D227" s="650" t="str">
        <f t="shared" si="27"/>
        <v>48.30</v>
      </c>
      <c r="E227" s="651">
        <v>1.0509500000000001</v>
      </c>
      <c r="F227" s="618"/>
      <c r="I227" s="653">
        <v>48.3</v>
      </c>
      <c r="J227" s="650" t="str">
        <f t="shared" si="28"/>
        <v>48.30</v>
      </c>
      <c r="K227" s="654">
        <v>1.1733</v>
      </c>
      <c r="L227" s="637"/>
      <c r="M227" s="637"/>
      <c r="N227" s="637"/>
    </row>
    <row r="228" spans="3:14" x14ac:dyDescent="0.25">
      <c r="C228" s="649">
        <v>48.35</v>
      </c>
      <c r="D228" s="650" t="str">
        <f t="shared" si="27"/>
        <v>48.35</v>
      </c>
      <c r="E228" s="651">
        <v>1.0496700000000001</v>
      </c>
      <c r="F228" s="618"/>
      <c r="I228" s="653">
        <v>48.35</v>
      </c>
      <c r="J228" s="650" t="str">
        <f t="shared" si="28"/>
        <v>48.35</v>
      </c>
      <c r="K228" s="654">
        <v>1.1724000000000001</v>
      </c>
      <c r="L228" s="637"/>
      <c r="M228" s="637"/>
      <c r="N228" s="637"/>
    </row>
    <row r="229" spans="3:14" x14ac:dyDescent="0.25">
      <c r="C229" s="649">
        <v>48.4</v>
      </c>
      <c r="D229" s="650" t="str">
        <f t="shared" si="27"/>
        <v>48.40</v>
      </c>
      <c r="E229" s="651">
        <v>1.0484</v>
      </c>
      <c r="F229" s="618"/>
      <c r="I229" s="653">
        <v>48.4</v>
      </c>
      <c r="J229" s="650" t="str">
        <f t="shared" si="28"/>
        <v>48.40</v>
      </c>
      <c r="K229" s="654">
        <v>1.1715</v>
      </c>
      <c r="L229" s="637"/>
      <c r="M229" s="637"/>
      <c r="N229" s="637"/>
    </row>
    <row r="230" spans="3:14" x14ac:dyDescent="0.25">
      <c r="C230" s="649">
        <v>48.45</v>
      </c>
      <c r="D230" s="650" t="str">
        <f t="shared" si="27"/>
        <v>48.45</v>
      </c>
      <c r="E230" s="651">
        <v>1.04715</v>
      </c>
      <c r="F230" s="618"/>
      <c r="I230" s="653">
        <v>48.45</v>
      </c>
      <c r="J230" s="650" t="str">
        <f t="shared" si="28"/>
        <v>48.45</v>
      </c>
      <c r="K230" s="654">
        <v>1.1705000000000001</v>
      </c>
      <c r="L230" s="637"/>
      <c r="M230" s="637"/>
      <c r="N230" s="637"/>
    </row>
    <row r="231" spans="3:14" x14ac:dyDescent="0.25">
      <c r="C231" s="649">
        <v>48.5</v>
      </c>
      <c r="D231" s="650" t="str">
        <f t="shared" si="27"/>
        <v>48.50</v>
      </c>
      <c r="E231" s="651">
        <v>1.0459000000000001</v>
      </c>
      <c r="F231" s="618"/>
      <c r="I231" s="653">
        <v>48.5</v>
      </c>
      <c r="J231" s="650" t="str">
        <f t="shared" si="28"/>
        <v>48.50</v>
      </c>
      <c r="K231" s="654">
        <v>1.1696</v>
      </c>
      <c r="L231" s="637"/>
      <c r="M231" s="637"/>
      <c r="N231" s="637"/>
    </row>
    <row r="232" spans="3:14" x14ac:dyDescent="0.25">
      <c r="C232" s="649">
        <v>48.55</v>
      </c>
      <c r="D232" s="650" t="str">
        <f t="shared" si="27"/>
        <v>48.55</v>
      </c>
      <c r="E232" s="651">
        <v>1.0446500000000001</v>
      </c>
      <c r="F232" s="618"/>
      <c r="I232" s="653">
        <v>48.55</v>
      </c>
      <c r="J232" s="650" t="str">
        <f t="shared" si="28"/>
        <v>48.55</v>
      </c>
      <c r="K232" s="654">
        <v>1.1687000000000001</v>
      </c>
      <c r="L232" s="637"/>
      <c r="M232" s="637"/>
      <c r="N232" s="637"/>
    </row>
    <row r="233" spans="3:14" x14ac:dyDescent="0.25">
      <c r="C233" s="649">
        <v>48.6</v>
      </c>
      <c r="D233" s="650" t="str">
        <f t="shared" si="27"/>
        <v>48.60</v>
      </c>
      <c r="E233" s="651">
        <v>1.0434000000000001</v>
      </c>
      <c r="F233" s="618"/>
      <c r="I233" s="653">
        <v>48.6</v>
      </c>
      <c r="J233" s="650" t="str">
        <f t="shared" si="28"/>
        <v>48.60</v>
      </c>
      <c r="K233" s="654">
        <v>1.1677999999999999</v>
      </c>
      <c r="L233" s="637"/>
      <c r="M233" s="637"/>
      <c r="N233" s="637"/>
    </row>
    <row r="234" spans="3:14" x14ac:dyDescent="0.25">
      <c r="C234" s="649">
        <v>48.65</v>
      </c>
      <c r="D234" s="650" t="str">
        <f t="shared" si="27"/>
        <v>48.65</v>
      </c>
      <c r="E234" s="651">
        <v>1.04217</v>
      </c>
      <c r="F234" s="618"/>
      <c r="I234" s="653">
        <v>48.65</v>
      </c>
      <c r="J234" s="650" t="str">
        <f t="shared" si="28"/>
        <v>48.65</v>
      </c>
      <c r="K234" s="654">
        <v>1.1668000000000001</v>
      </c>
      <c r="L234" s="637"/>
      <c r="M234" s="637"/>
      <c r="N234" s="637"/>
    </row>
    <row r="235" spans="3:14" x14ac:dyDescent="0.25">
      <c r="C235" s="649">
        <v>48.7</v>
      </c>
      <c r="D235" s="650" t="str">
        <f t="shared" si="27"/>
        <v>48.70</v>
      </c>
      <c r="E235" s="651">
        <v>1.04095</v>
      </c>
      <c r="F235" s="618"/>
      <c r="I235" s="653">
        <v>48.7</v>
      </c>
      <c r="J235" s="650" t="str">
        <f t="shared" si="28"/>
        <v>48.70</v>
      </c>
      <c r="K235" s="654">
        <v>1.1658999999999999</v>
      </c>
      <c r="L235" s="637"/>
      <c r="M235" s="637"/>
      <c r="N235" s="637"/>
    </row>
    <row r="236" spans="3:14" x14ac:dyDescent="0.25">
      <c r="C236" s="649">
        <v>48.75</v>
      </c>
      <c r="D236" s="650" t="str">
        <f t="shared" si="27"/>
        <v>48.75</v>
      </c>
      <c r="E236" s="651">
        <v>1.0397000000000001</v>
      </c>
      <c r="F236" s="618"/>
      <c r="I236" s="653">
        <v>48.75</v>
      </c>
      <c r="J236" s="650" t="str">
        <f t="shared" si="28"/>
        <v>48.75</v>
      </c>
      <c r="K236" s="654">
        <v>1.165</v>
      </c>
      <c r="L236" s="637"/>
      <c r="M236" s="637"/>
      <c r="N236" s="637"/>
    </row>
    <row r="237" spans="3:14" x14ac:dyDescent="0.25">
      <c r="C237" s="649">
        <v>48.8</v>
      </c>
      <c r="D237" s="650" t="str">
        <f t="shared" si="27"/>
        <v>48.80</v>
      </c>
      <c r="E237" s="651">
        <v>1.0384500000000001</v>
      </c>
      <c r="F237" s="618"/>
      <c r="I237" s="653">
        <v>48.8</v>
      </c>
      <c r="J237" s="650" t="str">
        <f t="shared" si="28"/>
        <v>48.80</v>
      </c>
      <c r="K237" s="654">
        <v>1.1640999999999999</v>
      </c>
      <c r="L237" s="637"/>
      <c r="M237" s="637"/>
      <c r="N237" s="637"/>
    </row>
    <row r="238" spans="3:14" x14ac:dyDescent="0.25">
      <c r="C238" s="649">
        <v>48.85</v>
      </c>
      <c r="D238" s="650" t="str">
        <f t="shared" si="27"/>
        <v>48.85</v>
      </c>
      <c r="E238" s="651">
        <v>1.03722</v>
      </c>
      <c r="F238" s="618"/>
      <c r="I238" s="653">
        <v>48.85</v>
      </c>
      <c r="J238" s="650" t="str">
        <f t="shared" si="28"/>
        <v>48.85</v>
      </c>
      <c r="K238" s="654">
        <v>1.1631</v>
      </c>
      <c r="L238" s="637"/>
      <c r="M238" s="637"/>
      <c r="N238" s="637"/>
    </row>
    <row r="239" spans="3:14" x14ac:dyDescent="0.25">
      <c r="C239" s="649">
        <v>48.9</v>
      </c>
      <c r="D239" s="650" t="str">
        <f t="shared" si="27"/>
        <v>48.90</v>
      </c>
      <c r="E239" s="651">
        <v>1.036</v>
      </c>
      <c r="F239" s="618"/>
      <c r="I239" s="653">
        <v>48.9</v>
      </c>
      <c r="J239" s="650" t="str">
        <f t="shared" si="28"/>
        <v>48.90</v>
      </c>
      <c r="K239" s="654">
        <v>1.1621999999999999</v>
      </c>
      <c r="L239" s="637"/>
      <c r="M239" s="637"/>
      <c r="N239" s="637"/>
    </row>
    <row r="240" spans="3:14" x14ac:dyDescent="0.25">
      <c r="C240" s="649">
        <v>48.95</v>
      </c>
      <c r="D240" s="650" t="str">
        <f t="shared" si="27"/>
        <v>48.95</v>
      </c>
      <c r="E240" s="651">
        <v>1.03477</v>
      </c>
      <c r="F240" s="618"/>
      <c r="I240" s="653">
        <v>48.95</v>
      </c>
      <c r="J240" s="650" t="str">
        <f t="shared" si="28"/>
        <v>48.95</v>
      </c>
      <c r="K240" s="654">
        <v>1.1613</v>
      </c>
      <c r="L240" s="637"/>
      <c r="M240" s="637"/>
      <c r="N240" s="637"/>
    </row>
    <row r="241" spans="3:14" x14ac:dyDescent="0.25">
      <c r="C241" s="649">
        <v>49</v>
      </c>
      <c r="D241" s="650" t="str">
        <f t="shared" si="27"/>
        <v>49.00</v>
      </c>
      <c r="E241" s="651">
        <v>1.03355</v>
      </c>
      <c r="F241" s="618"/>
      <c r="I241" s="653">
        <v>49</v>
      </c>
      <c r="J241" s="650" t="str">
        <f t="shared" si="28"/>
        <v>49.00</v>
      </c>
      <c r="K241" s="654">
        <v>1.1604000000000001</v>
      </c>
      <c r="L241" s="637"/>
      <c r="M241" s="637"/>
      <c r="N241" s="637"/>
    </row>
    <row r="242" spans="3:14" x14ac:dyDescent="0.25">
      <c r="C242" s="649">
        <v>49.05</v>
      </c>
      <c r="D242" s="650" t="str">
        <f t="shared" si="27"/>
        <v>49.05</v>
      </c>
      <c r="E242" s="651">
        <v>1.0323500000000001</v>
      </c>
      <c r="F242" s="618"/>
      <c r="I242" s="653">
        <v>49.05</v>
      </c>
      <c r="J242" s="650" t="str">
        <f t="shared" si="28"/>
        <v>49.05</v>
      </c>
      <c r="K242" s="654">
        <v>1.1594</v>
      </c>
      <c r="L242" s="637"/>
      <c r="M242" s="637"/>
      <c r="N242" s="637"/>
    </row>
    <row r="243" spans="3:14" x14ac:dyDescent="0.25">
      <c r="C243" s="649">
        <v>49.1</v>
      </c>
      <c r="D243" s="650" t="str">
        <f t="shared" si="27"/>
        <v>49.10</v>
      </c>
      <c r="E243" s="651">
        <v>1.03115</v>
      </c>
      <c r="F243" s="618"/>
      <c r="I243" s="653">
        <v>49.1</v>
      </c>
      <c r="J243" s="650" t="str">
        <f t="shared" si="28"/>
        <v>49.10</v>
      </c>
      <c r="K243" s="654">
        <v>1.1585000000000001</v>
      </c>
      <c r="L243" s="637"/>
      <c r="M243" s="637"/>
      <c r="N243" s="637"/>
    </row>
    <row r="244" spans="3:14" x14ac:dyDescent="0.25">
      <c r="C244" s="649">
        <v>49.15</v>
      </c>
      <c r="D244" s="650" t="str">
        <f t="shared" si="27"/>
        <v>49.15</v>
      </c>
      <c r="E244" s="651">
        <v>1.0299199999999999</v>
      </c>
      <c r="F244" s="618"/>
      <c r="I244" s="653">
        <v>49.15</v>
      </c>
      <c r="J244" s="650" t="str">
        <f t="shared" si="28"/>
        <v>49.15</v>
      </c>
      <c r="K244" s="654">
        <v>1.1576</v>
      </c>
      <c r="L244" s="637"/>
      <c r="M244" s="637"/>
      <c r="N244" s="637"/>
    </row>
    <row r="245" spans="3:14" x14ac:dyDescent="0.25">
      <c r="C245" s="649">
        <v>49.2</v>
      </c>
      <c r="D245" s="650" t="str">
        <f t="shared" si="27"/>
        <v>49.20</v>
      </c>
      <c r="E245" s="651">
        <v>1.0286999999999999</v>
      </c>
      <c r="F245" s="618"/>
      <c r="I245" s="653">
        <v>49.2</v>
      </c>
      <c r="J245" s="650" t="str">
        <f t="shared" si="28"/>
        <v>49.20</v>
      </c>
      <c r="K245" s="654">
        <v>1.1568000000000001</v>
      </c>
      <c r="L245" s="637"/>
      <c r="M245" s="637"/>
      <c r="N245" s="637"/>
    </row>
    <row r="246" spans="3:14" x14ac:dyDescent="0.25">
      <c r="C246" s="649">
        <v>49.25</v>
      </c>
      <c r="D246" s="650" t="str">
        <f t="shared" si="27"/>
        <v>49.25</v>
      </c>
      <c r="E246" s="651">
        <v>1.0275000000000001</v>
      </c>
      <c r="F246" s="618"/>
      <c r="I246" s="653">
        <v>49.25</v>
      </c>
      <c r="J246" s="650" t="str">
        <f t="shared" si="28"/>
        <v>49.25</v>
      </c>
      <c r="K246" s="654">
        <v>1.1557999999999999</v>
      </c>
      <c r="L246" s="637"/>
      <c r="M246" s="637"/>
      <c r="N246" s="637"/>
    </row>
    <row r="247" spans="3:14" x14ac:dyDescent="0.25">
      <c r="C247" s="649">
        <v>49.3</v>
      </c>
      <c r="D247" s="650" t="str">
        <f t="shared" si="27"/>
        <v>49.30</v>
      </c>
      <c r="E247" s="651">
        <v>1.0263</v>
      </c>
      <c r="F247" s="618"/>
      <c r="I247" s="653">
        <v>49.3</v>
      </c>
      <c r="J247" s="650" t="str">
        <f t="shared" si="28"/>
        <v>49.30</v>
      </c>
      <c r="K247" s="654">
        <v>1.1549</v>
      </c>
      <c r="L247" s="637"/>
      <c r="M247" s="637"/>
      <c r="N247" s="637"/>
    </row>
    <row r="248" spans="3:14" x14ac:dyDescent="0.25">
      <c r="C248" s="649">
        <v>49.35</v>
      </c>
      <c r="D248" s="650" t="str">
        <f t="shared" si="27"/>
        <v>49.35</v>
      </c>
      <c r="E248" s="651">
        <v>1.0250999999999999</v>
      </c>
      <c r="F248" s="618"/>
      <c r="I248" s="653">
        <v>49.35</v>
      </c>
      <c r="J248" s="650" t="str">
        <f t="shared" si="28"/>
        <v>49.35</v>
      </c>
      <c r="K248" s="654">
        <v>1.1539999999999999</v>
      </c>
      <c r="L248" s="637"/>
      <c r="M248" s="637"/>
      <c r="N248" s="637"/>
    </row>
    <row r="249" spans="3:14" x14ac:dyDescent="0.25">
      <c r="C249" s="649">
        <v>49.4</v>
      </c>
      <c r="D249" s="650" t="str">
        <f t="shared" si="27"/>
        <v>49.40</v>
      </c>
      <c r="E249" s="651">
        <v>1.0239</v>
      </c>
      <c r="F249" s="618"/>
      <c r="I249" s="653">
        <v>49.4</v>
      </c>
      <c r="J249" s="650" t="str">
        <f t="shared" si="28"/>
        <v>49.40</v>
      </c>
      <c r="K249" s="654">
        <v>1.1531</v>
      </c>
      <c r="L249" s="637"/>
      <c r="M249" s="637"/>
      <c r="N249" s="637"/>
    </row>
    <row r="250" spans="3:14" x14ac:dyDescent="0.25">
      <c r="C250" s="649">
        <v>49.45</v>
      </c>
      <c r="D250" s="650" t="str">
        <f t="shared" si="27"/>
        <v>49.45</v>
      </c>
      <c r="E250" s="651">
        <v>1.0227200000000001</v>
      </c>
      <c r="F250" s="618"/>
      <c r="I250" s="653">
        <v>49.45</v>
      </c>
      <c r="J250" s="650" t="str">
        <f t="shared" si="28"/>
        <v>49.45</v>
      </c>
      <c r="K250" s="654">
        <v>1.1521999999999999</v>
      </c>
      <c r="L250" s="637"/>
      <c r="M250" s="637"/>
      <c r="N250" s="637"/>
    </row>
    <row r="251" spans="3:14" x14ac:dyDescent="0.25">
      <c r="C251" s="649">
        <v>49.5</v>
      </c>
      <c r="D251" s="650" t="str">
        <f t="shared" si="27"/>
        <v>49.50</v>
      </c>
      <c r="E251" s="651">
        <v>1.02155</v>
      </c>
      <c r="F251" s="618"/>
      <c r="I251" s="653">
        <v>49.5</v>
      </c>
      <c r="J251" s="650" t="str">
        <f t="shared" si="28"/>
        <v>49.50</v>
      </c>
      <c r="K251" s="654">
        <v>1.1513</v>
      </c>
      <c r="L251" s="637"/>
      <c r="M251" s="637"/>
      <c r="N251" s="637"/>
    </row>
    <row r="252" spans="3:14" x14ac:dyDescent="0.25">
      <c r="C252" s="649">
        <v>49.55</v>
      </c>
      <c r="D252" s="650" t="str">
        <f t="shared" si="27"/>
        <v>49.55</v>
      </c>
      <c r="E252" s="651">
        <v>1.0203500000000001</v>
      </c>
      <c r="F252" s="618"/>
      <c r="I252" s="653">
        <v>49.55</v>
      </c>
      <c r="J252" s="650" t="str">
        <f t="shared" si="28"/>
        <v>49.55</v>
      </c>
      <c r="K252" s="654">
        <v>1.1504000000000001</v>
      </c>
      <c r="L252" s="637"/>
      <c r="M252" s="637"/>
      <c r="N252" s="637"/>
    </row>
    <row r="253" spans="3:14" x14ac:dyDescent="0.25">
      <c r="C253" s="649">
        <v>49.6</v>
      </c>
      <c r="D253" s="650" t="str">
        <f t="shared" si="27"/>
        <v>49.60</v>
      </c>
      <c r="E253" s="651">
        <v>1.01915</v>
      </c>
      <c r="F253" s="618"/>
      <c r="I253" s="653">
        <v>49.6</v>
      </c>
      <c r="J253" s="650" t="str">
        <f t="shared" si="28"/>
        <v>49.60</v>
      </c>
      <c r="K253" s="654">
        <v>1.1495</v>
      </c>
      <c r="L253" s="637"/>
      <c r="M253" s="637"/>
      <c r="N253" s="637"/>
    </row>
    <row r="254" spans="3:14" x14ac:dyDescent="0.25">
      <c r="C254" s="649">
        <v>49.65</v>
      </c>
      <c r="D254" s="650" t="str">
        <f t="shared" ref="D254:D317" si="29">TEXT(C254,"#.00")</f>
        <v>49.65</v>
      </c>
      <c r="E254" s="651">
        <v>1.018</v>
      </c>
      <c r="F254" s="618"/>
      <c r="I254" s="653">
        <v>49.65</v>
      </c>
      <c r="J254" s="650" t="str">
        <f t="shared" ref="J254:J317" si="30">TEXT(I254,"#.00")</f>
        <v>49.65</v>
      </c>
      <c r="K254" s="654">
        <v>1.1486000000000001</v>
      </c>
      <c r="L254" s="637"/>
      <c r="M254" s="637"/>
      <c r="N254" s="637"/>
    </row>
    <row r="255" spans="3:14" x14ac:dyDescent="0.25">
      <c r="C255" s="649">
        <v>49.7</v>
      </c>
      <c r="D255" s="650" t="str">
        <f t="shared" si="29"/>
        <v>49.70</v>
      </c>
      <c r="E255" s="651">
        <v>1.01685</v>
      </c>
      <c r="F255" s="618"/>
      <c r="I255" s="653">
        <v>49.7</v>
      </c>
      <c r="J255" s="650" t="str">
        <f t="shared" si="30"/>
        <v>49.70</v>
      </c>
      <c r="K255" s="654">
        <v>1.1476999999999999</v>
      </c>
      <c r="L255" s="637"/>
      <c r="M255" s="637"/>
      <c r="N255" s="637"/>
    </row>
    <row r="256" spans="3:14" x14ac:dyDescent="0.25">
      <c r="C256" s="649">
        <v>49.75</v>
      </c>
      <c r="D256" s="650" t="str">
        <f t="shared" si="29"/>
        <v>49.75</v>
      </c>
      <c r="E256" s="651">
        <v>1.0156700000000001</v>
      </c>
      <c r="F256" s="618"/>
      <c r="I256" s="653">
        <v>49.75</v>
      </c>
      <c r="J256" s="650" t="str">
        <f t="shared" si="30"/>
        <v>49.75</v>
      </c>
      <c r="K256" s="654">
        <v>1.1468</v>
      </c>
      <c r="L256" s="637"/>
      <c r="M256" s="637"/>
      <c r="N256" s="637"/>
    </row>
    <row r="257" spans="3:14" x14ac:dyDescent="0.25">
      <c r="C257" s="649">
        <v>49.8</v>
      </c>
      <c r="D257" s="650" t="str">
        <f t="shared" si="29"/>
        <v>49.80</v>
      </c>
      <c r="E257" s="651">
        <v>1.0145</v>
      </c>
      <c r="F257" s="618"/>
      <c r="I257" s="653">
        <v>49.8</v>
      </c>
      <c r="J257" s="650" t="str">
        <f t="shared" si="30"/>
        <v>49.80</v>
      </c>
      <c r="K257" s="654">
        <v>1.1458999999999999</v>
      </c>
      <c r="L257" s="637"/>
      <c r="M257" s="637"/>
      <c r="N257" s="637"/>
    </row>
    <row r="258" spans="3:14" x14ac:dyDescent="0.25">
      <c r="C258" s="649">
        <v>49.85</v>
      </c>
      <c r="D258" s="650" t="str">
        <f t="shared" si="29"/>
        <v>49.85</v>
      </c>
      <c r="E258" s="651">
        <v>1.01335</v>
      </c>
      <c r="F258" s="618"/>
      <c r="I258" s="653">
        <v>49.85</v>
      </c>
      <c r="J258" s="650" t="str">
        <f t="shared" si="30"/>
        <v>49.85</v>
      </c>
      <c r="K258" s="654">
        <v>1.145</v>
      </c>
      <c r="L258" s="637"/>
      <c r="M258" s="637"/>
      <c r="N258" s="637"/>
    </row>
    <row r="259" spans="3:14" x14ac:dyDescent="0.25">
      <c r="C259" s="649">
        <v>49.9</v>
      </c>
      <c r="D259" s="650" t="str">
        <f t="shared" si="29"/>
        <v>49.90</v>
      </c>
      <c r="E259" s="651">
        <v>1.0122</v>
      </c>
      <c r="F259" s="618"/>
      <c r="I259" s="653">
        <v>49.9</v>
      </c>
      <c r="J259" s="650" t="str">
        <f t="shared" si="30"/>
        <v>49.90</v>
      </c>
      <c r="K259" s="654">
        <v>1.1440999999999999</v>
      </c>
      <c r="L259" s="637"/>
      <c r="M259" s="637"/>
      <c r="N259" s="637"/>
    </row>
    <row r="260" spans="3:14" x14ac:dyDescent="0.25">
      <c r="C260" s="649">
        <v>49.95</v>
      </c>
      <c r="D260" s="650" t="str">
        <f t="shared" si="29"/>
        <v>49.95</v>
      </c>
      <c r="E260" s="651">
        <v>1.01105</v>
      </c>
      <c r="F260" s="618"/>
      <c r="I260" s="653">
        <v>49.95</v>
      </c>
      <c r="J260" s="650" t="str">
        <f t="shared" si="30"/>
        <v>49.95</v>
      </c>
      <c r="K260" s="654">
        <v>1.1432</v>
      </c>
      <c r="L260" s="637"/>
      <c r="M260" s="637"/>
      <c r="N260" s="637"/>
    </row>
    <row r="261" spans="3:14" x14ac:dyDescent="0.25">
      <c r="C261" s="649">
        <v>50</v>
      </c>
      <c r="D261" s="650" t="str">
        <f t="shared" si="29"/>
        <v>50.00</v>
      </c>
      <c r="E261" s="651">
        <v>1.0099</v>
      </c>
      <c r="F261" s="618"/>
      <c r="I261" s="653">
        <v>50</v>
      </c>
      <c r="J261" s="650" t="str">
        <f t="shared" si="30"/>
        <v>50.00</v>
      </c>
      <c r="K261" s="654">
        <v>1.1423000000000001</v>
      </c>
      <c r="L261" s="637"/>
      <c r="M261" s="637"/>
      <c r="N261" s="637"/>
    </row>
    <row r="262" spans="3:14" x14ac:dyDescent="0.25">
      <c r="C262" s="649">
        <v>50.05</v>
      </c>
      <c r="D262" s="650" t="str">
        <f t="shared" si="29"/>
        <v>50.05</v>
      </c>
      <c r="E262" s="651">
        <v>1.00875</v>
      </c>
      <c r="F262" s="618"/>
      <c r="I262" s="653">
        <v>50.05</v>
      </c>
      <c r="J262" s="650" t="str">
        <f t="shared" si="30"/>
        <v>50.05</v>
      </c>
      <c r="K262" s="654">
        <v>1.1414</v>
      </c>
      <c r="L262" s="637"/>
      <c r="M262" s="637"/>
      <c r="N262" s="637"/>
    </row>
    <row r="263" spans="3:14" x14ac:dyDescent="0.25">
      <c r="C263" s="649">
        <v>50.1</v>
      </c>
      <c r="D263" s="650" t="str">
        <f t="shared" si="29"/>
        <v>50.10</v>
      </c>
      <c r="E263" s="651">
        <v>1.0076000000000001</v>
      </c>
      <c r="F263" s="618"/>
      <c r="I263" s="653">
        <v>50.1</v>
      </c>
      <c r="J263" s="650" t="str">
        <f t="shared" si="30"/>
        <v>50.10</v>
      </c>
      <c r="K263" s="654">
        <v>1.1405000000000001</v>
      </c>
      <c r="L263" s="637"/>
      <c r="M263" s="637"/>
      <c r="N263" s="637"/>
    </row>
    <row r="264" spans="3:14" x14ac:dyDescent="0.25">
      <c r="C264" s="649">
        <v>50.15</v>
      </c>
      <c r="D264" s="650" t="str">
        <f t="shared" si="29"/>
        <v>50.15</v>
      </c>
      <c r="E264" s="651">
        <v>1.00647</v>
      </c>
      <c r="F264" s="618"/>
      <c r="I264" s="653">
        <v>50.15</v>
      </c>
      <c r="J264" s="650" t="str">
        <f t="shared" si="30"/>
        <v>50.15</v>
      </c>
      <c r="K264" s="654">
        <v>1.1395999999999999</v>
      </c>
      <c r="L264" s="637"/>
      <c r="M264" s="637"/>
      <c r="N264" s="637"/>
    </row>
    <row r="265" spans="3:14" x14ac:dyDescent="0.25">
      <c r="C265" s="649">
        <v>50.2</v>
      </c>
      <c r="D265" s="650" t="str">
        <f t="shared" si="29"/>
        <v>50.20</v>
      </c>
      <c r="E265" s="651">
        <v>1.00535</v>
      </c>
      <c r="F265" s="618"/>
      <c r="I265" s="653">
        <v>50.2</v>
      </c>
      <c r="J265" s="650" t="str">
        <f t="shared" si="30"/>
        <v>50.20</v>
      </c>
      <c r="K265" s="654">
        <v>1.1388</v>
      </c>
      <c r="L265" s="637"/>
      <c r="M265" s="637"/>
      <c r="N265" s="637"/>
    </row>
    <row r="266" spans="3:14" x14ac:dyDescent="0.25">
      <c r="C266" s="649">
        <v>50.25</v>
      </c>
      <c r="D266" s="650" t="str">
        <f t="shared" si="29"/>
        <v>50.25</v>
      </c>
      <c r="E266" s="651">
        <v>1.0042</v>
      </c>
      <c r="F266" s="618"/>
      <c r="I266" s="653">
        <v>50.25</v>
      </c>
      <c r="J266" s="650" t="str">
        <f t="shared" si="30"/>
        <v>50.25</v>
      </c>
      <c r="K266" s="654">
        <v>1.1378999999999999</v>
      </c>
      <c r="L266" s="637"/>
      <c r="M266" s="637"/>
      <c r="N266" s="637"/>
    </row>
    <row r="267" spans="3:14" x14ac:dyDescent="0.25">
      <c r="C267" s="649">
        <v>50.3</v>
      </c>
      <c r="D267" s="650" t="str">
        <f t="shared" si="29"/>
        <v>50.30</v>
      </c>
      <c r="E267" s="651">
        <v>1.00305</v>
      </c>
      <c r="F267" s="618"/>
      <c r="I267" s="653">
        <v>50.3</v>
      </c>
      <c r="J267" s="650" t="str">
        <f t="shared" si="30"/>
        <v>50.30</v>
      </c>
      <c r="K267" s="654">
        <v>1.137</v>
      </c>
      <c r="L267" s="637"/>
      <c r="M267" s="637"/>
      <c r="N267" s="637"/>
    </row>
    <row r="268" spans="3:14" x14ac:dyDescent="0.25">
      <c r="C268" s="649">
        <v>50.35</v>
      </c>
      <c r="D268" s="650" t="str">
        <f t="shared" si="29"/>
        <v>50.35</v>
      </c>
      <c r="E268" s="651">
        <v>1.0019199999999999</v>
      </c>
      <c r="F268" s="618"/>
      <c r="I268" s="653">
        <v>50.35</v>
      </c>
      <c r="J268" s="650" t="str">
        <f t="shared" si="30"/>
        <v>50.35</v>
      </c>
      <c r="K268" s="654">
        <v>1.1361000000000001</v>
      </c>
      <c r="L268" s="637"/>
      <c r="M268" s="637"/>
      <c r="N268" s="637"/>
    </row>
    <row r="269" spans="3:14" x14ac:dyDescent="0.25">
      <c r="C269" s="649">
        <v>50.4</v>
      </c>
      <c r="D269" s="650" t="str">
        <f t="shared" si="29"/>
        <v>50.40</v>
      </c>
      <c r="E269" s="651">
        <v>1.0007999999999999</v>
      </c>
      <c r="F269" s="618"/>
      <c r="I269" s="653">
        <v>50.4</v>
      </c>
      <c r="J269" s="650" t="str">
        <f t="shared" si="30"/>
        <v>50.40</v>
      </c>
      <c r="K269" s="654">
        <v>1.1352</v>
      </c>
      <c r="L269" s="637"/>
      <c r="M269" s="637"/>
      <c r="N269" s="637"/>
    </row>
    <row r="270" spans="3:14" x14ac:dyDescent="0.25">
      <c r="C270" s="649">
        <v>50.45</v>
      </c>
      <c r="D270" s="650" t="str">
        <f t="shared" si="29"/>
        <v>50.45</v>
      </c>
      <c r="E270" s="651">
        <v>0.99966999999999995</v>
      </c>
      <c r="F270" s="618"/>
      <c r="I270" s="653">
        <v>50.45</v>
      </c>
      <c r="J270" s="650" t="str">
        <f t="shared" si="30"/>
        <v>50.45</v>
      </c>
      <c r="K270" s="654">
        <v>1.1343000000000001</v>
      </c>
      <c r="L270" s="637"/>
      <c r="M270" s="637"/>
      <c r="N270" s="637"/>
    </row>
    <row r="271" spans="3:14" x14ac:dyDescent="0.25">
      <c r="C271" s="649">
        <v>50.5</v>
      </c>
      <c r="D271" s="650" t="str">
        <f t="shared" si="29"/>
        <v>50.50</v>
      </c>
      <c r="E271" s="651">
        <v>0.99855000000000005</v>
      </c>
      <c r="F271" s="618"/>
      <c r="I271" s="653">
        <v>50.5</v>
      </c>
      <c r="J271" s="650" t="str">
        <f t="shared" si="30"/>
        <v>50.50</v>
      </c>
      <c r="K271" s="654">
        <v>1.1334</v>
      </c>
      <c r="L271" s="637"/>
      <c r="M271" s="637"/>
      <c r="N271" s="637"/>
    </row>
    <row r="272" spans="3:14" x14ac:dyDescent="0.25">
      <c r="C272" s="649">
        <v>50.55</v>
      </c>
      <c r="D272" s="650" t="str">
        <f t="shared" si="29"/>
        <v>50.55</v>
      </c>
      <c r="E272" s="651">
        <v>0.99744999999999995</v>
      </c>
      <c r="F272" s="618"/>
      <c r="I272" s="653">
        <v>50.55</v>
      </c>
      <c r="J272" s="650" t="str">
        <f t="shared" si="30"/>
        <v>50.55</v>
      </c>
      <c r="K272" s="654">
        <v>1.1325000000000001</v>
      </c>
      <c r="L272" s="637"/>
      <c r="M272" s="637"/>
      <c r="N272" s="637"/>
    </row>
    <row r="273" spans="3:14" x14ac:dyDescent="0.25">
      <c r="C273" s="649">
        <v>50.6</v>
      </c>
      <c r="D273" s="650" t="str">
        <f t="shared" si="29"/>
        <v>50.60</v>
      </c>
      <c r="E273" s="651">
        <v>0.99634999999999996</v>
      </c>
      <c r="F273" s="618"/>
      <c r="I273" s="653">
        <v>50.6</v>
      </c>
      <c r="J273" s="650" t="str">
        <f t="shared" si="30"/>
        <v>50.60</v>
      </c>
      <c r="K273" s="654">
        <v>1.1316999999999999</v>
      </c>
      <c r="L273" s="637"/>
      <c r="M273" s="637"/>
      <c r="N273" s="637"/>
    </row>
    <row r="274" spans="3:14" x14ac:dyDescent="0.25">
      <c r="C274" s="649">
        <v>50.65</v>
      </c>
      <c r="D274" s="650" t="str">
        <f t="shared" si="29"/>
        <v>50.65</v>
      </c>
      <c r="E274" s="651">
        <v>0.99521999999999999</v>
      </c>
      <c r="F274" s="618"/>
      <c r="I274" s="653">
        <v>50.65</v>
      </c>
      <c r="J274" s="650" t="str">
        <f t="shared" si="30"/>
        <v>50.65</v>
      </c>
      <c r="K274" s="654">
        <v>1.1308</v>
      </c>
      <c r="L274" s="637"/>
      <c r="M274" s="637"/>
      <c r="N274" s="637"/>
    </row>
    <row r="275" spans="3:14" x14ac:dyDescent="0.25">
      <c r="C275" s="649">
        <v>50.7</v>
      </c>
      <c r="D275" s="650" t="str">
        <f t="shared" si="29"/>
        <v>50.70</v>
      </c>
      <c r="E275" s="651">
        <v>0.99409999999999998</v>
      </c>
      <c r="F275" s="618"/>
      <c r="I275" s="653">
        <v>50.7</v>
      </c>
      <c r="J275" s="650" t="str">
        <f t="shared" si="30"/>
        <v>50.70</v>
      </c>
      <c r="K275" s="654">
        <v>1.1298999999999999</v>
      </c>
      <c r="L275" s="637"/>
      <c r="M275" s="637"/>
      <c r="N275" s="637"/>
    </row>
    <row r="276" spans="3:14" x14ac:dyDescent="0.25">
      <c r="C276" s="649">
        <v>50.75</v>
      </c>
      <c r="D276" s="650" t="str">
        <f t="shared" si="29"/>
        <v>50.75</v>
      </c>
      <c r="E276" s="651">
        <v>0.99299999999999999</v>
      </c>
      <c r="F276" s="618"/>
      <c r="I276" s="653">
        <v>50.75</v>
      </c>
      <c r="J276" s="650" t="str">
        <f t="shared" si="30"/>
        <v>50.75</v>
      </c>
      <c r="K276" s="654">
        <v>1.129</v>
      </c>
      <c r="L276" s="637"/>
      <c r="M276" s="637"/>
      <c r="N276" s="637"/>
    </row>
    <row r="277" spans="3:14" x14ac:dyDescent="0.25">
      <c r="C277" s="649">
        <v>50.8</v>
      </c>
      <c r="D277" s="650" t="str">
        <f t="shared" si="29"/>
        <v>50.80</v>
      </c>
      <c r="E277" s="651">
        <v>0.9919</v>
      </c>
      <c r="F277" s="618"/>
      <c r="I277" s="653">
        <v>50.8</v>
      </c>
      <c r="J277" s="650" t="str">
        <f t="shared" si="30"/>
        <v>50.80</v>
      </c>
      <c r="K277" s="654">
        <v>1.1282000000000001</v>
      </c>
      <c r="L277" s="637"/>
      <c r="M277" s="637"/>
      <c r="N277" s="637"/>
    </row>
    <row r="278" spans="3:14" x14ac:dyDescent="0.25">
      <c r="C278" s="649">
        <v>50.85</v>
      </c>
      <c r="D278" s="650" t="str">
        <f t="shared" si="29"/>
        <v>50.85</v>
      </c>
      <c r="E278" s="651">
        <v>0.99080000000000001</v>
      </c>
      <c r="F278" s="618"/>
      <c r="I278" s="653">
        <v>50.85</v>
      </c>
      <c r="J278" s="650" t="str">
        <f t="shared" si="30"/>
        <v>50.85</v>
      </c>
      <c r="K278" s="654">
        <v>1.1273</v>
      </c>
      <c r="L278" s="637"/>
      <c r="M278" s="637"/>
      <c r="N278" s="637"/>
    </row>
    <row r="279" spans="3:14" x14ac:dyDescent="0.25">
      <c r="C279" s="649">
        <v>50.9</v>
      </c>
      <c r="D279" s="650" t="str">
        <f t="shared" si="29"/>
        <v>50.90</v>
      </c>
      <c r="E279" s="651">
        <v>0.98970000000000002</v>
      </c>
      <c r="F279" s="618"/>
      <c r="I279" s="653">
        <v>50.9</v>
      </c>
      <c r="J279" s="650" t="str">
        <f t="shared" si="30"/>
        <v>50.90</v>
      </c>
      <c r="K279" s="654">
        <v>1.1264000000000001</v>
      </c>
      <c r="L279" s="637"/>
      <c r="M279" s="637"/>
      <c r="N279" s="637"/>
    </row>
    <row r="280" spans="3:14" x14ac:dyDescent="0.25">
      <c r="C280" s="649">
        <v>50.95</v>
      </c>
      <c r="D280" s="650" t="str">
        <f t="shared" si="29"/>
        <v>50.95</v>
      </c>
      <c r="E280" s="651">
        <v>0.98860000000000003</v>
      </c>
      <c r="F280" s="618"/>
      <c r="I280" s="653">
        <v>50.95</v>
      </c>
      <c r="J280" s="650" t="str">
        <f t="shared" si="30"/>
        <v>50.95</v>
      </c>
      <c r="K280" s="654">
        <v>1.1254999999999999</v>
      </c>
      <c r="L280" s="637"/>
      <c r="M280" s="637"/>
      <c r="N280" s="637"/>
    </row>
    <row r="281" spans="3:14" x14ac:dyDescent="0.25">
      <c r="C281" s="649">
        <v>51</v>
      </c>
      <c r="D281" s="650" t="str">
        <f t="shared" si="29"/>
        <v>51.00</v>
      </c>
      <c r="E281" s="651">
        <v>0.98750000000000004</v>
      </c>
      <c r="F281" s="618"/>
      <c r="I281" s="653">
        <v>51</v>
      </c>
      <c r="J281" s="650" t="str">
        <f t="shared" si="30"/>
        <v>51.00</v>
      </c>
      <c r="K281" s="654">
        <v>1.1247</v>
      </c>
      <c r="L281" s="637"/>
      <c r="M281" s="637"/>
      <c r="N281" s="637"/>
    </row>
    <row r="282" spans="3:14" x14ac:dyDescent="0.25">
      <c r="C282" s="649">
        <v>51.05</v>
      </c>
      <c r="D282" s="650" t="str">
        <f t="shared" si="29"/>
        <v>51.05</v>
      </c>
      <c r="E282" s="651">
        <v>0.98641999999999996</v>
      </c>
      <c r="F282" s="618"/>
      <c r="I282" s="653">
        <v>51.05</v>
      </c>
      <c r="J282" s="650" t="str">
        <f t="shared" si="30"/>
        <v>51.05</v>
      </c>
      <c r="K282" s="654">
        <v>1.1237999999999999</v>
      </c>
      <c r="L282" s="637"/>
      <c r="M282" s="637"/>
      <c r="N282" s="637"/>
    </row>
    <row r="283" spans="3:14" x14ac:dyDescent="0.25">
      <c r="C283" s="649">
        <v>51.1</v>
      </c>
      <c r="D283" s="650" t="str">
        <f t="shared" si="29"/>
        <v>51.10</v>
      </c>
      <c r="E283" s="651">
        <v>0.98534999999999995</v>
      </c>
      <c r="F283" s="618"/>
      <c r="I283" s="653">
        <v>51.1</v>
      </c>
      <c r="J283" s="650" t="str">
        <f t="shared" si="30"/>
        <v>51.10</v>
      </c>
      <c r="K283" s="654">
        <v>1.123</v>
      </c>
      <c r="L283" s="637"/>
      <c r="M283" s="637"/>
      <c r="N283" s="637"/>
    </row>
    <row r="284" spans="3:14" x14ac:dyDescent="0.25">
      <c r="C284" s="649">
        <v>51.15</v>
      </c>
      <c r="D284" s="650" t="str">
        <f t="shared" si="29"/>
        <v>51.15</v>
      </c>
      <c r="E284" s="651">
        <v>0.98429999999999995</v>
      </c>
      <c r="F284" s="618"/>
      <c r="I284" s="653">
        <v>51.15</v>
      </c>
      <c r="J284" s="650" t="str">
        <f t="shared" si="30"/>
        <v>51.15</v>
      </c>
      <c r="K284" s="654">
        <v>1.1221000000000001</v>
      </c>
      <c r="L284" s="637"/>
      <c r="M284" s="637"/>
      <c r="N284" s="637"/>
    </row>
    <row r="285" spans="3:14" x14ac:dyDescent="0.25">
      <c r="C285" s="649">
        <v>51.2</v>
      </c>
      <c r="D285" s="650" t="str">
        <f t="shared" si="29"/>
        <v>51.20</v>
      </c>
      <c r="E285" s="651">
        <v>0.98324999999999996</v>
      </c>
      <c r="F285" s="618"/>
      <c r="I285" s="653">
        <v>51.2</v>
      </c>
      <c r="J285" s="650" t="str">
        <f t="shared" si="30"/>
        <v>51.20</v>
      </c>
      <c r="K285" s="654">
        <v>1.1212</v>
      </c>
      <c r="L285" s="637"/>
      <c r="M285" s="637"/>
      <c r="N285" s="637"/>
    </row>
    <row r="286" spans="3:14" x14ac:dyDescent="0.25">
      <c r="C286" s="649">
        <v>51.25</v>
      </c>
      <c r="D286" s="650" t="str">
        <f t="shared" si="29"/>
        <v>51.25</v>
      </c>
      <c r="E286" s="651">
        <v>0.98214999999999997</v>
      </c>
      <c r="F286" s="618"/>
      <c r="I286" s="653">
        <v>51.25</v>
      </c>
      <c r="J286" s="650" t="str">
        <f t="shared" si="30"/>
        <v>51.25</v>
      </c>
      <c r="K286" s="654">
        <v>1.1203000000000001</v>
      </c>
      <c r="L286" s="637"/>
      <c r="M286" s="637"/>
      <c r="N286" s="637"/>
    </row>
    <row r="287" spans="3:14" x14ac:dyDescent="0.25">
      <c r="C287" s="649">
        <v>51.3</v>
      </c>
      <c r="D287" s="650" t="str">
        <f t="shared" si="29"/>
        <v>51.30</v>
      </c>
      <c r="E287" s="651">
        <v>0.98104999999999998</v>
      </c>
      <c r="F287" s="618"/>
      <c r="I287" s="653">
        <v>51.3</v>
      </c>
      <c r="J287" s="650" t="str">
        <f t="shared" si="30"/>
        <v>51.30</v>
      </c>
      <c r="K287" s="654">
        <v>1.1194999999999999</v>
      </c>
      <c r="L287" s="637"/>
      <c r="M287" s="637"/>
      <c r="N287" s="637"/>
    </row>
    <row r="288" spans="3:14" x14ac:dyDescent="0.25">
      <c r="C288" s="649">
        <v>51.35</v>
      </c>
      <c r="D288" s="650" t="str">
        <f t="shared" si="29"/>
        <v>51.35</v>
      </c>
      <c r="E288" s="651">
        <v>0.97997000000000001</v>
      </c>
      <c r="F288" s="618"/>
      <c r="I288" s="653">
        <v>51.35</v>
      </c>
      <c r="J288" s="650" t="str">
        <f t="shared" si="30"/>
        <v>51.35</v>
      </c>
      <c r="K288" s="654">
        <v>1.1186</v>
      </c>
      <c r="L288" s="637"/>
      <c r="M288" s="637"/>
      <c r="N288" s="637"/>
    </row>
    <row r="289" spans="3:14" x14ac:dyDescent="0.25">
      <c r="C289" s="649">
        <v>51.4</v>
      </c>
      <c r="D289" s="650" t="str">
        <f t="shared" si="29"/>
        <v>51.40</v>
      </c>
      <c r="E289" s="651">
        <v>0.97889999999999999</v>
      </c>
      <c r="F289" s="618"/>
      <c r="I289" s="653">
        <v>51.4</v>
      </c>
      <c r="J289" s="650" t="str">
        <f t="shared" si="30"/>
        <v>51.40</v>
      </c>
      <c r="K289" s="654">
        <v>1.1177999999999999</v>
      </c>
      <c r="L289" s="637"/>
      <c r="M289" s="637"/>
      <c r="N289" s="637"/>
    </row>
    <row r="290" spans="3:14" x14ac:dyDescent="0.25">
      <c r="C290" s="649">
        <v>51.45</v>
      </c>
      <c r="D290" s="650" t="str">
        <f t="shared" si="29"/>
        <v>51.45</v>
      </c>
      <c r="E290" s="651">
        <v>0.97785</v>
      </c>
      <c r="F290" s="618"/>
      <c r="I290" s="653">
        <v>51.45</v>
      </c>
      <c r="J290" s="650" t="str">
        <f t="shared" si="30"/>
        <v>51.45</v>
      </c>
      <c r="K290" s="654">
        <v>1.1169</v>
      </c>
      <c r="L290" s="637"/>
      <c r="M290" s="637"/>
      <c r="N290" s="637"/>
    </row>
    <row r="291" spans="3:14" x14ac:dyDescent="0.25">
      <c r="C291" s="649">
        <v>51.5</v>
      </c>
      <c r="D291" s="650" t="str">
        <f t="shared" si="29"/>
        <v>51.50</v>
      </c>
      <c r="E291" s="651">
        <v>0.9768</v>
      </c>
      <c r="F291" s="618"/>
      <c r="I291" s="653">
        <v>51.5</v>
      </c>
      <c r="J291" s="650" t="str">
        <f t="shared" si="30"/>
        <v>51.50</v>
      </c>
      <c r="K291" s="654">
        <v>1.1161000000000001</v>
      </c>
      <c r="L291" s="637"/>
      <c r="M291" s="637"/>
      <c r="N291" s="637"/>
    </row>
    <row r="292" spans="3:14" x14ac:dyDescent="0.25">
      <c r="C292" s="649">
        <v>51.55</v>
      </c>
      <c r="D292" s="650" t="str">
        <f t="shared" si="29"/>
        <v>51.55</v>
      </c>
      <c r="E292" s="651">
        <v>0.97575000000000001</v>
      </c>
      <c r="F292" s="618"/>
      <c r="I292" s="653">
        <v>51.55</v>
      </c>
      <c r="J292" s="650" t="str">
        <f t="shared" si="30"/>
        <v>51.55</v>
      </c>
      <c r="K292" s="654">
        <v>1.1152</v>
      </c>
      <c r="L292" s="637"/>
      <c r="M292" s="637"/>
      <c r="N292" s="637"/>
    </row>
    <row r="293" spans="3:14" x14ac:dyDescent="0.25">
      <c r="C293" s="649">
        <v>51.6</v>
      </c>
      <c r="D293" s="650" t="str">
        <f t="shared" si="29"/>
        <v>51.60</v>
      </c>
      <c r="E293" s="651">
        <v>0.97470000000000001</v>
      </c>
      <c r="F293" s="618"/>
      <c r="I293" s="653">
        <v>51.6</v>
      </c>
      <c r="J293" s="650" t="str">
        <f t="shared" si="30"/>
        <v>51.60</v>
      </c>
      <c r="K293" s="654">
        <v>1.1144000000000001</v>
      </c>
      <c r="L293" s="637"/>
      <c r="M293" s="637"/>
      <c r="N293" s="637"/>
    </row>
    <row r="294" spans="3:14" x14ac:dyDescent="0.25">
      <c r="C294" s="649">
        <v>51.65</v>
      </c>
      <c r="D294" s="650" t="str">
        <f t="shared" si="29"/>
        <v>51.65</v>
      </c>
      <c r="E294" s="651">
        <v>0.97367000000000004</v>
      </c>
      <c r="F294" s="618"/>
      <c r="I294" s="653">
        <v>51.65</v>
      </c>
      <c r="J294" s="650" t="str">
        <f t="shared" si="30"/>
        <v>51.65</v>
      </c>
      <c r="K294" s="654">
        <v>1.1134999999999999</v>
      </c>
      <c r="L294" s="637"/>
      <c r="M294" s="637"/>
      <c r="N294" s="637"/>
    </row>
    <row r="295" spans="3:14" x14ac:dyDescent="0.25">
      <c r="C295" s="649">
        <v>51.7</v>
      </c>
      <c r="D295" s="650" t="str">
        <f t="shared" si="29"/>
        <v>51.70</v>
      </c>
      <c r="E295" s="651">
        <v>0.97265000000000001</v>
      </c>
      <c r="F295" s="618"/>
      <c r="I295" s="653">
        <v>51.7</v>
      </c>
      <c r="J295" s="650" t="str">
        <f t="shared" si="30"/>
        <v>51.70</v>
      </c>
      <c r="K295" s="654">
        <v>1.1126</v>
      </c>
      <c r="L295" s="637"/>
      <c r="M295" s="637"/>
      <c r="N295" s="637"/>
    </row>
    <row r="296" spans="3:14" x14ac:dyDescent="0.25">
      <c r="C296" s="649">
        <v>51.75</v>
      </c>
      <c r="D296" s="650" t="str">
        <f t="shared" si="29"/>
        <v>51.75</v>
      </c>
      <c r="E296" s="651">
        <v>0.97160000000000002</v>
      </c>
      <c r="F296" s="618"/>
      <c r="I296" s="653">
        <v>51.75</v>
      </c>
      <c r="J296" s="650" t="str">
        <f t="shared" si="30"/>
        <v>51.75</v>
      </c>
      <c r="K296" s="654">
        <v>1.1117999999999999</v>
      </c>
      <c r="L296" s="637"/>
      <c r="M296" s="637"/>
      <c r="N296" s="637"/>
    </row>
    <row r="297" spans="3:14" x14ac:dyDescent="0.25">
      <c r="C297" s="649">
        <v>51.8</v>
      </c>
      <c r="D297" s="650" t="str">
        <f t="shared" si="29"/>
        <v>51.80</v>
      </c>
      <c r="E297" s="651">
        <v>0.97055000000000002</v>
      </c>
      <c r="F297" s="618"/>
      <c r="I297" s="653">
        <v>51.8</v>
      </c>
      <c r="J297" s="650" t="str">
        <f t="shared" si="30"/>
        <v>51.80</v>
      </c>
      <c r="K297" s="654">
        <v>1.111</v>
      </c>
      <c r="L297" s="637"/>
      <c r="M297" s="637"/>
      <c r="N297" s="637"/>
    </row>
    <row r="298" spans="3:14" x14ac:dyDescent="0.25">
      <c r="C298" s="649">
        <v>51.85</v>
      </c>
      <c r="D298" s="650" t="str">
        <f t="shared" si="29"/>
        <v>51.85</v>
      </c>
      <c r="E298" s="651">
        <v>0.96950000000000003</v>
      </c>
      <c r="F298" s="618"/>
      <c r="I298" s="653">
        <v>51.85</v>
      </c>
      <c r="J298" s="650" t="str">
        <f t="shared" si="30"/>
        <v>51.85</v>
      </c>
      <c r="K298" s="654">
        <v>1.1101000000000001</v>
      </c>
      <c r="L298" s="637"/>
      <c r="M298" s="637"/>
      <c r="N298" s="637"/>
    </row>
    <row r="299" spans="3:14" x14ac:dyDescent="0.25">
      <c r="C299" s="649">
        <v>51.9</v>
      </c>
      <c r="D299" s="650" t="str">
        <f t="shared" si="29"/>
        <v>51.90</v>
      </c>
      <c r="E299" s="651">
        <v>0.96845000000000003</v>
      </c>
      <c r="F299" s="618"/>
      <c r="I299" s="653">
        <v>51.9</v>
      </c>
      <c r="J299" s="650" t="str">
        <f t="shared" si="30"/>
        <v>51.90</v>
      </c>
      <c r="K299" s="654">
        <v>1.1093</v>
      </c>
      <c r="L299" s="637"/>
      <c r="M299" s="637"/>
      <c r="N299" s="637"/>
    </row>
    <row r="300" spans="3:14" x14ac:dyDescent="0.25">
      <c r="C300" s="649">
        <v>51.95</v>
      </c>
      <c r="D300" s="650" t="str">
        <f t="shared" si="29"/>
        <v>51.95</v>
      </c>
      <c r="E300" s="651">
        <v>0.96741999999999995</v>
      </c>
      <c r="F300" s="618"/>
      <c r="I300" s="653">
        <v>51.95</v>
      </c>
      <c r="J300" s="650" t="str">
        <f t="shared" si="30"/>
        <v>51.95</v>
      </c>
      <c r="K300" s="654">
        <v>1.1084000000000001</v>
      </c>
      <c r="L300" s="637"/>
      <c r="M300" s="637"/>
      <c r="N300" s="637"/>
    </row>
    <row r="301" spans="3:14" x14ac:dyDescent="0.25">
      <c r="C301" s="649">
        <v>52</v>
      </c>
      <c r="D301" s="650" t="str">
        <f t="shared" si="29"/>
        <v>52.00</v>
      </c>
      <c r="E301" s="651">
        <v>0.96640000000000004</v>
      </c>
      <c r="F301" s="618"/>
      <c r="I301" s="653">
        <v>52</v>
      </c>
      <c r="J301" s="650" t="str">
        <f t="shared" si="30"/>
        <v>52.00</v>
      </c>
      <c r="K301" s="654">
        <v>1.1075999999999999</v>
      </c>
      <c r="L301" s="637"/>
      <c r="M301" s="637"/>
      <c r="N301" s="637"/>
    </row>
    <row r="302" spans="3:14" x14ac:dyDescent="0.25">
      <c r="C302" s="649">
        <v>52.05</v>
      </c>
      <c r="D302" s="650" t="str">
        <f t="shared" si="29"/>
        <v>52.05</v>
      </c>
      <c r="E302" s="651">
        <v>0.96536999999999995</v>
      </c>
      <c r="F302" s="618"/>
      <c r="I302" s="653">
        <v>52.05</v>
      </c>
      <c r="J302" s="650" t="str">
        <f t="shared" si="30"/>
        <v>52.05</v>
      </c>
      <c r="K302" s="654">
        <v>1.1067</v>
      </c>
      <c r="L302" s="637"/>
      <c r="M302" s="637"/>
      <c r="N302" s="637"/>
    </row>
    <row r="303" spans="3:14" x14ac:dyDescent="0.25">
      <c r="C303" s="649">
        <v>52.1</v>
      </c>
      <c r="D303" s="650" t="str">
        <f t="shared" si="29"/>
        <v>52.10</v>
      </c>
      <c r="E303" s="651">
        <v>0.96435000000000004</v>
      </c>
      <c r="F303" s="618"/>
      <c r="I303" s="653">
        <v>52.1</v>
      </c>
      <c r="J303" s="650" t="str">
        <f t="shared" si="30"/>
        <v>52.10</v>
      </c>
      <c r="K303" s="654">
        <v>1.1059000000000001</v>
      </c>
      <c r="L303" s="637"/>
      <c r="M303" s="637"/>
      <c r="N303" s="637"/>
    </row>
    <row r="304" spans="3:14" x14ac:dyDescent="0.25">
      <c r="C304" s="649">
        <v>52.15</v>
      </c>
      <c r="D304" s="650" t="str">
        <f t="shared" si="29"/>
        <v>52.15</v>
      </c>
      <c r="E304" s="651">
        <v>0.96331999999999995</v>
      </c>
      <c r="F304" s="618"/>
      <c r="I304" s="653">
        <v>52.15</v>
      </c>
      <c r="J304" s="650" t="str">
        <f t="shared" si="30"/>
        <v>52.15</v>
      </c>
      <c r="K304" s="654">
        <v>1.105</v>
      </c>
      <c r="L304" s="637"/>
      <c r="M304" s="637"/>
      <c r="N304" s="637"/>
    </row>
    <row r="305" spans="3:14" x14ac:dyDescent="0.25">
      <c r="C305" s="649">
        <v>52.2</v>
      </c>
      <c r="D305" s="650" t="str">
        <f t="shared" si="29"/>
        <v>52.20</v>
      </c>
      <c r="E305" s="651">
        <v>0.96230000000000004</v>
      </c>
      <c r="F305" s="618"/>
      <c r="I305" s="653">
        <v>52.2</v>
      </c>
      <c r="J305" s="650" t="str">
        <f t="shared" si="30"/>
        <v>52.20</v>
      </c>
      <c r="K305" s="654">
        <v>1.1042000000000001</v>
      </c>
      <c r="L305" s="637"/>
      <c r="M305" s="637"/>
      <c r="N305" s="637"/>
    </row>
    <row r="306" spans="3:14" x14ac:dyDescent="0.25">
      <c r="C306" s="649">
        <v>52.25</v>
      </c>
      <c r="D306" s="650" t="str">
        <f t="shared" si="29"/>
        <v>52.25</v>
      </c>
      <c r="E306" s="651">
        <v>0.96130000000000004</v>
      </c>
      <c r="F306" s="618"/>
      <c r="I306" s="653">
        <v>52.25</v>
      </c>
      <c r="J306" s="650" t="str">
        <f t="shared" si="30"/>
        <v>52.25</v>
      </c>
      <c r="K306" s="654">
        <v>1.1032999999999999</v>
      </c>
      <c r="L306" s="637"/>
      <c r="M306" s="637"/>
      <c r="N306" s="637"/>
    </row>
    <row r="307" spans="3:14" x14ac:dyDescent="0.25">
      <c r="C307" s="649">
        <v>52.3</v>
      </c>
      <c r="D307" s="650" t="str">
        <f t="shared" si="29"/>
        <v>52.30</v>
      </c>
      <c r="E307" s="651">
        <v>0.96030000000000004</v>
      </c>
      <c r="F307" s="618"/>
      <c r="I307" s="653">
        <v>52.3</v>
      </c>
      <c r="J307" s="650" t="str">
        <f t="shared" si="30"/>
        <v>52.30</v>
      </c>
      <c r="K307" s="654">
        <v>1.1025</v>
      </c>
      <c r="L307" s="637"/>
      <c r="M307" s="637"/>
      <c r="N307" s="637"/>
    </row>
    <row r="308" spans="3:14" x14ac:dyDescent="0.25">
      <c r="C308" s="649">
        <v>52.35</v>
      </c>
      <c r="D308" s="650" t="str">
        <f t="shared" si="29"/>
        <v>52.35</v>
      </c>
      <c r="E308" s="651">
        <v>0.95930000000000004</v>
      </c>
      <c r="F308" s="618"/>
      <c r="I308" s="653">
        <v>52.35</v>
      </c>
      <c r="J308" s="650" t="str">
        <f t="shared" si="30"/>
        <v>52.35</v>
      </c>
      <c r="K308" s="654">
        <v>1.1016999999999999</v>
      </c>
      <c r="L308" s="637"/>
      <c r="M308" s="637"/>
      <c r="N308" s="637"/>
    </row>
    <row r="309" spans="3:14" x14ac:dyDescent="0.25">
      <c r="C309" s="649">
        <v>52.4</v>
      </c>
      <c r="D309" s="650" t="str">
        <f t="shared" si="29"/>
        <v>52.40</v>
      </c>
      <c r="E309" s="651">
        <v>0.95830000000000004</v>
      </c>
      <c r="F309" s="618"/>
      <c r="I309" s="653">
        <v>52.4</v>
      </c>
      <c r="J309" s="650" t="str">
        <f t="shared" si="30"/>
        <v>52.40</v>
      </c>
      <c r="K309" s="654">
        <v>1.1009</v>
      </c>
      <c r="L309" s="637"/>
      <c r="M309" s="637"/>
      <c r="N309" s="637"/>
    </row>
    <row r="310" spans="3:14" x14ac:dyDescent="0.25">
      <c r="C310" s="649">
        <v>52.45</v>
      </c>
      <c r="D310" s="650" t="str">
        <f t="shared" si="29"/>
        <v>52.45</v>
      </c>
      <c r="E310" s="651">
        <v>0.95726999999999995</v>
      </c>
      <c r="F310" s="618"/>
      <c r="I310" s="653">
        <v>52.45</v>
      </c>
      <c r="J310" s="650" t="str">
        <f t="shared" si="30"/>
        <v>52.45</v>
      </c>
      <c r="K310" s="654">
        <v>1.1000000000000001</v>
      </c>
      <c r="L310" s="637"/>
      <c r="M310" s="637"/>
      <c r="N310" s="637"/>
    </row>
    <row r="311" spans="3:14" x14ac:dyDescent="0.25">
      <c r="C311" s="649">
        <v>52.5</v>
      </c>
      <c r="D311" s="650" t="str">
        <f t="shared" si="29"/>
        <v>52.50</v>
      </c>
      <c r="E311" s="651">
        <v>0.95625000000000004</v>
      </c>
      <c r="F311" s="618"/>
      <c r="I311" s="653">
        <v>52.5</v>
      </c>
      <c r="J311" s="650" t="str">
        <f t="shared" si="30"/>
        <v>52.50</v>
      </c>
      <c r="K311" s="654">
        <v>1.0992</v>
      </c>
      <c r="L311" s="637"/>
      <c r="M311" s="637"/>
      <c r="N311" s="637"/>
    </row>
    <row r="312" spans="3:14" x14ac:dyDescent="0.25">
      <c r="C312" s="649">
        <v>52.55</v>
      </c>
      <c r="D312" s="650" t="str">
        <f t="shared" si="29"/>
        <v>52.55</v>
      </c>
      <c r="E312" s="651">
        <v>0.95525000000000004</v>
      </c>
      <c r="F312" s="618"/>
      <c r="I312" s="653">
        <v>52.55</v>
      </c>
      <c r="J312" s="650" t="str">
        <f t="shared" si="30"/>
        <v>52.55</v>
      </c>
      <c r="K312" s="654">
        <v>1.0983000000000001</v>
      </c>
      <c r="L312" s="637"/>
      <c r="M312" s="637"/>
      <c r="N312" s="637"/>
    </row>
    <row r="313" spans="3:14" x14ac:dyDescent="0.25">
      <c r="C313" s="649">
        <v>52.6</v>
      </c>
      <c r="D313" s="650" t="str">
        <f t="shared" si="29"/>
        <v>52.60</v>
      </c>
      <c r="E313" s="651">
        <v>0.95425000000000004</v>
      </c>
      <c r="F313" s="618"/>
      <c r="I313" s="653">
        <v>52.6</v>
      </c>
      <c r="J313" s="650" t="str">
        <f t="shared" si="30"/>
        <v>52.60</v>
      </c>
      <c r="K313" s="654">
        <v>1.0974999999999999</v>
      </c>
      <c r="L313" s="637"/>
      <c r="M313" s="637"/>
      <c r="N313" s="637"/>
    </row>
    <row r="314" spans="3:14" x14ac:dyDescent="0.25">
      <c r="C314" s="649">
        <v>52.65</v>
      </c>
      <c r="D314" s="650" t="str">
        <f t="shared" si="29"/>
        <v>52.65</v>
      </c>
      <c r="E314" s="651">
        <v>0.95325000000000004</v>
      </c>
      <c r="F314" s="618"/>
      <c r="I314" s="653">
        <v>52.65</v>
      </c>
      <c r="J314" s="650" t="str">
        <f t="shared" si="30"/>
        <v>52.65</v>
      </c>
      <c r="K314" s="654">
        <v>1.0967</v>
      </c>
      <c r="L314" s="637"/>
      <c r="M314" s="637"/>
      <c r="N314" s="637"/>
    </row>
    <row r="315" spans="3:14" x14ac:dyDescent="0.25">
      <c r="C315" s="649">
        <v>52.7</v>
      </c>
      <c r="D315" s="650" t="str">
        <f t="shared" si="29"/>
        <v>52.70</v>
      </c>
      <c r="E315" s="651">
        <v>0.95225000000000004</v>
      </c>
      <c r="F315" s="618"/>
      <c r="I315" s="653">
        <v>52.7</v>
      </c>
      <c r="J315" s="650" t="str">
        <f t="shared" si="30"/>
        <v>52.70</v>
      </c>
      <c r="K315" s="654">
        <v>1.0959000000000001</v>
      </c>
      <c r="L315" s="637"/>
      <c r="M315" s="637"/>
      <c r="N315" s="637"/>
    </row>
    <row r="316" spans="3:14" x14ac:dyDescent="0.25">
      <c r="C316" s="649">
        <v>52.75</v>
      </c>
      <c r="D316" s="650" t="str">
        <f t="shared" si="29"/>
        <v>52.75</v>
      </c>
      <c r="E316" s="651">
        <v>0.95126999999999995</v>
      </c>
      <c r="F316" s="618"/>
      <c r="I316" s="653">
        <v>52.75</v>
      </c>
      <c r="J316" s="650" t="str">
        <f t="shared" si="30"/>
        <v>52.75</v>
      </c>
      <c r="K316" s="654">
        <v>1.0951</v>
      </c>
      <c r="L316" s="637"/>
      <c r="M316" s="637"/>
      <c r="N316" s="637"/>
    </row>
    <row r="317" spans="3:14" x14ac:dyDescent="0.25">
      <c r="C317" s="649">
        <v>52.8</v>
      </c>
      <c r="D317" s="650" t="str">
        <f t="shared" si="29"/>
        <v>52.80</v>
      </c>
      <c r="E317" s="651">
        <v>0.95030000000000003</v>
      </c>
      <c r="F317" s="618"/>
      <c r="I317" s="653">
        <v>52.8</v>
      </c>
      <c r="J317" s="650" t="str">
        <f t="shared" si="30"/>
        <v>52.80</v>
      </c>
      <c r="K317" s="654">
        <v>1.0942000000000001</v>
      </c>
      <c r="L317" s="637"/>
      <c r="M317" s="637"/>
      <c r="N317" s="637"/>
    </row>
    <row r="318" spans="3:14" x14ac:dyDescent="0.25">
      <c r="C318" s="649">
        <v>52.85</v>
      </c>
      <c r="D318" s="650" t="str">
        <f t="shared" ref="D318:D381" si="31">TEXT(C318,"#.00")</f>
        <v>52.85</v>
      </c>
      <c r="E318" s="651">
        <v>0.94932000000000005</v>
      </c>
      <c r="F318" s="618"/>
      <c r="I318" s="653">
        <v>52.85</v>
      </c>
      <c r="J318" s="650" t="str">
        <f t="shared" ref="J318:J381" si="32">TEXT(I318,"#.00")</f>
        <v>52.85</v>
      </c>
      <c r="K318" s="654">
        <v>1.0933999999999999</v>
      </c>
      <c r="L318" s="637"/>
      <c r="M318" s="637"/>
      <c r="N318" s="637"/>
    </row>
    <row r="319" spans="3:14" x14ac:dyDescent="0.25">
      <c r="C319" s="649">
        <v>52.9</v>
      </c>
      <c r="D319" s="650" t="str">
        <f t="shared" si="31"/>
        <v>52.90</v>
      </c>
      <c r="E319" s="651">
        <v>0.94835000000000003</v>
      </c>
      <c r="F319" s="618"/>
      <c r="I319" s="653">
        <v>52.9</v>
      </c>
      <c r="J319" s="650" t="str">
        <f t="shared" si="32"/>
        <v>52.90</v>
      </c>
      <c r="K319" s="654">
        <v>1.0926</v>
      </c>
      <c r="L319" s="637"/>
      <c r="M319" s="637"/>
      <c r="N319" s="637"/>
    </row>
    <row r="320" spans="3:14" x14ac:dyDescent="0.25">
      <c r="C320" s="649">
        <v>52.95</v>
      </c>
      <c r="D320" s="650" t="str">
        <f t="shared" si="31"/>
        <v>52.95</v>
      </c>
      <c r="E320" s="651">
        <v>0.94737000000000005</v>
      </c>
      <c r="F320" s="618"/>
      <c r="I320" s="653">
        <v>52.95</v>
      </c>
      <c r="J320" s="650" t="str">
        <f t="shared" si="32"/>
        <v>52.95</v>
      </c>
      <c r="K320" s="654">
        <v>1.0918000000000001</v>
      </c>
      <c r="L320" s="637"/>
      <c r="M320" s="637"/>
      <c r="N320" s="637"/>
    </row>
    <row r="321" spans="3:14" x14ac:dyDescent="0.25">
      <c r="C321" s="649">
        <v>53</v>
      </c>
      <c r="D321" s="650" t="str">
        <f t="shared" si="31"/>
        <v>53.00</v>
      </c>
      <c r="E321" s="651">
        <v>0.94640000000000002</v>
      </c>
      <c r="F321" s="618"/>
      <c r="I321" s="653">
        <v>53</v>
      </c>
      <c r="J321" s="650" t="str">
        <f t="shared" si="32"/>
        <v>53.00</v>
      </c>
      <c r="K321" s="654">
        <v>1.091</v>
      </c>
      <c r="L321" s="637"/>
      <c r="M321" s="637"/>
      <c r="N321" s="637"/>
    </row>
    <row r="322" spans="3:14" x14ac:dyDescent="0.25">
      <c r="C322" s="649">
        <v>53.05</v>
      </c>
      <c r="D322" s="650" t="str">
        <f t="shared" si="31"/>
        <v>53.05</v>
      </c>
      <c r="E322" s="651">
        <v>0.94542000000000004</v>
      </c>
      <c r="F322" s="618"/>
      <c r="I322" s="653">
        <v>53.05</v>
      </c>
      <c r="J322" s="650" t="str">
        <f t="shared" si="32"/>
        <v>53.05</v>
      </c>
      <c r="K322" s="654">
        <v>1.0901000000000001</v>
      </c>
      <c r="L322" s="637"/>
      <c r="M322" s="637"/>
      <c r="N322" s="637"/>
    </row>
    <row r="323" spans="3:14" x14ac:dyDescent="0.25">
      <c r="C323" s="649">
        <v>53.1</v>
      </c>
      <c r="D323" s="650" t="str">
        <f t="shared" si="31"/>
        <v>53.10</v>
      </c>
      <c r="E323" s="651">
        <v>0.94445000000000001</v>
      </c>
      <c r="F323" s="618"/>
      <c r="I323" s="653">
        <v>53.1</v>
      </c>
      <c r="J323" s="650" t="str">
        <f t="shared" si="32"/>
        <v>53.10</v>
      </c>
      <c r="K323" s="654">
        <v>1.0892999999999999</v>
      </c>
      <c r="L323" s="637"/>
      <c r="M323" s="637"/>
      <c r="N323" s="637"/>
    </row>
    <row r="324" spans="3:14" x14ac:dyDescent="0.25">
      <c r="C324" s="649">
        <v>53.15</v>
      </c>
      <c r="D324" s="650" t="str">
        <f t="shared" si="31"/>
        <v>53.15</v>
      </c>
      <c r="E324" s="651">
        <v>0.94327000000000005</v>
      </c>
      <c r="F324" s="618"/>
      <c r="I324" s="653">
        <v>53.15</v>
      </c>
      <c r="J324" s="650" t="str">
        <f t="shared" si="32"/>
        <v>53.15</v>
      </c>
      <c r="K324" s="654">
        <v>1.0885</v>
      </c>
      <c r="L324" s="637"/>
      <c r="M324" s="637"/>
      <c r="N324" s="637"/>
    </row>
    <row r="325" spans="3:14" x14ac:dyDescent="0.25">
      <c r="C325" s="649">
        <v>53.2</v>
      </c>
      <c r="D325" s="650" t="str">
        <f t="shared" si="31"/>
        <v>53.20</v>
      </c>
      <c r="E325" s="651">
        <v>0.9425</v>
      </c>
      <c r="F325" s="618"/>
      <c r="I325" s="653">
        <v>53.2</v>
      </c>
      <c r="J325" s="650" t="str">
        <f t="shared" si="32"/>
        <v>53.20</v>
      </c>
      <c r="K325" s="654">
        <v>1.0876999999999999</v>
      </c>
      <c r="L325" s="637"/>
      <c r="M325" s="637"/>
      <c r="N325" s="637"/>
    </row>
    <row r="326" spans="3:14" x14ac:dyDescent="0.25">
      <c r="C326" s="649">
        <v>53.25</v>
      </c>
      <c r="D326" s="650" t="str">
        <f t="shared" si="31"/>
        <v>53.25</v>
      </c>
      <c r="E326" s="651">
        <v>0.94155</v>
      </c>
      <c r="F326" s="618"/>
      <c r="I326" s="653">
        <v>53.25</v>
      </c>
      <c r="J326" s="650" t="str">
        <f t="shared" si="32"/>
        <v>53.25</v>
      </c>
      <c r="K326" s="654">
        <v>1.0869</v>
      </c>
      <c r="L326" s="637"/>
      <c r="M326" s="637"/>
      <c r="N326" s="637"/>
    </row>
    <row r="327" spans="3:14" x14ac:dyDescent="0.25">
      <c r="C327" s="649">
        <v>53.3</v>
      </c>
      <c r="D327" s="650" t="str">
        <f t="shared" si="31"/>
        <v>53.30</v>
      </c>
      <c r="E327" s="651">
        <v>0.94059999999999999</v>
      </c>
      <c r="F327" s="618"/>
      <c r="I327" s="653">
        <v>53.3</v>
      </c>
      <c r="J327" s="650" t="str">
        <f t="shared" si="32"/>
        <v>53.30</v>
      </c>
      <c r="K327" s="654">
        <v>1.0861000000000001</v>
      </c>
      <c r="L327" s="637"/>
      <c r="M327" s="637"/>
      <c r="N327" s="637"/>
    </row>
    <row r="328" spans="3:14" x14ac:dyDescent="0.25">
      <c r="C328" s="649">
        <v>53.35</v>
      </c>
      <c r="D328" s="650" t="str">
        <f t="shared" si="31"/>
        <v>53.35</v>
      </c>
      <c r="E328" s="651">
        <v>0.93964999999999999</v>
      </c>
      <c r="F328" s="618"/>
      <c r="I328" s="653">
        <v>53.35</v>
      </c>
      <c r="J328" s="650" t="str">
        <f t="shared" si="32"/>
        <v>53.35</v>
      </c>
      <c r="K328" s="654">
        <v>1.0851999999999999</v>
      </c>
      <c r="L328" s="637"/>
      <c r="M328" s="637"/>
      <c r="N328" s="637"/>
    </row>
    <row r="329" spans="3:14" x14ac:dyDescent="0.25">
      <c r="C329" s="649">
        <v>53.4</v>
      </c>
      <c r="D329" s="650" t="str">
        <f t="shared" si="31"/>
        <v>53.40</v>
      </c>
      <c r="E329" s="651">
        <v>0.93869999999999998</v>
      </c>
      <c r="F329" s="618"/>
      <c r="I329" s="653">
        <v>53.4</v>
      </c>
      <c r="J329" s="650" t="str">
        <f t="shared" si="32"/>
        <v>53.40</v>
      </c>
      <c r="K329" s="654">
        <v>1.0844</v>
      </c>
      <c r="L329" s="637"/>
      <c r="M329" s="637"/>
      <c r="N329" s="637"/>
    </row>
    <row r="330" spans="3:14" x14ac:dyDescent="0.25">
      <c r="C330" s="649">
        <v>53.45</v>
      </c>
      <c r="D330" s="650" t="str">
        <f t="shared" si="31"/>
        <v>53.45</v>
      </c>
      <c r="E330" s="651">
        <v>0.93799999999999994</v>
      </c>
      <c r="F330" s="618"/>
      <c r="I330" s="653">
        <v>53.45</v>
      </c>
      <c r="J330" s="650" t="str">
        <f t="shared" si="32"/>
        <v>53.45</v>
      </c>
      <c r="K330" s="654">
        <v>1.0835999999999999</v>
      </c>
      <c r="L330" s="637"/>
      <c r="M330" s="637"/>
      <c r="N330" s="637"/>
    </row>
    <row r="331" spans="3:14" x14ac:dyDescent="0.25">
      <c r="C331" s="649">
        <v>53.5</v>
      </c>
      <c r="D331" s="650" t="str">
        <f t="shared" si="31"/>
        <v>53.50</v>
      </c>
      <c r="E331" s="651">
        <v>0.93730000000000002</v>
      </c>
      <c r="F331" s="618"/>
      <c r="I331" s="653">
        <v>53.5</v>
      </c>
      <c r="J331" s="650" t="str">
        <f t="shared" si="32"/>
        <v>53.50</v>
      </c>
      <c r="K331" s="654">
        <v>1.0828</v>
      </c>
      <c r="L331" s="637"/>
      <c r="M331" s="637"/>
      <c r="N331" s="637"/>
    </row>
    <row r="332" spans="3:14" x14ac:dyDescent="0.25">
      <c r="C332" s="649">
        <v>53.55</v>
      </c>
      <c r="D332" s="650" t="str">
        <f t="shared" si="31"/>
        <v>53.55</v>
      </c>
      <c r="E332" s="651">
        <v>0.93610000000000004</v>
      </c>
      <c r="F332" s="618"/>
      <c r="I332" s="653">
        <v>53.55</v>
      </c>
      <c r="J332" s="650" t="str">
        <f t="shared" si="32"/>
        <v>53.55</v>
      </c>
      <c r="K332" s="654">
        <v>1.0820000000000001</v>
      </c>
      <c r="L332" s="637"/>
      <c r="M332" s="637"/>
      <c r="N332" s="637"/>
    </row>
    <row r="333" spans="3:14" x14ac:dyDescent="0.25">
      <c r="C333" s="649">
        <v>53.6</v>
      </c>
      <c r="D333" s="650" t="str">
        <f t="shared" si="31"/>
        <v>53.60</v>
      </c>
      <c r="E333" s="651">
        <v>0.93489999999999995</v>
      </c>
      <c r="F333" s="618"/>
      <c r="I333" s="653">
        <v>53.6</v>
      </c>
      <c r="J333" s="650" t="str">
        <f t="shared" si="32"/>
        <v>53.60</v>
      </c>
      <c r="K333" s="654">
        <v>1.0811999999999999</v>
      </c>
      <c r="L333" s="637"/>
      <c r="M333" s="637"/>
      <c r="N333" s="637"/>
    </row>
    <row r="334" spans="3:14" x14ac:dyDescent="0.25">
      <c r="C334" s="649">
        <v>53.65</v>
      </c>
      <c r="D334" s="650" t="str">
        <f t="shared" si="31"/>
        <v>53.65</v>
      </c>
      <c r="E334" s="651">
        <v>0.93396999999999997</v>
      </c>
      <c r="F334" s="618"/>
      <c r="I334" s="653">
        <v>53.65</v>
      </c>
      <c r="J334" s="650" t="str">
        <f t="shared" si="32"/>
        <v>53.65</v>
      </c>
      <c r="K334" s="654">
        <v>1.0804</v>
      </c>
      <c r="L334" s="637"/>
      <c r="M334" s="637"/>
      <c r="N334" s="637"/>
    </row>
    <row r="335" spans="3:14" x14ac:dyDescent="0.25">
      <c r="C335" s="649">
        <v>53.7</v>
      </c>
      <c r="D335" s="650" t="str">
        <f t="shared" si="31"/>
        <v>53.70</v>
      </c>
      <c r="E335" s="651">
        <v>0.93305000000000005</v>
      </c>
      <c r="F335" s="618"/>
      <c r="I335" s="653">
        <v>53.7</v>
      </c>
      <c r="J335" s="650" t="str">
        <f t="shared" si="32"/>
        <v>53.70</v>
      </c>
      <c r="K335" s="654">
        <v>1.0795999999999999</v>
      </c>
      <c r="L335" s="637"/>
      <c r="M335" s="637"/>
      <c r="N335" s="637"/>
    </row>
    <row r="336" spans="3:14" x14ac:dyDescent="0.25">
      <c r="C336" s="649">
        <v>53.75</v>
      </c>
      <c r="D336" s="650" t="str">
        <f t="shared" si="31"/>
        <v>53.75</v>
      </c>
      <c r="E336" s="651">
        <v>0.93210000000000004</v>
      </c>
      <c r="F336" s="618"/>
      <c r="I336" s="653">
        <v>53.75</v>
      </c>
      <c r="J336" s="650" t="str">
        <f t="shared" si="32"/>
        <v>53.75</v>
      </c>
      <c r="K336" s="654">
        <v>1.0788</v>
      </c>
      <c r="L336" s="637"/>
      <c r="M336" s="637"/>
      <c r="N336" s="637"/>
    </row>
    <row r="337" spans="3:14" x14ac:dyDescent="0.25">
      <c r="C337" s="649">
        <v>53.8</v>
      </c>
      <c r="D337" s="650" t="str">
        <f t="shared" si="31"/>
        <v>53.80</v>
      </c>
      <c r="E337" s="651">
        <v>0.93115000000000003</v>
      </c>
      <c r="F337" s="618"/>
      <c r="I337" s="653">
        <v>53.8</v>
      </c>
      <c r="J337" s="650" t="str">
        <f t="shared" si="32"/>
        <v>53.80</v>
      </c>
      <c r="K337" s="654">
        <v>1.0780000000000001</v>
      </c>
      <c r="L337" s="637"/>
      <c r="M337" s="637"/>
      <c r="N337" s="637"/>
    </row>
    <row r="338" spans="3:14" x14ac:dyDescent="0.25">
      <c r="C338" s="649">
        <v>53.85</v>
      </c>
      <c r="D338" s="650" t="str">
        <f t="shared" si="31"/>
        <v>53.85</v>
      </c>
      <c r="E338" s="651">
        <v>0.93025000000000002</v>
      </c>
      <c r="F338" s="618"/>
      <c r="I338" s="653">
        <v>53.85</v>
      </c>
      <c r="J338" s="650" t="str">
        <f t="shared" si="32"/>
        <v>53.85</v>
      </c>
      <c r="K338" s="654">
        <v>1.0771999999999999</v>
      </c>
      <c r="L338" s="637"/>
      <c r="M338" s="637"/>
      <c r="N338" s="637"/>
    </row>
    <row r="339" spans="3:14" x14ac:dyDescent="0.25">
      <c r="C339" s="649">
        <v>53.9</v>
      </c>
      <c r="D339" s="650" t="str">
        <f t="shared" si="31"/>
        <v>53.90</v>
      </c>
      <c r="E339" s="651">
        <v>0.92935000000000001</v>
      </c>
      <c r="F339" s="618"/>
      <c r="I339" s="653">
        <v>53.9</v>
      </c>
      <c r="J339" s="650" t="str">
        <f t="shared" si="32"/>
        <v>53.90</v>
      </c>
      <c r="K339" s="654">
        <v>1.0764</v>
      </c>
      <c r="L339" s="637"/>
      <c r="M339" s="637"/>
      <c r="N339" s="637"/>
    </row>
    <row r="340" spans="3:14" x14ac:dyDescent="0.25">
      <c r="C340" s="649">
        <v>53.95</v>
      </c>
      <c r="D340" s="650" t="str">
        <f t="shared" si="31"/>
        <v>53.95</v>
      </c>
      <c r="E340" s="651">
        <v>0.92842000000000002</v>
      </c>
      <c r="F340" s="618"/>
      <c r="I340" s="653">
        <v>53.95</v>
      </c>
      <c r="J340" s="650" t="str">
        <f t="shared" si="32"/>
        <v>53.95</v>
      </c>
      <c r="K340" s="654">
        <v>1.0755999999999999</v>
      </c>
      <c r="L340" s="637"/>
      <c r="M340" s="637"/>
      <c r="N340" s="637"/>
    </row>
    <row r="341" spans="3:14" x14ac:dyDescent="0.25">
      <c r="C341" s="649">
        <v>54</v>
      </c>
      <c r="D341" s="650" t="str">
        <f t="shared" si="31"/>
        <v>54.00</v>
      </c>
      <c r="E341" s="651">
        <v>0.92749999999999999</v>
      </c>
      <c r="F341" s="618"/>
      <c r="I341" s="653">
        <v>54</v>
      </c>
      <c r="J341" s="650" t="str">
        <f t="shared" si="32"/>
        <v>54.00</v>
      </c>
      <c r="K341" s="654">
        <v>1.0748</v>
      </c>
      <c r="L341" s="637"/>
      <c r="M341" s="637"/>
      <c r="N341" s="637"/>
    </row>
    <row r="342" spans="3:14" x14ac:dyDescent="0.25">
      <c r="C342" s="649">
        <v>54.05</v>
      </c>
      <c r="D342" s="650" t="str">
        <f t="shared" si="31"/>
        <v>54.05</v>
      </c>
      <c r="E342" s="651">
        <v>0.92657</v>
      </c>
      <c r="F342" s="618"/>
      <c r="I342" s="653">
        <v>54.05</v>
      </c>
      <c r="J342" s="650" t="str">
        <f t="shared" si="32"/>
        <v>54.05</v>
      </c>
      <c r="K342" s="654">
        <v>1.0740000000000001</v>
      </c>
      <c r="L342" s="637"/>
      <c r="M342" s="637"/>
      <c r="N342" s="637"/>
    </row>
    <row r="343" spans="3:14" x14ac:dyDescent="0.25">
      <c r="C343" s="649">
        <v>54.1</v>
      </c>
      <c r="D343" s="650" t="str">
        <f t="shared" si="31"/>
        <v>54.10</v>
      </c>
      <c r="E343" s="651">
        <v>0.92564999999999997</v>
      </c>
      <c r="F343" s="618"/>
      <c r="I343" s="653">
        <v>54.1</v>
      </c>
      <c r="J343" s="650" t="str">
        <f t="shared" si="32"/>
        <v>54.10</v>
      </c>
      <c r="K343" s="654">
        <v>1.0731999999999999</v>
      </c>
      <c r="L343" s="637"/>
      <c r="M343" s="637"/>
      <c r="N343" s="637"/>
    </row>
    <row r="344" spans="3:14" x14ac:dyDescent="0.25">
      <c r="C344" s="649">
        <v>54.15</v>
      </c>
      <c r="D344" s="650" t="str">
        <f t="shared" si="31"/>
        <v>54.15</v>
      </c>
      <c r="E344" s="651">
        <v>0.92474999999999996</v>
      </c>
      <c r="F344" s="618"/>
      <c r="I344" s="653">
        <v>54.15</v>
      </c>
      <c r="J344" s="650" t="str">
        <f t="shared" si="32"/>
        <v>54.15</v>
      </c>
      <c r="K344" s="654">
        <v>1.0724</v>
      </c>
      <c r="L344" s="637"/>
      <c r="M344" s="637"/>
      <c r="N344" s="637"/>
    </row>
    <row r="345" spans="3:14" x14ac:dyDescent="0.25">
      <c r="C345" s="649">
        <v>54.2</v>
      </c>
      <c r="D345" s="650" t="str">
        <f t="shared" si="31"/>
        <v>54.20</v>
      </c>
      <c r="E345" s="651">
        <v>0.92384999999999995</v>
      </c>
      <c r="F345" s="618"/>
      <c r="I345" s="653">
        <v>54.2</v>
      </c>
      <c r="J345" s="650" t="str">
        <f t="shared" si="32"/>
        <v>54.20</v>
      </c>
      <c r="K345" s="654">
        <v>1.0716000000000001</v>
      </c>
      <c r="L345" s="637"/>
      <c r="M345" s="637"/>
      <c r="N345" s="637"/>
    </row>
    <row r="346" spans="3:14" x14ac:dyDescent="0.25">
      <c r="C346" s="649">
        <v>54.25</v>
      </c>
      <c r="D346" s="650" t="str">
        <f t="shared" si="31"/>
        <v>54.25</v>
      </c>
      <c r="E346" s="651">
        <v>0.92291999999999996</v>
      </c>
      <c r="F346" s="618"/>
      <c r="I346" s="653">
        <v>54.25</v>
      </c>
      <c r="J346" s="650" t="str">
        <f t="shared" si="32"/>
        <v>54.25</v>
      </c>
      <c r="K346" s="654">
        <v>1.0708</v>
      </c>
      <c r="L346" s="637"/>
      <c r="M346" s="637"/>
      <c r="N346" s="637"/>
    </row>
    <row r="347" spans="3:14" x14ac:dyDescent="0.25">
      <c r="C347" s="649">
        <v>54.3</v>
      </c>
      <c r="D347" s="650" t="str">
        <f t="shared" si="31"/>
        <v>54.30</v>
      </c>
      <c r="E347" s="651">
        <v>0.92200000000000004</v>
      </c>
      <c r="F347" s="618"/>
      <c r="I347" s="653">
        <v>54.3</v>
      </c>
      <c r="J347" s="650" t="str">
        <f t="shared" si="32"/>
        <v>54.30</v>
      </c>
      <c r="K347" s="654">
        <v>1.0701000000000001</v>
      </c>
      <c r="L347" s="637"/>
      <c r="M347" s="637"/>
      <c r="N347" s="637"/>
    </row>
    <row r="348" spans="3:14" x14ac:dyDescent="0.25">
      <c r="C348" s="649">
        <v>54.35</v>
      </c>
      <c r="D348" s="650" t="str">
        <f t="shared" si="31"/>
        <v>54.35</v>
      </c>
      <c r="E348" s="651">
        <v>0.92110000000000003</v>
      </c>
      <c r="F348" s="618"/>
      <c r="I348" s="653">
        <v>54.35</v>
      </c>
      <c r="J348" s="650" t="str">
        <f t="shared" si="32"/>
        <v>54.35</v>
      </c>
      <c r="K348" s="654">
        <v>1.0691999999999999</v>
      </c>
      <c r="L348" s="637"/>
      <c r="M348" s="637"/>
      <c r="N348" s="637"/>
    </row>
    <row r="349" spans="3:14" x14ac:dyDescent="0.25">
      <c r="C349" s="649">
        <v>54.4</v>
      </c>
      <c r="D349" s="650" t="str">
        <f t="shared" si="31"/>
        <v>54.40</v>
      </c>
      <c r="E349" s="651">
        <v>0.92020000000000002</v>
      </c>
      <c r="F349" s="618"/>
      <c r="I349" s="653">
        <v>54.4</v>
      </c>
      <c r="J349" s="650" t="str">
        <f t="shared" si="32"/>
        <v>54.40</v>
      </c>
      <c r="K349" s="654">
        <v>1.0684</v>
      </c>
      <c r="L349" s="637"/>
      <c r="M349" s="637"/>
      <c r="N349" s="637"/>
    </row>
    <row r="350" spans="3:14" x14ac:dyDescent="0.25">
      <c r="C350" s="649">
        <v>54.45</v>
      </c>
      <c r="D350" s="650" t="str">
        <f t="shared" si="31"/>
        <v>54.45</v>
      </c>
      <c r="E350" s="651">
        <v>0.91930000000000001</v>
      </c>
      <c r="F350" s="618"/>
      <c r="I350" s="653">
        <v>54.45</v>
      </c>
      <c r="J350" s="650" t="str">
        <f t="shared" si="32"/>
        <v>54.45</v>
      </c>
      <c r="K350" s="654">
        <v>1.0676000000000001</v>
      </c>
      <c r="L350" s="637"/>
      <c r="M350" s="637"/>
      <c r="N350" s="637"/>
    </row>
    <row r="351" spans="3:14" x14ac:dyDescent="0.25">
      <c r="C351" s="649">
        <v>54.5</v>
      </c>
      <c r="D351" s="650" t="str">
        <f t="shared" si="31"/>
        <v>54.50</v>
      </c>
      <c r="E351" s="651">
        <v>0.91839999999999999</v>
      </c>
      <c r="F351" s="618"/>
      <c r="I351" s="653">
        <v>54.5</v>
      </c>
      <c r="J351" s="650" t="str">
        <f t="shared" si="32"/>
        <v>54.50</v>
      </c>
      <c r="K351" s="654">
        <v>1.0669</v>
      </c>
      <c r="L351" s="637"/>
      <c r="M351" s="637"/>
      <c r="N351" s="637"/>
    </row>
    <row r="352" spans="3:14" x14ac:dyDescent="0.25">
      <c r="C352" s="649">
        <v>54.55</v>
      </c>
      <c r="D352" s="650" t="str">
        <f t="shared" si="31"/>
        <v>54.55</v>
      </c>
      <c r="E352" s="651">
        <v>0.91749999999999998</v>
      </c>
      <c r="F352" s="618"/>
      <c r="I352" s="653">
        <v>54.55</v>
      </c>
      <c r="J352" s="650" t="str">
        <f t="shared" si="32"/>
        <v>54.55</v>
      </c>
      <c r="K352" s="654">
        <v>1.0661</v>
      </c>
      <c r="L352" s="637"/>
      <c r="M352" s="637"/>
      <c r="N352" s="637"/>
    </row>
    <row r="353" spans="3:14" x14ac:dyDescent="0.25">
      <c r="C353" s="649">
        <v>54.6</v>
      </c>
      <c r="D353" s="650" t="str">
        <f t="shared" si="31"/>
        <v>54.60</v>
      </c>
      <c r="E353" s="651">
        <v>0.91659999999999997</v>
      </c>
      <c r="F353" s="618"/>
      <c r="I353" s="653">
        <v>54.6</v>
      </c>
      <c r="J353" s="650" t="str">
        <f t="shared" si="32"/>
        <v>54.60</v>
      </c>
      <c r="K353" s="654">
        <v>1.0652999999999999</v>
      </c>
      <c r="L353" s="637"/>
      <c r="M353" s="637"/>
      <c r="N353" s="637"/>
    </row>
    <row r="354" spans="3:14" x14ac:dyDescent="0.25">
      <c r="C354" s="649">
        <v>54.65</v>
      </c>
      <c r="D354" s="650" t="str">
        <f t="shared" si="31"/>
        <v>54.65</v>
      </c>
      <c r="E354" s="651">
        <v>0.91569999999999996</v>
      </c>
      <c r="F354" s="618"/>
      <c r="I354" s="653">
        <v>54.65</v>
      </c>
      <c r="J354" s="650" t="str">
        <f t="shared" si="32"/>
        <v>54.65</v>
      </c>
      <c r="K354" s="654">
        <v>1.0645</v>
      </c>
      <c r="L354" s="637"/>
      <c r="M354" s="637"/>
      <c r="N354" s="637"/>
    </row>
    <row r="355" spans="3:14" x14ac:dyDescent="0.25">
      <c r="C355" s="649">
        <v>54.7</v>
      </c>
      <c r="D355" s="650" t="str">
        <f t="shared" si="31"/>
        <v>54.70</v>
      </c>
      <c r="E355" s="651">
        <v>0.91479999999999995</v>
      </c>
      <c r="F355" s="618"/>
      <c r="I355" s="653">
        <v>54.7</v>
      </c>
      <c r="J355" s="650" t="str">
        <f t="shared" si="32"/>
        <v>54.70</v>
      </c>
      <c r="K355" s="654">
        <v>1.0638000000000001</v>
      </c>
      <c r="L355" s="637"/>
      <c r="M355" s="637"/>
      <c r="N355" s="637"/>
    </row>
    <row r="356" spans="3:14" x14ac:dyDescent="0.25">
      <c r="C356" s="649">
        <v>54.75</v>
      </c>
      <c r="D356" s="650" t="str">
        <f t="shared" si="31"/>
        <v>54.75</v>
      </c>
      <c r="E356" s="651">
        <v>0.91391999999999995</v>
      </c>
      <c r="F356" s="618"/>
      <c r="I356" s="653">
        <v>54.75</v>
      </c>
      <c r="J356" s="650" t="str">
        <f t="shared" si="32"/>
        <v>54.75</v>
      </c>
      <c r="K356" s="654">
        <v>1.0629999999999999</v>
      </c>
      <c r="L356" s="637"/>
      <c r="M356" s="637"/>
      <c r="N356" s="637"/>
    </row>
    <row r="357" spans="3:14" x14ac:dyDescent="0.25">
      <c r="C357" s="649">
        <v>54.8</v>
      </c>
      <c r="D357" s="650" t="str">
        <f t="shared" si="31"/>
        <v>54.80</v>
      </c>
      <c r="E357" s="651">
        <v>0.91305000000000003</v>
      </c>
      <c r="F357" s="618"/>
      <c r="I357" s="653">
        <v>54.8</v>
      </c>
      <c r="J357" s="650" t="str">
        <f t="shared" si="32"/>
        <v>54.80</v>
      </c>
      <c r="K357" s="654">
        <v>1.0622</v>
      </c>
      <c r="L357" s="637"/>
      <c r="M357" s="637"/>
      <c r="N357" s="637"/>
    </row>
    <row r="358" spans="3:14" x14ac:dyDescent="0.25">
      <c r="C358" s="649">
        <v>54.85</v>
      </c>
      <c r="D358" s="650" t="str">
        <f t="shared" si="31"/>
        <v>54.85</v>
      </c>
      <c r="E358" s="651">
        <v>0.91217000000000004</v>
      </c>
      <c r="F358" s="618"/>
      <c r="I358" s="653">
        <v>54.85</v>
      </c>
      <c r="J358" s="650" t="str">
        <f t="shared" si="32"/>
        <v>54.85</v>
      </c>
      <c r="K358" s="654">
        <v>1.0613999999999999</v>
      </c>
      <c r="L358" s="637"/>
      <c r="M358" s="637"/>
      <c r="N358" s="637"/>
    </row>
    <row r="359" spans="3:14" x14ac:dyDescent="0.25">
      <c r="C359" s="649">
        <v>54.9</v>
      </c>
      <c r="D359" s="650" t="str">
        <f t="shared" si="31"/>
        <v>54.90</v>
      </c>
      <c r="E359" s="651">
        <v>0.9113</v>
      </c>
      <c r="F359" s="618"/>
      <c r="I359" s="653">
        <v>54.9</v>
      </c>
      <c r="J359" s="650" t="str">
        <f t="shared" si="32"/>
        <v>54.90</v>
      </c>
      <c r="K359" s="654">
        <v>1.0606</v>
      </c>
      <c r="L359" s="637"/>
      <c r="M359" s="637"/>
      <c r="N359" s="637"/>
    </row>
    <row r="360" spans="3:14" x14ac:dyDescent="0.25">
      <c r="C360" s="649">
        <v>54.95</v>
      </c>
      <c r="D360" s="650" t="str">
        <f t="shared" si="31"/>
        <v>54.95</v>
      </c>
      <c r="E360" s="651">
        <v>0.91042000000000001</v>
      </c>
      <c r="F360" s="618"/>
      <c r="I360" s="653">
        <v>54.95</v>
      </c>
      <c r="J360" s="650" t="str">
        <f t="shared" si="32"/>
        <v>54.95</v>
      </c>
      <c r="K360" s="654">
        <v>1.0598000000000001</v>
      </c>
      <c r="L360" s="637"/>
      <c r="M360" s="637"/>
      <c r="N360" s="637"/>
    </row>
    <row r="361" spans="3:14" x14ac:dyDescent="0.25">
      <c r="C361" s="649">
        <v>55</v>
      </c>
      <c r="D361" s="650" t="str">
        <f t="shared" si="31"/>
        <v>55.00</v>
      </c>
      <c r="E361" s="651">
        <v>0.90954999999999997</v>
      </c>
      <c r="F361" s="618"/>
      <c r="I361" s="653">
        <v>55</v>
      </c>
      <c r="J361" s="650" t="str">
        <f t="shared" si="32"/>
        <v>55.00</v>
      </c>
      <c r="K361" s="654">
        <v>1.0590999999999999</v>
      </c>
      <c r="L361" s="637"/>
      <c r="M361" s="637"/>
      <c r="N361" s="637"/>
    </row>
    <row r="362" spans="3:14" x14ac:dyDescent="0.25">
      <c r="C362" s="649">
        <v>55.05</v>
      </c>
      <c r="D362" s="650" t="str">
        <f t="shared" si="31"/>
        <v>55.05</v>
      </c>
      <c r="E362" s="651">
        <v>0.90866999999999998</v>
      </c>
      <c r="F362" s="618"/>
      <c r="I362" s="653">
        <v>55.05</v>
      </c>
      <c r="J362" s="650" t="str">
        <f t="shared" si="32"/>
        <v>55.05</v>
      </c>
      <c r="K362" s="654">
        <v>1.0583</v>
      </c>
      <c r="L362" s="637"/>
      <c r="M362" s="637"/>
      <c r="N362" s="637"/>
    </row>
    <row r="363" spans="3:14" x14ac:dyDescent="0.25">
      <c r="C363" s="649">
        <v>55.1</v>
      </c>
      <c r="D363" s="650" t="str">
        <f t="shared" si="31"/>
        <v>55.10</v>
      </c>
      <c r="E363" s="651">
        <v>0.90780000000000005</v>
      </c>
      <c r="F363" s="618"/>
      <c r="I363" s="653">
        <v>55.1</v>
      </c>
      <c r="J363" s="650" t="str">
        <f t="shared" si="32"/>
        <v>55.10</v>
      </c>
      <c r="K363" s="654">
        <v>1.0575000000000001</v>
      </c>
      <c r="L363" s="637"/>
      <c r="M363" s="637"/>
      <c r="N363" s="637"/>
    </row>
    <row r="364" spans="3:14" x14ac:dyDescent="0.25">
      <c r="C364" s="649">
        <v>55.15</v>
      </c>
      <c r="D364" s="650" t="str">
        <f t="shared" si="31"/>
        <v>55.15</v>
      </c>
      <c r="E364" s="651">
        <v>0.90691999999999995</v>
      </c>
      <c r="F364" s="618"/>
      <c r="I364" s="653">
        <v>55.15</v>
      </c>
      <c r="J364" s="650" t="str">
        <f t="shared" si="32"/>
        <v>55.15</v>
      </c>
      <c r="K364" s="654">
        <v>1.0568</v>
      </c>
      <c r="L364" s="637"/>
      <c r="M364" s="637"/>
      <c r="N364" s="637"/>
    </row>
    <row r="365" spans="3:14" x14ac:dyDescent="0.25">
      <c r="C365" s="649">
        <v>55.2</v>
      </c>
      <c r="D365" s="650" t="str">
        <f t="shared" si="31"/>
        <v>55.20</v>
      </c>
      <c r="E365" s="651">
        <v>0.90605000000000002</v>
      </c>
      <c r="F365" s="618"/>
      <c r="I365" s="653">
        <v>55.2</v>
      </c>
      <c r="J365" s="650" t="str">
        <f t="shared" si="32"/>
        <v>55.20</v>
      </c>
      <c r="K365" s="654">
        <v>1.0561</v>
      </c>
      <c r="L365" s="637"/>
      <c r="M365" s="637"/>
      <c r="N365" s="637"/>
    </row>
    <row r="366" spans="3:14" x14ac:dyDescent="0.25">
      <c r="C366" s="649">
        <v>55.25</v>
      </c>
      <c r="D366" s="650" t="str">
        <f t="shared" si="31"/>
        <v>55.25</v>
      </c>
      <c r="E366" s="651">
        <v>0.9052</v>
      </c>
      <c r="F366" s="618"/>
      <c r="I366" s="653">
        <v>55.25</v>
      </c>
      <c r="J366" s="650" t="str">
        <f t="shared" si="32"/>
        <v>55.25</v>
      </c>
      <c r="K366" s="654">
        <v>1.0552999999999999</v>
      </c>
      <c r="L366" s="637"/>
      <c r="M366" s="637"/>
      <c r="N366" s="637"/>
    </row>
    <row r="367" spans="3:14" x14ac:dyDescent="0.25">
      <c r="C367" s="649">
        <v>55.3</v>
      </c>
      <c r="D367" s="650" t="str">
        <f t="shared" si="31"/>
        <v>55.30</v>
      </c>
      <c r="E367" s="651">
        <v>0.90434999999999999</v>
      </c>
      <c r="F367" s="618"/>
      <c r="I367" s="653">
        <v>55.3</v>
      </c>
      <c r="J367" s="650" t="str">
        <f t="shared" si="32"/>
        <v>55.30</v>
      </c>
      <c r="K367" s="654">
        <v>1.0545</v>
      </c>
      <c r="L367" s="637"/>
      <c r="M367" s="637"/>
      <c r="N367" s="637"/>
    </row>
    <row r="368" spans="3:14" x14ac:dyDescent="0.25">
      <c r="C368" s="649">
        <v>55.35</v>
      </c>
      <c r="D368" s="650" t="str">
        <f t="shared" si="31"/>
        <v>55.35</v>
      </c>
      <c r="E368" s="651">
        <v>0.90349999999999997</v>
      </c>
      <c r="F368" s="618"/>
      <c r="I368" s="653">
        <v>55.35</v>
      </c>
      <c r="J368" s="650" t="str">
        <f t="shared" si="32"/>
        <v>55.35</v>
      </c>
      <c r="K368" s="654">
        <v>1.0537000000000001</v>
      </c>
      <c r="L368" s="637"/>
      <c r="M368" s="637"/>
      <c r="N368" s="637"/>
    </row>
    <row r="369" spans="3:14" x14ac:dyDescent="0.25">
      <c r="C369" s="649">
        <v>55.4</v>
      </c>
      <c r="D369" s="650" t="str">
        <f t="shared" si="31"/>
        <v>55.40</v>
      </c>
      <c r="E369" s="651">
        <v>0.90264999999999995</v>
      </c>
      <c r="F369" s="618"/>
      <c r="I369" s="653">
        <v>55.4</v>
      </c>
      <c r="J369" s="650" t="str">
        <f t="shared" si="32"/>
        <v>55.40</v>
      </c>
      <c r="K369" s="654">
        <v>1.0529999999999999</v>
      </c>
      <c r="L369" s="637"/>
      <c r="M369" s="637"/>
      <c r="N369" s="637"/>
    </row>
    <row r="370" spans="3:14" x14ac:dyDescent="0.25">
      <c r="C370" s="649">
        <v>55.45</v>
      </c>
      <c r="D370" s="650" t="str">
        <f t="shared" si="31"/>
        <v>55.45</v>
      </c>
      <c r="E370" s="651">
        <v>0.90180000000000005</v>
      </c>
      <c r="F370" s="618"/>
      <c r="I370" s="653">
        <v>55.45</v>
      </c>
      <c r="J370" s="650" t="str">
        <f t="shared" si="32"/>
        <v>55.45</v>
      </c>
      <c r="K370" s="654">
        <v>1.0522</v>
      </c>
      <c r="L370" s="637"/>
      <c r="M370" s="637"/>
      <c r="N370" s="637"/>
    </row>
    <row r="371" spans="3:14" x14ac:dyDescent="0.25">
      <c r="C371" s="649">
        <v>55.5</v>
      </c>
      <c r="D371" s="650" t="str">
        <f t="shared" si="31"/>
        <v>55.50</v>
      </c>
      <c r="E371" s="651">
        <v>0.90095000000000003</v>
      </c>
      <c r="F371" s="618"/>
      <c r="I371" s="653">
        <v>55.5</v>
      </c>
      <c r="J371" s="650" t="str">
        <f t="shared" si="32"/>
        <v>55.50</v>
      </c>
      <c r="K371" s="654">
        <v>1.0513999999999999</v>
      </c>
      <c r="L371" s="637"/>
      <c r="M371" s="637"/>
      <c r="N371" s="637"/>
    </row>
    <row r="372" spans="3:14" x14ac:dyDescent="0.25">
      <c r="C372" s="649">
        <v>55.55</v>
      </c>
      <c r="D372" s="650" t="str">
        <f t="shared" si="31"/>
        <v>55.55</v>
      </c>
      <c r="E372" s="651">
        <v>0.90010000000000001</v>
      </c>
      <c r="F372" s="618"/>
      <c r="I372" s="653">
        <v>55.55</v>
      </c>
      <c r="J372" s="650" t="str">
        <f t="shared" si="32"/>
        <v>55.55</v>
      </c>
      <c r="K372" s="654">
        <v>1.0507</v>
      </c>
      <c r="L372" s="637"/>
      <c r="M372" s="637"/>
      <c r="N372" s="637"/>
    </row>
    <row r="373" spans="3:14" x14ac:dyDescent="0.25">
      <c r="C373" s="649">
        <v>55.6</v>
      </c>
      <c r="D373" s="650" t="str">
        <f t="shared" si="31"/>
        <v>55.60</v>
      </c>
      <c r="E373" s="651">
        <v>0.89924999999999999</v>
      </c>
      <c r="F373" s="618"/>
      <c r="I373" s="653">
        <v>55.6</v>
      </c>
      <c r="J373" s="650" t="str">
        <f t="shared" si="32"/>
        <v>55.60</v>
      </c>
      <c r="K373" s="654">
        <v>1.05</v>
      </c>
      <c r="L373" s="637"/>
      <c r="M373" s="637"/>
      <c r="N373" s="637"/>
    </row>
    <row r="374" spans="3:14" x14ac:dyDescent="0.25">
      <c r="C374" s="649">
        <v>55.65</v>
      </c>
      <c r="D374" s="650" t="str">
        <f t="shared" si="31"/>
        <v>55.65</v>
      </c>
      <c r="E374" s="651">
        <v>0.89842</v>
      </c>
      <c r="F374" s="618"/>
      <c r="I374" s="653">
        <v>55.65</v>
      </c>
      <c r="J374" s="650" t="str">
        <f t="shared" si="32"/>
        <v>55.65</v>
      </c>
      <c r="K374" s="654">
        <v>1.0491999999999999</v>
      </c>
      <c r="L374" s="637"/>
      <c r="M374" s="637"/>
      <c r="N374" s="637"/>
    </row>
    <row r="375" spans="3:14" x14ac:dyDescent="0.25">
      <c r="C375" s="649">
        <v>55.7</v>
      </c>
      <c r="D375" s="650" t="str">
        <f t="shared" si="31"/>
        <v>55.70</v>
      </c>
      <c r="E375" s="651">
        <v>0.89759999999999995</v>
      </c>
      <c r="F375" s="618"/>
      <c r="I375" s="653">
        <v>55.7</v>
      </c>
      <c r="J375" s="650" t="str">
        <f t="shared" si="32"/>
        <v>55.70</v>
      </c>
      <c r="K375" s="654">
        <v>1.0484</v>
      </c>
      <c r="L375" s="637"/>
      <c r="M375" s="637"/>
      <c r="N375" s="637"/>
    </row>
    <row r="376" spans="3:14" x14ac:dyDescent="0.25">
      <c r="C376" s="649">
        <v>55.75</v>
      </c>
      <c r="D376" s="650" t="str">
        <f t="shared" si="31"/>
        <v>55.75</v>
      </c>
      <c r="E376" s="651">
        <v>0.89671999999999996</v>
      </c>
      <c r="F376" s="618"/>
      <c r="I376" s="653">
        <v>55.75</v>
      </c>
      <c r="J376" s="650" t="str">
        <f t="shared" si="32"/>
        <v>55.75</v>
      </c>
      <c r="K376" s="654">
        <v>1.0477000000000001</v>
      </c>
      <c r="L376" s="637"/>
      <c r="M376" s="637"/>
      <c r="N376" s="637"/>
    </row>
    <row r="377" spans="3:14" x14ac:dyDescent="0.25">
      <c r="C377" s="649">
        <v>55.8</v>
      </c>
      <c r="D377" s="650" t="str">
        <f t="shared" si="31"/>
        <v>55.80</v>
      </c>
      <c r="E377" s="651">
        <v>0.89585000000000004</v>
      </c>
      <c r="F377" s="618"/>
      <c r="I377" s="653">
        <v>55.8</v>
      </c>
      <c r="J377" s="650" t="str">
        <f t="shared" si="32"/>
        <v>55.80</v>
      </c>
      <c r="K377" s="654">
        <v>1.0468999999999999</v>
      </c>
      <c r="L377" s="637"/>
      <c r="M377" s="637"/>
      <c r="N377" s="637"/>
    </row>
    <row r="378" spans="3:14" x14ac:dyDescent="0.25">
      <c r="C378" s="649">
        <v>55.85</v>
      </c>
      <c r="D378" s="650" t="str">
        <f t="shared" si="31"/>
        <v>55.85</v>
      </c>
      <c r="E378" s="651">
        <v>0.89502000000000004</v>
      </c>
      <c r="F378" s="618"/>
      <c r="I378" s="653">
        <v>55.85</v>
      </c>
      <c r="J378" s="650" t="str">
        <f t="shared" si="32"/>
        <v>55.85</v>
      </c>
      <c r="K378" s="654">
        <v>1.0462</v>
      </c>
      <c r="L378" s="637"/>
      <c r="M378" s="637"/>
      <c r="N378" s="637"/>
    </row>
    <row r="379" spans="3:14" x14ac:dyDescent="0.25">
      <c r="C379" s="649">
        <v>55.9</v>
      </c>
      <c r="D379" s="650" t="str">
        <f t="shared" si="31"/>
        <v>55.90</v>
      </c>
      <c r="E379" s="651">
        <v>0.89419999999999999</v>
      </c>
      <c r="F379" s="618"/>
      <c r="I379" s="653">
        <v>55.9</v>
      </c>
      <c r="J379" s="650" t="str">
        <f t="shared" si="32"/>
        <v>55.90</v>
      </c>
      <c r="K379" s="654">
        <v>1.0454000000000001</v>
      </c>
      <c r="L379" s="637"/>
      <c r="M379" s="637"/>
      <c r="N379" s="637"/>
    </row>
    <row r="380" spans="3:14" x14ac:dyDescent="0.25">
      <c r="C380" s="649">
        <v>55.95</v>
      </c>
      <c r="D380" s="650" t="str">
        <f t="shared" si="31"/>
        <v>55.95</v>
      </c>
      <c r="E380" s="651">
        <v>0.89337</v>
      </c>
      <c r="F380" s="618"/>
      <c r="I380" s="653">
        <v>55.95</v>
      </c>
      <c r="J380" s="650" t="str">
        <f t="shared" si="32"/>
        <v>55.95</v>
      </c>
      <c r="K380" s="654">
        <v>1.0446</v>
      </c>
      <c r="L380" s="637"/>
      <c r="M380" s="637"/>
      <c r="N380" s="637"/>
    </row>
    <row r="381" spans="3:14" x14ac:dyDescent="0.25">
      <c r="C381" s="649">
        <v>56</v>
      </c>
      <c r="D381" s="650" t="str">
        <f t="shared" si="31"/>
        <v>56.00</v>
      </c>
      <c r="E381" s="651">
        <v>0.89254999999999995</v>
      </c>
      <c r="F381" s="618"/>
      <c r="I381" s="653">
        <v>56</v>
      </c>
      <c r="J381" s="650" t="str">
        <f t="shared" si="32"/>
        <v>56.00</v>
      </c>
      <c r="K381" s="654">
        <v>1.0439000000000001</v>
      </c>
      <c r="L381" s="637"/>
      <c r="M381" s="637"/>
      <c r="N381" s="637"/>
    </row>
    <row r="382" spans="3:14" x14ac:dyDescent="0.25">
      <c r="C382" s="649">
        <v>56.05</v>
      </c>
      <c r="D382" s="650" t="str">
        <f t="shared" ref="D382:D445" si="33">TEXT(C382,"#.00")</f>
        <v>56.05</v>
      </c>
      <c r="E382" s="651">
        <v>0.89175000000000004</v>
      </c>
      <c r="F382" s="618"/>
      <c r="I382" s="653">
        <v>56.05</v>
      </c>
      <c r="J382" s="650" t="str">
        <f t="shared" ref="J382:J445" si="34">TEXT(I382,"#.00")</f>
        <v>56.05</v>
      </c>
      <c r="K382" s="654">
        <v>1.0430999999999999</v>
      </c>
      <c r="L382" s="637"/>
      <c r="M382" s="637"/>
      <c r="N382" s="637"/>
    </row>
    <row r="383" spans="3:14" x14ac:dyDescent="0.25">
      <c r="C383" s="649">
        <v>56.1</v>
      </c>
      <c r="D383" s="650" t="str">
        <f t="shared" si="33"/>
        <v>56.10</v>
      </c>
      <c r="E383" s="651">
        <v>0.89095000000000002</v>
      </c>
      <c r="F383" s="618"/>
      <c r="I383" s="653">
        <v>56.1</v>
      </c>
      <c r="J383" s="650" t="str">
        <f t="shared" si="34"/>
        <v>56.10</v>
      </c>
      <c r="K383" s="654">
        <v>1.0424</v>
      </c>
      <c r="L383" s="637"/>
      <c r="M383" s="637"/>
      <c r="N383" s="637"/>
    </row>
    <row r="384" spans="3:14" x14ac:dyDescent="0.25">
      <c r="C384" s="649">
        <v>56.15</v>
      </c>
      <c r="D384" s="650" t="str">
        <f t="shared" si="33"/>
        <v>56.15</v>
      </c>
      <c r="E384" s="651">
        <v>0.89012000000000002</v>
      </c>
      <c r="F384" s="618"/>
      <c r="I384" s="653">
        <v>56.15</v>
      </c>
      <c r="J384" s="650" t="str">
        <f t="shared" si="34"/>
        <v>56.15</v>
      </c>
      <c r="K384" s="654">
        <v>1.0417000000000001</v>
      </c>
      <c r="L384" s="637"/>
      <c r="M384" s="637"/>
      <c r="N384" s="637"/>
    </row>
    <row r="385" spans="3:14" x14ac:dyDescent="0.25">
      <c r="C385" s="649">
        <v>56.2</v>
      </c>
      <c r="D385" s="650" t="str">
        <f t="shared" si="33"/>
        <v>56.20</v>
      </c>
      <c r="E385" s="651">
        <v>0.88929999999999998</v>
      </c>
      <c r="F385" s="618"/>
      <c r="I385" s="653">
        <v>56.2</v>
      </c>
      <c r="J385" s="650" t="str">
        <f t="shared" si="34"/>
        <v>56.20</v>
      </c>
      <c r="K385" s="654">
        <v>1.0409999999999999</v>
      </c>
      <c r="L385" s="637"/>
      <c r="M385" s="637"/>
      <c r="N385" s="637"/>
    </row>
    <row r="386" spans="3:14" x14ac:dyDescent="0.25">
      <c r="C386" s="649">
        <v>56.25</v>
      </c>
      <c r="D386" s="650" t="str">
        <f t="shared" si="33"/>
        <v>56.25</v>
      </c>
      <c r="E386" s="651">
        <v>0.88846999999999998</v>
      </c>
      <c r="F386" s="618"/>
      <c r="I386" s="653">
        <v>56.25</v>
      </c>
      <c r="J386" s="650" t="str">
        <f t="shared" si="34"/>
        <v>56.25</v>
      </c>
      <c r="K386" s="654">
        <v>1.0402</v>
      </c>
      <c r="L386" s="637"/>
      <c r="M386" s="637"/>
      <c r="N386" s="637"/>
    </row>
    <row r="387" spans="3:14" x14ac:dyDescent="0.25">
      <c r="C387" s="649">
        <v>56.3</v>
      </c>
      <c r="D387" s="650" t="str">
        <f t="shared" si="33"/>
        <v>56.30</v>
      </c>
      <c r="E387" s="651">
        <v>0.88765000000000005</v>
      </c>
      <c r="F387" s="618"/>
      <c r="I387" s="653">
        <v>56.3</v>
      </c>
      <c r="J387" s="650" t="str">
        <f t="shared" si="34"/>
        <v>56.30</v>
      </c>
      <c r="K387" s="654">
        <v>1.0394000000000001</v>
      </c>
      <c r="L387" s="637"/>
      <c r="M387" s="637"/>
      <c r="N387" s="637"/>
    </row>
    <row r="388" spans="3:14" x14ac:dyDescent="0.25">
      <c r="C388" s="649">
        <v>56.35</v>
      </c>
      <c r="D388" s="650" t="str">
        <f t="shared" si="33"/>
        <v>56.35</v>
      </c>
      <c r="E388" s="651">
        <v>0.88685000000000003</v>
      </c>
      <c r="F388" s="618"/>
      <c r="I388" s="653">
        <v>56.35</v>
      </c>
      <c r="J388" s="650" t="str">
        <f t="shared" si="34"/>
        <v>56.35</v>
      </c>
      <c r="K388" s="654">
        <v>1.0387</v>
      </c>
      <c r="L388" s="637"/>
      <c r="M388" s="637"/>
      <c r="N388" s="637"/>
    </row>
    <row r="389" spans="3:14" x14ac:dyDescent="0.25">
      <c r="C389" s="649">
        <v>56.4</v>
      </c>
      <c r="D389" s="650" t="str">
        <f t="shared" si="33"/>
        <v>56.40</v>
      </c>
      <c r="E389" s="651">
        <v>0.88605</v>
      </c>
      <c r="F389" s="618"/>
      <c r="I389" s="653">
        <v>56.4</v>
      </c>
      <c r="J389" s="650" t="str">
        <f t="shared" si="34"/>
        <v>56.40</v>
      </c>
      <c r="K389" s="654">
        <v>1.038</v>
      </c>
      <c r="L389" s="637"/>
      <c r="M389" s="637"/>
      <c r="N389" s="637"/>
    </row>
    <row r="390" spans="3:14" x14ac:dyDescent="0.25">
      <c r="C390" s="649">
        <v>56.45</v>
      </c>
      <c r="D390" s="650" t="str">
        <f t="shared" si="33"/>
        <v>56.45</v>
      </c>
      <c r="E390" s="651">
        <v>0.88522000000000001</v>
      </c>
      <c r="F390" s="618"/>
      <c r="I390" s="653">
        <v>56.45</v>
      </c>
      <c r="J390" s="650" t="str">
        <f t="shared" si="34"/>
        <v>56.45</v>
      </c>
      <c r="K390" s="654">
        <v>1.0371999999999999</v>
      </c>
      <c r="L390" s="637"/>
      <c r="M390" s="637"/>
      <c r="N390" s="637"/>
    </row>
    <row r="391" spans="3:14" x14ac:dyDescent="0.25">
      <c r="C391" s="649">
        <v>56.5</v>
      </c>
      <c r="D391" s="650" t="str">
        <f t="shared" si="33"/>
        <v>56.50</v>
      </c>
      <c r="E391" s="651">
        <v>0.88439999999999996</v>
      </c>
      <c r="F391" s="618"/>
      <c r="I391" s="653">
        <v>56.5</v>
      </c>
      <c r="J391" s="650" t="str">
        <f t="shared" si="34"/>
        <v>56.50</v>
      </c>
      <c r="K391" s="654">
        <v>1.0365</v>
      </c>
      <c r="L391" s="637"/>
      <c r="M391" s="637"/>
      <c r="N391" s="637"/>
    </row>
    <row r="392" spans="3:14" x14ac:dyDescent="0.25">
      <c r="C392" s="649">
        <v>56.55</v>
      </c>
      <c r="D392" s="650" t="str">
        <f t="shared" si="33"/>
        <v>56.55</v>
      </c>
      <c r="E392" s="651">
        <v>0.88360000000000005</v>
      </c>
      <c r="F392" s="618"/>
      <c r="I392" s="653">
        <v>56.55</v>
      </c>
      <c r="J392" s="650" t="str">
        <f t="shared" si="34"/>
        <v>56.55</v>
      </c>
      <c r="K392" s="654">
        <v>1.0357000000000001</v>
      </c>
      <c r="L392" s="637"/>
      <c r="M392" s="637"/>
      <c r="N392" s="637"/>
    </row>
    <row r="393" spans="3:14" x14ac:dyDescent="0.25">
      <c r="C393" s="649">
        <v>56.6</v>
      </c>
      <c r="D393" s="650" t="str">
        <f t="shared" si="33"/>
        <v>56.60</v>
      </c>
      <c r="E393" s="651">
        <v>0.88280000000000003</v>
      </c>
      <c r="F393" s="618"/>
      <c r="I393" s="653">
        <v>56.6</v>
      </c>
      <c r="J393" s="650" t="str">
        <f t="shared" si="34"/>
        <v>56.60</v>
      </c>
      <c r="K393" s="654">
        <v>1.0349999999999999</v>
      </c>
      <c r="L393" s="637"/>
      <c r="M393" s="637"/>
      <c r="N393" s="637"/>
    </row>
    <row r="394" spans="3:14" x14ac:dyDescent="0.25">
      <c r="C394" s="649">
        <v>56.65</v>
      </c>
      <c r="D394" s="650" t="str">
        <f t="shared" si="33"/>
        <v>56.65</v>
      </c>
      <c r="E394" s="651">
        <v>0.88200000000000001</v>
      </c>
      <c r="F394" s="618"/>
      <c r="I394" s="653">
        <v>56.65</v>
      </c>
      <c r="J394" s="650" t="str">
        <f t="shared" si="34"/>
        <v>56.65</v>
      </c>
      <c r="K394" s="654">
        <v>1.0342</v>
      </c>
      <c r="L394" s="637"/>
      <c r="M394" s="637"/>
      <c r="N394" s="637"/>
    </row>
    <row r="395" spans="3:14" x14ac:dyDescent="0.25">
      <c r="C395" s="649">
        <v>56.7</v>
      </c>
      <c r="D395" s="650" t="str">
        <f t="shared" si="33"/>
        <v>56.70</v>
      </c>
      <c r="E395" s="651">
        <v>0.88119999999999998</v>
      </c>
      <c r="F395" s="618"/>
      <c r="I395" s="653">
        <v>56.7</v>
      </c>
      <c r="J395" s="650" t="str">
        <f t="shared" si="34"/>
        <v>56.70</v>
      </c>
      <c r="K395" s="654">
        <v>1.0335000000000001</v>
      </c>
      <c r="L395" s="637"/>
      <c r="M395" s="637"/>
      <c r="N395" s="637"/>
    </row>
    <row r="396" spans="3:14" x14ac:dyDescent="0.25">
      <c r="C396" s="649">
        <v>56.75</v>
      </c>
      <c r="D396" s="650" t="str">
        <f t="shared" si="33"/>
        <v>56.75</v>
      </c>
      <c r="E396" s="651">
        <v>0.88039999999999996</v>
      </c>
      <c r="F396" s="618"/>
      <c r="I396" s="653">
        <v>56.75</v>
      </c>
      <c r="J396" s="650" t="str">
        <f t="shared" si="34"/>
        <v>56.75</v>
      </c>
      <c r="K396" s="654">
        <v>1.0326</v>
      </c>
      <c r="L396" s="637"/>
      <c r="M396" s="637"/>
      <c r="N396" s="637"/>
    </row>
    <row r="397" spans="3:14" x14ac:dyDescent="0.25">
      <c r="C397" s="649">
        <v>56.8</v>
      </c>
      <c r="D397" s="650" t="str">
        <f t="shared" si="33"/>
        <v>56.80</v>
      </c>
      <c r="E397" s="651">
        <v>0.87960000000000005</v>
      </c>
      <c r="F397" s="618"/>
      <c r="I397" s="653">
        <v>56.8</v>
      </c>
      <c r="J397" s="650" t="str">
        <f t="shared" si="34"/>
        <v>56.80</v>
      </c>
      <c r="K397" s="654">
        <v>1.0321</v>
      </c>
      <c r="L397" s="637"/>
      <c r="M397" s="637"/>
      <c r="N397" s="637"/>
    </row>
    <row r="398" spans="3:14" x14ac:dyDescent="0.25">
      <c r="C398" s="649">
        <v>56.85</v>
      </c>
      <c r="D398" s="650" t="str">
        <f t="shared" si="33"/>
        <v>56.85</v>
      </c>
      <c r="E398" s="651">
        <v>0.87880000000000003</v>
      </c>
      <c r="F398" s="618"/>
      <c r="I398" s="653">
        <v>56.85</v>
      </c>
      <c r="J398" s="650" t="str">
        <f t="shared" si="34"/>
        <v>56.85</v>
      </c>
      <c r="K398" s="654">
        <v>1.0313000000000001</v>
      </c>
      <c r="L398" s="637"/>
      <c r="M398" s="637"/>
      <c r="N398" s="637"/>
    </row>
    <row r="399" spans="3:14" x14ac:dyDescent="0.25">
      <c r="C399" s="649">
        <v>56.9</v>
      </c>
      <c r="D399" s="650" t="str">
        <f t="shared" si="33"/>
        <v>56.90</v>
      </c>
      <c r="E399" s="651">
        <v>0.87805</v>
      </c>
      <c r="F399" s="618"/>
      <c r="I399" s="653">
        <v>56.9</v>
      </c>
      <c r="J399" s="650" t="str">
        <f t="shared" si="34"/>
        <v>56.90</v>
      </c>
      <c r="K399" s="654">
        <v>1.0306</v>
      </c>
      <c r="L399" s="637"/>
      <c r="M399" s="637"/>
      <c r="N399" s="637"/>
    </row>
    <row r="400" spans="3:14" x14ac:dyDescent="0.25">
      <c r="C400" s="649">
        <v>56.95</v>
      </c>
      <c r="D400" s="650" t="str">
        <f t="shared" si="33"/>
        <v>56.95</v>
      </c>
      <c r="E400" s="651">
        <v>0.87724999999999997</v>
      </c>
      <c r="F400" s="618"/>
      <c r="I400" s="653">
        <v>56.95</v>
      </c>
      <c r="J400" s="650" t="str">
        <f t="shared" si="34"/>
        <v>56.95</v>
      </c>
      <c r="K400" s="654">
        <v>1.0299</v>
      </c>
      <c r="L400" s="637"/>
      <c r="M400" s="637"/>
      <c r="N400" s="637"/>
    </row>
    <row r="401" spans="3:14" x14ac:dyDescent="0.25">
      <c r="C401" s="649">
        <v>57</v>
      </c>
      <c r="D401" s="650" t="str">
        <f t="shared" si="33"/>
        <v>57.00</v>
      </c>
      <c r="E401" s="651">
        <v>0.87644999999999995</v>
      </c>
      <c r="F401" s="618"/>
      <c r="I401" s="653">
        <v>57</v>
      </c>
      <c r="J401" s="650" t="str">
        <f t="shared" si="34"/>
        <v>57.00</v>
      </c>
      <c r="K401" s="654">
        <v>1.0291999999999999</v>
      </c>
      <c r="L401" s="637"/>
      <c r="M401" s="637"/>
      <c r="N401" s="637"/>
    </row>
    <row r="402" spans="3:14" x14ac:dyDescent="0.25">
      <c r="C402" s="649">
        <v>57.05</v>
      </c>
      <c r="D402" s="650" t="str">
        <f t="shared" si="33"/>
        <v>57.05</v>
      </c>
      <c r="E402" s="651">
        <v>0.87566999999999995</v>
      </c>
      <c r="F402" s="618"/>
      <c r="I402" s="653">
        <v>57.05</v>
      </c>
      <c r="J402" s="650" t="str">
        <f t="shared" si="34"/>
        <v>57.05</v>
      </c>
      <c r="K402" s="654">
        <v>1.0284</v>
      </c>
      <c r="L402" s="637"/>
      <c r="M402" s="637"/>
      <c r="N402" s="637"/>
    </row>
    <row r="403" spans="3:14" x14ac:dyDescent="0.25">
      <c r="C403" s="649">
        <v>57.1</v>
      </c>
      <c r="D403" s="650" t="str">
        <f t="shared" si="33"/>
        <v>57.10</v>
      </c>
      <c r="E403" s="651">
        <v>0.87490000000000001</v>
      </c>
      <c r="F403" s="618"/>
      <c r="I403" s="653">
        <v>57.1</v>
      </c>
      <c r="J403" s="650" t="str">
        <f t="shared" si="34"/>
        <v>57.10</v>
      </c>
      <c r="K403" s="654">
        <v>1.0277000000000001</v>
      </c>
      <c r="L403" s="637"/>
      <c r="M403" s="637"/>
      <c r="N403" s="637"/>
    </row>
    <row r="404" spans="3:14" x14ac:dyDescent="0.25">
      <c r="C404" s="649">
        <v>57.15</v>
      </c>
      <c r="D404" s="650" t="str">
        <f t="shared" si="33"/>
        <v>57.15</v>
      </c>
      <c r="E404" s="651">
        <v>0.87412000000000001</v>
      </c>
      <c r="F404" s="618"/>
      <c r="I404" s="653">
        <v>57.15</v>
      </c>
      <c r="J404" s="650" t="str">
        <f t="shared" si="34"/>
        <v>57.15</v>
      </c>
      <c r="K404" s="654">
        <v>1.0269999999999999</v>
      </c>
      <c r="L404" s="637"/>
      <c r="M404" s="637"/>
      <c r="N404" s="637"/>
    </row>
    <row r="405" spans="3:14" x14ac:dyDescent="0.25">
      <c r="C405" s="649">
        <v>57.2</v>
      </c>
      <c r="D405" s="650" t="str">
        <f t="shared" si="33"/>
        <v>57.20</v>
      </c>
      <c r="E405" s="651">
        <v>0.87334999999999996</v>
      </c>
      <c r="F405" s="618"/>
      <c r="I405" s="653">
        <v>57.2</v>
      </c>
      <c r="J405" s="650" t="str">
        <f t="shared" si="34"/>
        <v>57.20</v>
      </c>
      <c r="K405" s="654">
        <v>1.0263</v>
      </c>
      <c r="L405" s="637"/>
      <c r="M405" s="637"/>
      <c r="N405" s="637"/>
    </row>
    <row r="406" spans="3:14" x14ac:dyDescent="0.25">
      <c r="C406" s="649">
        <v>57.25</v>
      </c>
      <c r="D406" s="650" t="str">
        <f t="shared" si="33"/>
        <v>57.25</v>
      </c>
      <c r="E406" s="651">
        <v>0.87256999999999996</v>
      </c>
      <c r="F406" s="618"/>
      <c r="I406" s="653">
        <v>57.25</v>
      </c>
      <c r="J406" s="650" t="str">
        <f t="shared" si="34"/>
        <v>57.25</v>
      </c>
      <c r="K406" s="654">
        <v>1.0255000000000001</v>
      </c>
      <c r="L406" s="637"/>
      <c r="M406" s="637"/>
      <c r="N406" s="637"/>
    </row>
    <row r="407" spans="3:14" x14ac:dyDescent="0.25">
      <c r="C407" s="649">
        <v>57.3</v>
      </c>
      <c r="D407" s="650" t="str">
        <f t="shared" si="33"/>
        <v>57.30</v>
      </c>
      <c r="E407" s="651">
        <v>0.87180000000000002</v>
      </c>
      <c r="F407" s="618"/>
      <c r="I407" s="653">
        <v>57.3</v>
      </c>
      <c r="J407" s="650" t="str">
        <f t="shared" si="34"/>
        <v>57.30</v>
      </c>
      <c r="K407" s="654">
        <v>1.0247999999999999</v>
      </c>
      <c r="L407" s="637"/>
      <c r="M407" s="637"/>
      <c r="N407" s="637"/>
    </row>
    <row r="408" spans="3:14" x14ac:dyDescent="0.25">
      <c r="C408" s="649">
        <v>57.35</v>
      </c>
      <c r="D408" s="650" t="str">
        <f t="shared" si="33"/>
        <v>57.35</v>
      </c>
      <c r="E408" s="651">
        <v>0.87102000000000002</v>
      </c>
      <c r="F408" s="618"/>
      <c r="I408" s="653">
        <v>57.35</v>
      </c>
      <c r="J408" s="650" t="str">
        <f t="shared" si="34"/>
        <v>57.35</v>
      </c>
      <c r="K408" s="654">
        <v>1.0241</v>
      </c>
      <c r="L408" s="637"/>
      <c r="M408" s="637"/>
      <c r="N408" s="637"/>
    </row>
    <row r="409" spans="3:14" x14ac:dyDescent="0.25">
      <c r="C409" s="649">
        <v>57.4</v>
      </c>
      <c r="D409" s="650" t="str">
        <f t="shared" si="33"/>
        <v>57.40</v>
      </c>
      <c r="E409" s="651">
        <v>0.87024999999999997</v>
      </c>
      <c r="F409" s="618"/>
      <c r="I409" s="653">
        <v>57.4</v>
      </c>
      <c r="J409" s="650" t="str">
        <f t="shared" si="34"/>
        <v>57.40</v>
      </c>
      <c r="K409" s="654">
        <v>1.0234000000000001</v>
      </c>
      <c r="L409" s="637"/>
      <c r="M409" s="637"/>
      <c r="N409" s="637"/>
    </row>
    <row r="410" spans="3:14" x14ac:dyDescent="0.25">
      <c r="C410" s="649">
        <v>57.45</v>
      </c>
      <c r="D410" s="650" t="str">
        <f t="shared" si="33"/>
        <v>57.45</v>
      </c>
      <c r="E410" s="651">
        <v>0.86946999999999997</v>
      </c>
      <c r="F410" s="618"/>
      <c r="I410" s="653">
        <v>57.45</v>
      </c>
      <c r="J410" s="650" t="str">
        <f t="shared" si="34"/>
        <v>57.45</v>
      </c>
      <c r="K410" s="654">
        <v>1.0226999999999999</v>
      </c>
      <c r="L410" s="637"/>
      <c r="M410" s="637"/>
      <c r="N410" s="637"/>
    </row>
    <row r="411" spans="3:14" x14ac:dyDescent="0.25">
      <c r="C411" s="649">
        <v>57.5</v>
      </c>
      <c r="D411" s="650" t="str">
        <f t="shared" si="33"/>
        <v>57.50</v>
      </c>
      <c r="E411" s="651">
        <v>0.86870000000000003</v>
      </c>
      <c r="F411" s="618"/>
      <c r="I411" s="653">
        <v>57.5</v>
      </c>
      <c r="J411" s="650" t="str">
        <f t="shared" si="34"/>
        <v>57.50</v>
      </c>
      <c r="K411" s="654">
        <v>1.022</v>
      </c>
      <c r="L411" s="637"/>
      <c r="M411" s="637"/>
      <c r="N411" s="637"/>
    </row>
    <row r="412" spans="3:14" x14ac:dyDescent="0.25">
      <c r="C412" s="649">
        <v>57.55</v>
      </c>
      <c r="D412" s="650" t="str">
        <f t="shared" si="33"/>
        <v>57.55</v>
      </c>
      <c r="E412" s="651">
        <v>0.86792000000000002</v>
      </c>
      <c r="F412" s="618"/>
      <c r="I412" s="653">
        <v>57.55</v>
      </c>
      <c r="J412" s="650" t="str">
        <f t="shared" si="34"/>
        <v>57.55</v>
      </c>
      <c r="K412" s="654">
        <v>1.0212000000000001</v>
      </c>
      <c r="L412" s="637"/>
      <c r="M412" s="637"/>
      <c r="N412" s="637"/>
    </row>
    <row r="413" spans="3:14" x14ac:dyDescent="0.25">
      <c r="C413" s="649">
        <v>57.6</v>
      </c>
      <c r="D413" s="650" t="str">
        <f t="shared" si="33"/>
        <v>57.60</v>
      </c>
      <c r="E413" s="651">
        <v>0.86714999999999998</v>
      </c>
      <c r="F413" s="618"/>
      <c r="I413" s="653">
        <v>57.6</v>
      </c>
      <c r="J413" s="650" t="str">
        <f t="shared" si="34"/>
        <v>57.60</v>
      </c>
      <c r="K413" s="654">
        <v>1.0205</v>
      </c>
      <c r="L413" s="637"/>
      <c r="M413" s="637"/>
      <c r="N413" s="637"/>
    </row>
    <row r="414" spans="3:14" x14ac:dyDescent="0.25">
      <c r="C414" s="649">
        <v>57.65</v>
      </c>
      <c r="D414" s="650" t="str">
        <f t="shared" si="33"/>
        <v>57.65</v>
      </c>
      <c r="E414" s="651">
        <v>0.86639999999999995</v>
      </c>
      <c r="F414" s="618"/>
      <c r="I414" s="653">
        <v>57.65</v>
      </c>
      <c r="J414" s="650" t="str">
        <f t="shared" si="34"/>
        <v>57.65</v>
      </c>
      <c r="K414" s="654">
        <v>1.0198</v>
      </c>
      <c r="L414" s="637"/>
      <c r="M414" s="637"/>
      <c r="N414" s="637"/>
    </row>
    <row r="415" spans="3:14" x14ac:dyDescent="0.25">
      <c r="C415" s="649">
        <v>57.7</v>
      </c>
      <c r="D415" s="650" t="str">
        <f t="shared" si="33"/>
        <v>57.70</v>
      </c>
      <c r="E415" s="651">
        <v>0.86565000000000003</v>
      </c>
      <c r="F415" s="618"/>
      <c r="I415" s="653">
        <v>57.7</v>
      </c>
      <c r="J415" s="650" t="str">
        <f t="shared" si="34"/>
        <v>57.70</v>
      </c>
      <c r="K415" s="654">
        <v>1.0190999999999999</v>
      </c>
      <c r="L415" s="637"/>
      <c r="M415" s="637"/>
      <c r="N415" s="637"/>
    </row>
    <row r="416" spans="3:14" x14ac:dyDescent="0.25">
      <c r="C416" s="649">
        <v>57.75</v>
      </c>
      <c r="D416" s="650" t="str">
        <f t="shared" si="33"/>
        <v>57.75</v>
      </c>
      <c r="E416" s="651">
        <v>0.8649</v>
      </c>
      <c r="F416" s="618"/>
      <c r="I416" s="653">
        <v>57.75</v>
      </c>
      <c r="J416" s="650" t="str">
        <f t="shared" si="34"/>
        <v>57.75</v>
      </c>
      <c r="K416" s="654">
        <v>1.0184</v>
      </c>
      <c r="L416" s="637"/>
      <c r="M416" s="637"/>
      <c r="N416" s="637"/>
    </row>
    <row r="417" spans="3:14" x14ac:dyDescent="0.25">
      <c r="C417" s="649">
        <v>57.8</v>
      </c>
      <c r="D417" s="650" t="str">
        <f t="shared" si="33"/>
        <v>57.80</v>
      </c>
      <c r="E417" s="651">
        <v>0.86414999999999997</v>
      </c>
      <c r="F417" s="618"/>
      <c r="I417" s="653">
        <v>57.8</v>
      </c>
      <c r="J417" s="650" t="str">
        <f t="shared" si="34"/>
        <v>57.80</v>
      </c>
      <c r="K417" s="654">
        <v>1.0177</v>
      </c>
      <c r="L417" s="637"/>
      <c r="M417" s="637"/>
      <c r="N417" s="637"/>
    </row>
    <row r="418" spans="3:14" x14ac:dyDescent="0.25">
      <c r="C418" s="649">
        <v>57.85</v>
      </c>
      <c r="D418" s="650" t="str">
        <f t="shared" si="33"/>
        <v>57.85</v>
      </c>
      <c r="E418" s="651">
        <v>0.86339999999999995</v>
      </c>
      <c r="F418" s="618"/>
      <c r="I418" s="653">
        <v>57.85</v>
      </c>
      <c r="J418" s="650" t="str">
        <f t="shared" si="34"/>
        <v>57.85</v>
      </c>
      <c r="K418" s="654">
        <v>1.0169999999999999</v>
      </c>
      <c r="L418" s="637"/>
      <c r="M418" s="637"/>
      <c r="N418" s="637"/>
    </row>
    <row r="419" spans="3:14" x14ac:dyDescent="0.25">
      <c r="C419" s="649">
        <v>57.9</v>
      </c>
      <c r="D419" s="650" t="str">
        <f t="shared" si="33"/>
        <v>57.90</v>
      </c>
      <c r="E419" s="651">
        <v>0.86265000000000003</v>
      </c>
      <c r="F419" s="618"/>
      <c r="I419" s="653">
        <v>57.9</v>
      </c>
      <c r="J419" s="650" t="str">
        <f t="shared" si="34"/>
        <v>57.90</v>
      </c>
      <c r="K419" s="654">
        <v>1.0163</v>
      </c>
      <c r="L419" s="637"/>
      <c r="M419" s="637"/>
      <c r="N419" s="637"/>
    </row>
    <row r="420" spans="3:14" x14ac:dyDescent="0.25">
      <c r="C420" s="649">
        <v>57.95</v>
      </c>
      <c r="D420" s="650" t="str">
        <f t="shared" si="33"/>
        <v>57.95</v>
      </c>
      <c r="E420" s="651">
        <v>0.86192000000000002</v>
      </c>
      <c r="F420" s="618"/>
      <c r="I420" s="653">
        <v>57.95</v>
      </c>
      <c r="J420" s="650" t="str">
        <f t="shared" si="34"/>
        <v>57.95</v>
      </c>
      <c r="K420" s="654">
        <v>1.0156000000000001</v>
      </c>
      <c r="L420" s="637"/>
      <c r="M420" s="637"/>
      <c r="N420" s="637"/>
    </row>
    <row r="421" spans="3:14" x14ac:dyDescent="0.25">
      <c r="C421" s="649">
        <v>58</v>
      </c>
      <c r="D421" s="650" t="str">
        <f t="shared" si="33"/>
        <v>58.00</v>
      </c>
      <c r="E421" s="651">
        <v>0.86119999999999997</v>
      </c>
      <c r="F421" s="618"/>
      <c r="I421" s="653">
        <v>58</v>
      </c>
      <c r="J421" s="650" t="str">
        <f t="shared" si="34"/>
        <v>58.00</v>
      </c>
      <c r="K421" s="654">
        <v>1.0148999999999999</v>
      </c>
      <c r="L421" s="637"/>
      <c r="M421" s="637"/>
      <c r="N421" s="637"/>
    </row>
    <row r="422" spans="3:14" x14ac:dyDescent="0.25">
      <c r="C422" s="649">
        <v>58.05</v>
      </c>
      <c r="D422" s="650" t="str">
        <f t="shared" si="33"/>
        <v>58.05</v>
      </c>
      <c r="E422" s="651">
        <v>0.86041999999999996</v>
      </c>
      <c r="F422" s="618"/>
      <c r="I422" s="653">
        <v>58.05</v>
      </c>
      <c r="J422" s="650" t="str">
        <f t="shared" si="34"/>
        <v>58.05</v>
      </c>
      <c r="K422" s="654">
        <v>1.0142</v>
      </c>
      <c r="L422" s="637"/>
      <c r="M422" s="637"/>
      <c r="N422" s="637"/>
    </row>
    <row r="423" spans="3:14" x14ac:dyDescent="0.25">
      <c r="C423" s="649">
        <v>58.1</v>
      </c>
      <c r="D423" s="650" t="str">
        <f t="shared" si="33"/>
        <v>58.10</v>
      </c>
      <c r="E423" s="651">
        <v>0.85965000000000003</v>
      </c>
      <c r="F423" s="618"/>
      <c r="I423" s="653">
        <v>58.1</v>
      </c>
      <c r="J423" s="650" t="str">
        <f t="shared" si="34"/>
        <v>58.10</v>
      </c>
      <c r="K423" s="654">
        <v>1.0135000000000001</v>
      </c>
      <c r="L423" s="637"/>
      <c r="M423" s="637"/>
      <c r="N423" s="637"/>
    </row>
    <row r="424" spans="3:14" x14ac:dyDescent="0.25">
      <c r="C424" s="649">
        <v>58.15</v>
      </c>
      <c r="D424" s="650" t="str">
        <f t="shared" si="33"/>
        <v>58.15</v>
      </c>
      <c r="E424" s="651">
        <v>0.85892000000000002</v>
      </c>
      <c r="F424" s="618"/>
      <c r="I424" s="653">
        <v>58.15</v>
      </c>
      <c r="J424" s="650" t="str">
        <f t="shared" si="34"/>
        <v>58.15</v>
      </c>
      <c r="K424" s="654">
        <v>1.0126999999999999</v>
      </c>
      <c r="L424" s="637"/>
      <c r="M424" s="637"/>
      <c r="N424" s="637"/>
    </row>
    <row r="425" spans="3:14" x14ac:dyDescent="0.25">
      <c r="C425" s="649">
        <v>58.2</v>
      </c>
      <c r="D425" s="650" t="str">
        <f t="shared" si="33"/>
        <v>58.20</v>
      </c>
      <c r="E425" s="651">
        <v>0.85819999999999996</v>
      </c>
      <c r="F425" s="618"/>
      <c r="I425" s="653">
        <v>58.2</v>
      </c>
      <c r="J425" s="650" t="str">
        <f t="shared" si="34"/>
        <v>58.20</v>
      </c>
      <c r="K425" s="654">
        <v>1.012</v>
      </c>
      <c r="L425" s="637"/>
      <c r="M425" s="637"/>
      <c r="N425" s="637"/>
    </row>
    <row r="426" spans="3:14" x14ac:dyDescent="0.25">
      <c r="C426" s="649">
        <v>58.25</v>
      </c>
      <c r="D426" s="650" t="str">
        <f t="shared" si="33"/>
        <v>58.25</v>
      </c>
      <c r="E426" s="651">
        <v>0.85746999999999995</v>
      </c>
      <c r="F426" s="618"/>
      <c r="I426" s="653">
        <v>58.25</v>
      </c>
      <c r="J426" s="650" t="str">
        <f t="shared" si="34"/>
        <v>58.25</v>
      </c>
      <c r="K426" s="654">
        <v>1.0113000000000001</v>
      </c>
      <c r="L426" s="637"/>
      <c r="M426" s="637"/>
      <c r="N426" s="637"/>
    </row>
    <row r="427" spans="3:14" x14ac:dyDescent="0.25">
      <c r="C427" s="649">
        <v>58.3</v>
      </c>
      <c r="D427" s="650" t="str">
        <f t="shared" si="33"/>
        <v>58.30</v>
      </c>
      <c r="E427" s="651">
        <v>0.85675000000000001</v>
      </c>
      <c r="F427" s="618"/>
      <c r="I427" s="653">
        <v>58.3</v>
      </c>
      <c r="J427" s="650" t="str">
        <f t="shared" si="34"/>
        <v>58.30</v>
      </c>
      <c r="K427" s="654">
        <v>1.0106999999999999</v>
      </c>
      <c r="L427" s="637"/>
      <c r="M427" s="637"/>
      <c r="N427" s="637"/>
    </row>
    <row r="428" spans="3:14" x14ac:dyDescent="0.25">
      <c r="C428" s="649">
        <v>58.35</v>
      </c>
      <c r="D428" s="650" t="str">
        <f t="shared" si="33"/>
        <v>58.35</v>
      </c>
      <c r="E428" s="651">
        <v>0.85602</v>
      </c>
      <c r="F428" s="618"/>
      <c r="I428" s="653">
        <v>58.35</v>
      </c>
      <c r="J428" s="650" t="str">
        <f t="shared" si="34"/>
        <v>58.35</v>
      </c>
      <c r="K428" s="654">
        <v>1.01</v>
      </c>
      <c r="L428" s="637"/>
      <c r="M428" s="637"/>
      <c r="N428" s="637"/>
    </row>
    <row r="429" spans="3:14" x14ac:dyDescent="0.25">
      <c r="C429" s="649">
        <v>58.4</v>
      </c>
      <c r="D429" s="650" t="str">
        <f t="shared" si="33"/>
        <v>58.40</v>
      </c>
      <c r="E429" s="651">
        <v>0.85529999999999995</v>
      </c>
      <c r="F429" s="618"/>
      <c r="I429" s="653">
        <v>58.4</v>
      </c>
      <c r="J429" s="650" t="str">
        <f t="shared" si="34"/>
        <v>58.40</v>
      </c>
      <c r="K429" s="654">
        <v>1.0093000000000001</v>
      </c>
      <c r="L429" s="637"/>
      <c r="M429" s="637"/>
      <c r="N429" s="637"/>
    </row>
    <row r="430" spans="3:14" x14ac:dyDescent="0.25">
      <c r="C430" s="649">
        <v>58.45</v>
      </c>
      <c r="D430" s="650" t="str">
        <f t="shared" si="33"/>
        <v>58.45</v>
      </c>
      <c r="E430" s="651">
        <v>0.85455000000000003</v>
      </c>
      <c r="F430" s="618"/>
      <c r="I430" s="653">
        <v>58.45</v>
      </c>
      <c r="J430" s="650" t="str">
        <f t="shared" si="34"/>
        <v>58.45</v>
      </c>
      <c r="K430" s="654">
        <v>1.0085999999999999</v>
      </c>
      <c r="L430" s="637"/>
      <c r="M430" s="637"/>
      <c r="N430" s="637"/>
    </row>
    <row r="431" spans="3:14" x14ac:dyDescent="0.25">
      <c r="C431" s="649">
        <v>58.5</v>
      </c>
      <c r="D431" s="650" t="str">
        <f t="shared" si="33"/>
        <v>58.50</v>
      </c>
      <c r="E431" s="651">
        <v>0.8538</v>
      </c>
      <c r="F431" s="618"/>
      <c r="I431" s="653">
        <v>58.5</v>
      </c>
      <c r="J431" s="650" t="str">
        <f t="shared" si="34"/>
        <v>58.50</v>
      </c>
      <c r="K431" s="654">
        <v>1.0079</v>
      </c>
      <c r="L431" s="637"/>
      <c r="M431" s="637"/>
      <c r="N431" s="637"/>
    </row>
    <row r="432" spans="3:14" x14ac:dyDescent="0.25">
      <c r="C432" s="649">
        <v>58.55</v>
      </c>
      <c r="D432" s="650" t="str">
        <f t="shared" si="33"/>
        <v>58.55</v>
      </c>
      <c r="E432" s="651">
        <v>0.85306999999999999</v>
      </c>
      <c r="F432" s="618"/>
      <c r="I432" s="653">
        <v>58.55</v>
      </c>
      <c r="J432" s="650" t="str">
        <f t="shared" si="34"/>
        <v>58.55</v>
      </c>
      <c r="K432" s="654">
        <v>1.0072000000000001</v>
      </c>
      <c r="L432" s="637"/>
      <c r="M432" s="637"/>
      <c r="N432" s="637"/>
    </row>
    <row r="433" spans="3:14" x14ac:dyDescent="0.25">
      <c r="C433" s="649">
        <v>58.6</v>
      </c>
      <c r="D433" s="650" t="str">
        <f t="shared" si="33"/>
        <v>58.60</v>
      </c>
      <c r="E433" s="651">
        <v>0.85235000000000005</v>
      </c>
      <c r="F433" s="618"/>
      <c r="I433" s="653">
        <v>58.6</v>
      </c>
      <c r="J433" s="650" t="str">
        <f t="shared" si="34"/>
        <v>58.60</v>
      </c>
      <c r="K433" s="654">
        <v>1.0065</v>
      </c>
      <c r="L433" s="637"/>
      <c r="M433" s="637"/>
      <c r="N433" s="637"/>
    </row>
    <row r="434" spans="3:14" x14ac:dyDescent="0.25">
      <c r="C434" s="649">
        <v>58.65</v>
      </c>
      <c r="D434" s="650" t="str">
        <f t="shared" si="33"/>
        <v>58.65</v>
      </c>
      <c r="E434" s="651">
        <v>0.85165000000000002</v>
      </c>
      <c r="F434" s="618"/>
      <c r="I434" s="653">
        <v>58.65</v>
      </c>
      <c r="J434" s="650" t="str">
        <f t="shared" si="34"/>
        <v>58.65</v>
      </c>
      <c r="K434" s="654">
        <v>1.0058</v>
      </c>
      <c r="L434" s="637"/>
      <c r="M434" s="637"/>
      <c r="N434" s="637"/>
    </row>
    <row r="435" spans="3:14" x14ac:dyDescent="0.25">
      <c r="C435" s="649">
        <v>58.7</v>
      </c>
      <c r="D435" s="650" t="str">
        <f t="shared" si="33"/>
        <v>58.70</v>
      </c>
      <c r="E435" s="651">
        <v>0.85094999999999998</v>
      </c>
      <c r="F435" s="618"/>
      <c r="I435" s="653">
        <v>58.7</v>
      </c>
      <c r="J435" s="650" t="str">
        <f t="shared" si="34"/>
        <v>58.70</v>
      </c>
      <c r="K435" s="654">
        <v>1.0051000000000001</v>
      </c>
      <c r="L435" s="637"/>
      <c r="M435" s="637"/>
      <c r="N435" s="637"/>
    </row>
    <row r="436" spans="3:14" x14ac:dyDescent="0.25">
      <c r="C436" s="649">
        <v>58.75</v>
      </c>
      <c r="D436" s="650" t="str">
        <f t="shared" si="33"/>
        <v>58.75</v>
      </c>
      <c r="E436" s="651">
        <v>0.85021999999999998</v>
      </c>
      <c r="F436" s="618"/>
      <c r="I436" s="653">
        <v>58.75</v>
      </c>
      <c r="J436" s="650" t="str">
        <f t="shared" si="34"/>
        <v>58.75</v>
      </c>
      <c r="K436" s="654">
        <v>1.0044</v>
      </c>
      <c r="L436" s="637"/>
      <c r="M436" s="637"/>
      <c r="N436" s="637"/>
    </row>
    <row r="437" spans="3:14" x14ac:dyDescent="0.25">
      <c r="C437" s="649">
        <v>58.8</v>
      </c>
      <c r="D437" s="650" t="str">
        <f t="shared" si="33"/>
        <v>58.80</v>
      </c>
      <c r="E437" s="651">
        <v>0.84950000000000003</v>
      </c>
      <c r="F437" s="618"/>
      <c r="I437" s="653">
        <v>58.8</v>
      </c>
      <c r="J437" s="650" t="str">
        <f t="shared" si="34"/>
        <v>58.80</v>
      </c>
      <c r="K437" s="654">
        <v>1.0037</v>
      </c>
      <c r="L437" s="637"/>
      <c r="M437" s="637"/>
      <c r="N437" s="637"/>
    </row>
    <row r="438" spans="3:14" x14ac:dyDescent="0.25">
      <c r="C438" s="649">
        <v>58.85</v>
      </c>
      <c r="D438" s="650" t="str">
        <f t="shared" si="33"/>
        <v>58.85</v>
      </c>
      <c r="E438" s="651">
        <v>0.84877000000000002</v>
      </c>
      <c r="F438" s="618"/>
      <c r="I438" s="653">
        <v>58.85</v>
      </c>
      <c r="J438" s="650" t="str">
        <f t="shared" si="34"/>
        <v>58.85</v>
      </c>
      <c r="K438" s="654">
        <v>1.0029999999999999</v>
      </c>
      <c r="L438" s="637"/>
      <c r="M438" s="637"/>
      <c r="N438" s="637"/>
    </row>
    <row r="439" spans="3:14" x14ac:dyDescent="0.25">
      <c r="C439" s="649">
        <v>58.9</v>
      </c>
      <c r="D439" s="650" t="str">
        <f t="shared" si="33"/>
        <v>58.90</v>
      </c>
      <c r="E439" s="651">
        <v>0.84804999999999997</v>
      </c>
      <c r="F439" s="618"/>
      <c r="I439" s="653">
        <v>58.9</v>
      </c>
      <c r="J439" s="650" t="str">
        <f t="shared" si="34"/>
        <v>58.90</v>
      </c>
      <c r="K439" s="654">
        <v>1.0024</v>
      </c>
      <c r="L439" s="637"/>
      <c r="M439" s="637"/>
      <c r="N439" s="637"/>
    </row>
    <row r="440" spans="3:14" x14ac:dyDescent="0.25">
      <c r="C440" s="649">
        <v>58.95</v>
      </c>
      <c r="D440" s="650" t="str">
        <f t="shared" si="33"/>
        <v>58.95</v>
      </c>
      <c r="E440" s="651">
        <v>0.84735000000000005</v>
      </c>
      <c r="F440" s="618"/>
      <c r="I440" s="653">
        <v>58.95</v>
      </c>
      <c r="J440" s="650" t="str">
        <f t="shared" si="34"/>
        <v>58.95</v>
      </c>
      <c r="K440" s="654">
        <v>1.0017</v>
      </c>
      <c r="L440" s="637"/>
      <c r="M440" s="637"/>
      <c r="N440" s="637"/>
    </row>
    <row r="441" spans="3:14" x14ac:dyDescent="0.25">
      <c r="C441" s="649">
        <v>59</v>
      </c>
      <c r="D441" s="650" t="str">
        <f t="shared" si="33"/>
        <v>59.00</v>
      </c>
      <c r="E441" s="651">
        <v>0.84665000000000001</v>
      </c>
      <c r="F441" s="618"/>
      <c r="I441" s="653">
        <v>59</v>
      </c>
      <c r="J441" s="650" t="str">
        <f t="shared" si="34"/>
        <v>59.00</v>
      </c>
      <c r="K441" s="654">
        <v>1.0009999999999999</v>
      </c>
      <c r="L441" s="637"/>
      <c r="M441" s="637"/>
      <c r="N441" s="637"/>
    </row>
    <row r="442" spans="3:14" x14ac:dyDescent="0.25">
      <c r="C442" s="649">
        <v>59.05</v>
      </c>
      <c r="D442" s="650" t="str">
        <f t="shared" si="33"/>
        <v>59.05</v>
      </c>
      <c r="E442" s="651">
        <v>0.84594999999999998</v>
      </c>
      <c r="F442" s="618"/>
      <c r="I442" s="653">
        <v>59.05</v>
      </c>
      <c r="J442" s="650" t="str">
        <f t="shared" si="34"/>
        <v>59.05</v>
      </c>
      <c r="K442" s="654">
        <v>1.0003</v>
      </c>
      <c r="L442" s="637"/>
      <c r="M442" s="637"/>
      <c r="N442" s="637"/>
    </row>
    <row r="443" spans="3:14" x14ac:dyDescent="0.25">
      <c r="C443" s="649">
        <v>59.1</v>
      </c>
      <c r="D443" s="650" t="str">
        <f t="shared" si="33"/>
        <v>59.10</v>
      </c>
      <c r="E443" s="651">
        <v>0.84524999999999995</v>
      </c>
      <c r="F443" s="618"/>
      <c r="I443" s="653">
        <v>59.1</v>
      </c>
      <c r="J443" s="650" t="str">
        <f t="shared" si="34"/>
        <v>59.10</v>
      </c>
      <c r="K443" s="654">
        <v>0.99970000000000003</v>
      </c>
      <c r="L443" s="637"/>
      <c r="M443" s="637"/>
      <c r="N443" s="637"/>
    </row>
    <row r="444" spans="3:14" x14ac:dyDescent="0.25">
      <c r="C444" s="649">
        <v>59.15</v>
      </c>
      <c r="D444" s="650" t="str">
        <f t="shared" si="33"/>
        <v>59.15</v>
      </c>
      <c r="E444" s="651">
        <v>0.84455000000000002</v>
      </c>
      <c r="F444" s="618"/>
      <c r="I444" s="653">
        <v>59.15</v>
      </c>
      <c r="J444" s="650" t="str">
        <f t="shared" si="34"/>
        <v>59.15</v>
      </c>
      <c r="K444" s="654">
        <v>0.99902000000000002</v>
      </c>
      <c r="L444" s="637"/>
      <c r="M444" s="637"/>
      <c r="N444" s="637"/>
    </row>
    <row r="445" spans="3:14" x14ac:dyDescent="0.25">
      <c r="C445" s="649">
        <v>59.2</v>
      </c>
      <c r="D445" s="650" t="str">
        <f t="shared" si="33"/>
        <v>59.20</v>
      </c>
      <c r="E445" s="651">
        <v>0.84384999999999999</v>
      </c>
      <c r="F445" s="618"/>
      <c r="I445" s="653">
        <v>59.2</v>
      </c>
      <c r="J445" s="650" t="str">
        <f t="shared" si="34"/>
        <v>59.20</v>
      </c>
      <c r="K445" s="654">
        <v>0.99834999999999996</v>
      </c>
      <c r="L445" s="637"/>
      <c r="M445" s="637"/>
      <c r="N445" s="637"/>
    </row>
    <row r="446" spans="3:14" x14ac:dyDescent="0.25">
      <c r="C446" s="649">
        <v>59.25</v>
      </c>
      <c r="D446" s="650" t="str">
        <f t="shared" ref="D446:D509" si="35">TEXT(C446,"#.00")</f>
        <v>59.25</v>
      </c>
      <c r="E446" s="651">
        <v>0.84314999999999996</v>
      </c>
      <c r="F446" s="618"/>
      <c r="I446" s="653">
        <v>59.25</v>
      </c>
      <c r="J446" s="650" t="str">
        <f t="shared" ref="J446:J509" si="36">TEXT(I446,"#.00")</f>
        <v>59.25</v>
      </c>
      <c r="K446" s="654">
        <v>0.99765000000000004</v>
      </c>
      <c r="L446" s="637"/>
      <c r="M446" s="637"/>
      <c r="N446" s="637"/>
    </row>
    <row r="447" spans="3:14" x14ac:dyDescent="0.25">
      <c r="C447" s="649">
        <v>59.3</v>
      </c>
      <c r="D447" s="650" t="str">
        <f t="shared" si="35"/>
        <v>59.30</v>
      </c>
      <c r="E447" s="651">
        <v>0.84245000000000003</v>
      </c>
      <c r="F447" s="618"/>
      <c r="I447" s="653">
        <v>59.3</v>
      </c>
      <c r="J447" s="650" t="str">
        <f t="shared" si="36"/>
        <v>59.30</v>
      </c>
      <c r="K447" s="654">
        <v>0.99695</v>
      </c>
      <c r="L447" s="637"/>
      <c r="M447" s="637"/>
      <c r="N447" s="637"/>
    </row>
    <row r="448" spans="3:14" x14ac:dyDescent="0.25">
      <c r="C448" s="649">
        <v>59.35</v>
      </c>
      <c r="D448" s="650" t="str">
        <f t="shared" si="35"/>
        <v>59.35</v>
      </c>
      <c r="E448" s="651">
        <v>0.84175</v>
      </c>
      <c r="F448" s="618"/>
      <c r="I448" s="653">
        <v>59.35</v>
      </c>
      <c r="J448" s="650" t="str">
        <f t="shared" si="36"/>
        <v>59.35</v>
      </c>
      <c r="K448" s="654">
        <v>0.99626999999999999</v>
      </c>
      <c r="L448" s="637"/>
      <c r="M448" s="637"/>
      <c r="N448" s="637"/>
    </row>
    <row r="449" spans="3:14" x14ac:dyDescent="0.25">
      <c r="C449" s="649">
        <v>59.4</v>
      </c>
      <c r="D449" s="650" t="str">
        <f t="shared" si="35"/>
        <v>59.40</v>
      </c>
      <c r="E449" s="651">
        <v>0.84104999999999996</v>
      </c>
      <c r="F449" s="618"/>
      <c r="I449" s="653">
        <v>59.4</v>
      </c>
      <c r="J449" s="650" t="str">
        <f t="shared" si="36"/>
        <v>59.40</v>
      </c>
      <c r="K449" s="654">
        <v>0.99560000000000004</v>
      </c>
      <c r="L449" s="637"/>
      <c r="M449" s="637"/>
      <c r="N449" s="637"/>
    </row>
    <row r="450" spans="3:14" x14ac:dyDescent="0.25">
      <c r="C450" s="649">
        <v>59.45</v>
      </c>
      <c r="D450" s="650" t="str">
        <f t="shared" si="35"/>
        <v>59.45</v>
      </c>
      <c r="E450" s="651">
        <v>0.84035000000000004</v>
      </c>
      <c r="F450" s="618"/>
      <c r="I450" s="653">
        <v>59.45</v>
      </c>
      <c r="J450" s="650" t="str">
        <f t="shared" si="36"/>
        <v>59.45</v>
      </c>
      <c r="K450" s="654">
        <v>0.99492000000000003</v>
      </c>
      <c r="L450" s="637"/>
      <c r="M450" s="637"/>
      <c r="N450" s="637"/>
    </row>
    <row r="451" spans="3:14" x14ac:dyDescent="0.25">
      <c r="C451" s="649">
        <v>59.5</v>
      </c>
      <c r="D451" s="650" t="str">
        <f t="shared" si="35"/>
        <v>59.50</v>
      </c>
      <c r="E451" s="651">
        <v>0.83965000000000001</v>
      </c>
      <c r="F451" s="618"/>
      <c r="I451" s="653">
        <v>59.5</v>
      </c>
      <c r="J451" s="650" t="str">
        <f t="shared" si="36"/>
        <v>59.50</v>
      </c>
      <c r="K451" s="654">
        <v>0.99424999999999997</v>
      </c>
      <c r="L451" s="637"/>
      <c r="M451" s="637"/>
      <c r="N451" s="637"/>
    </row>
    <row r="452" spans="3:14" x14ac:dyDescent="0.25">
      <c r="C452" s="649">
        <v>59.55</v>
      </c>
      <c r="D452" s="650" t="str">
        <f t="shared" si="35"/>
        <v>59.55</v>
      </c>
      <c r="E452" s="651">
        <v>0.83896999999999999</v>
      </c>
      <c r="F452" s="618"/>
      <c r="I452" s="653">
        <v>59.55</v>
      </c>
      <c r="J452" s="650" t="str">
        <f t="shared" si="36"/>
        <v>59.55</v>
      </c>
      <c r="K452" s="654">
        <v>0.99331999999999998</v>
      </c>
      <c r="L452" s="637"/>
      <c r="M452" s="637"/>
      <c r="N452" s="637"/>
    </row>
    <row r="453" spans="3:14" x14ac:dyDescent="0.25">
      <c r="C453" s="649">
        <v>59.6</v>
      </c>
      <c r="D453" s="650" t="str">
        <f t="shared" si="35"/>
        <v>59.60</v>
      </c>
      <c r="E453" s="651">
        <v>0.83830000000000005</v>
      </c>
      <c r="F453" s="618"/>
      <c r="I453" s="653">
        <v>59.6</v>
      </c>
      <c r="J453" s="650" t="str">
        <f t="shared" si="36"/>
        <v>59.60</v>
      </c>
      <c r="K453" s="654">
        <v>0.99295</v>
      </c>
      <c r="L453" s="637"/>
      <c r="M453" s="637"/>
      <c r="N453" s="637"/>
    </row>
    <row r="454" spans="3:14" x14ac:dyDescent="0.25">
      <c r="C454" s="649">
        <v>59.65</v>
      </c>
      <c r="D454" s="650" t="str">
        <f t="shared" si="35"/>
        <v>59.65</v>
      </c>
      <c r="E454" s="651">
        <v>0.83760000000000001</v>
      </c>
      <c r="F454" s="618"/>
      <c r="I454" s="653">
        <v>59.65</v>
      </c>
      <c r="J454" s="650" t="str">
        <f t="shared" si="36"/>
        <v>59.65</v>
      </c>
      <c r="K454" s="654">
        <v>0.99226999999999999</v>
      </c>
      <c r="L454" s="637"/>
      <c r="M454" s="637"/>
      <c r="N454" s="637"/>
    </row>
    <row r="455" spans="3:14" x14ac:dyDescent="0.25">
      <c r="C455" s="649">
        <v>59.7</v>
      </c>
      <c r="D455" s="650" t="str">
        <f t="shared" si="35"/>
        <v>59.70</v>
      </c>
      <c r="E455" s="651">
        <v>0.83689999999999998</v>
      </c>
      <c r="F455" s="618"/>
      <c r="I455" s="653">
        <v>59.7</v>
      </c>
      <c r="J455" s="650" t="str">
        <f t="shared" si="36"/>
        <v>59.70</v>
      </c>
      <c r="K455" s="654">
        <v>0.99160000000000004</v>
      </c>
      <c r="L455" s="637"/>
      <c r="M455" s="637"/>
      <c r="N455" s="637"/>
    </row>
    <row r="456" spans="3:14" x14ac:dyDescent="0.25">
      <c r="C456" s="649">
        <v>59.75</v>
      </c>
      <c r="D456" s="650" t="str">
        <f t="shared" si="35"/>
        <v>59.75</v>
      </c>
      <c r="E456" s="651">
        <v>0.83621999999999996</v>
      </c>
      <c r="F456" s="618"/>
      <c r="I456" s="653">
        <v>59.75</v>
      </c>
      <c r="J456" s="650" t="str">
        <f t="shared" si="36"/>
        <v>59.75</v>
      </c>
      <c r="K456" s="654">
        <v>0.99095</v>
      </c>
      <c r="L456" s="637"/>
      <c r="M456" s="637"/>
      <c r="N456" s="637"/>
    </row>
    <row r="457" spans="3:14" x14ac:dyDescent="0.25">
      <c r="C457" s="649">
        <v>59.8</v>
      </c>
      <c r="D457" s="650" t="str">
        <f t="shared" si="35"/>
        <v>59.80</v>
      </c>
      <c r="E457" s="651">
        <v>0.83555000000000001</v>
      </c>
      <c r="F457" s="618"/>
      <c r="I457" s="653">
        <v>59.8</v>
      </c>
      <c r="J457" s="650" t="str">
        <f t="shared" si="36"/>
        <v>59.80</v>
      </c>
      <c r="K457" s="654">
        <v>0.99029999999999996</v>
      </c>
      <c r="L457" s="637"/>
      <c r="M457" s="637"/>
      <c r="N457" s="637"/>
    </row>
    <row r="458" spans="3:14" x14ac:dyDescent="0.25">
      <c r="C458" s="649">
        <v>59.85</v>
      </c>
      <c r="D458" s="650" t="str">
        <f t="shared" si="35"/>
        <v>59.85</v>
      </c>
      <c r="E458" s="651">
        <v>0.83487</v>
      </c>
      <c r="F458" s="618"/>
      <c r="I458" s="653">
        <v>59.85</v>
      </c>
      <c r="J458" s="650" t="str">
        <f t="shared" si="36"/>
        <v>59.85</v>
      </c>
      <c r="K458" s="654">
        <v>0.98960000000000004</v>
      </c>
      <c r="L458" s="637"/>
      <c r="M458" s="637"/>
      <c r="N458" s="637"/>
    </row>
    <row r="459" spans="3:14" x14ac:dyDescent="0.25">
      <c r="C459" s="649">
        <v>59.9</v>
      </c>
      <c r="D459" s="650" t="str">
        <f t="shared" si="35"/>
        <v>59.90</v>
      </c>
      <c r="E459" s="651">
        <v>0.83420000000000005</v>
      </c>
      <c r="F459" s="618"/>
      <c r="I459" s="653">
        <v>59.9</v>
      </c>
      <c r="J459" s="650" t="str">
        <f t="shared" si="36"/>
        <v>59.90</v>
      </c>
      <c r="K459" s="654">
        <v>0.9889</v>
      </c>
      <c r="L459" s="637"/>
      <c r="M459" s="637"/>
      <c r="N459" s="637"/>
    </row>
    <row r="460" spans="3:14" x14ac:dyDescent="0.25">
      <c r="C460" s="649">
        <v>59.95</v>
      </c>
      <c r="D460" s="650" t="str">
        <f t="shared" si="35"/>
        <v>59.95</v>
      </c>
      <c r="E460" s="651">
        <v>0.83352000000000004</v>
      </c>
      <c r="F460" s="618"/>
      <c r="I460" s="653">
        <v>59.95</v>
      </c>
      <c r="J460" s="650" t="str">
        <f t="shared" si="36"/>
        <v>59.95</v>
      </c>
      <c r="K460" s="654">
        <v>0.98824999999999996</v>
      </c>
      <c r="L460" s="637"/>
      <c r="M460" s="637"/>
      <c r="N460" s="637"/>
    </row>
    <row r="461" spans="3:14" x14ac:dyDescent="0.25">
      <c r="C461" s="649">
        <v>60</v>
      </c>
      <c r="D461" s="650" t="str">
        <f t="shared" si="35"/>
        <v>60.00</v>
      </c>
      <c r="E461" s="651">
        <v>0.83284999999999998</v>
      </c>
      <c r="F461" s="618"/>
      <c r="I461" s="653">
        <v>60</v>
      </c>
      <c r="J461" s="650" t="str">
        <f t="shared" si="36"/>
        <v>60.00</v>
      </c>
      <c r="K461" s="654">
        <v>0.98760000000000003</v>
      </c>
      <c r="L461" s="637"/>
      <c r="M461" s="637"/>
      <c r="N461" s="637"/>
    </row>
    <row r="462" spans="3:14" x14ac:dyDescent="0.25">
      <c r="C462" s="649">
        <v>60.05</v>
      </c>
      <c r="D462" s="650" t="str">
        <f t="shared" si="35"/>
        <v>60.05</v>
      </c>
      <c r="E462" s="651">
        <v>0.83216999999999997</v>
      </c>
      <c r="F462" s="618"/>
      <c r="I462" s="653">
        <v>60.05</v>
      </c>
      <c r="J462" s="650" t="str">
        <f t="shared" si="36"/>
        <v>60.05</v>
      </c>
      <c r="K462" s="654">
        <v>0.98692000000000002</v>
      </c>
      <c r="L462" s="637"/>
      <c r="M462" s="637"/>
      <c r="N462" s="637"/>
    </row>
    <row r="463" spans="3:14" x14ac:dyDescent="0.25">
      <c r="C463" s="649">
        <v>60.1</v>
      </c>
      <c r="D463" s="650" t="str">
        <f t="shared" si="35"/>
        <v>60.10</v>
      </c>
      <c r="E463" s="651">
        <v>0.83150000000000002</v>
      </c>
      <c r="F463" s="618"/>
      <c r="I463" s="653">
        <v>60.1</v>
      </c>
      <c r="J463" s="650" t="str">
        <f t="shared" si="36"/>
        <v>60.10</v>
      </c>
      <c r="K463" s="654">
        <v>0.98624999999999996</v>
      </c>
      <c r="L463" s="637"/>
      <c r="M463" s="637"/>
      <c r="N463" s="637"/>
    </row>
    <row r="464" spans="3:14" x14ac:dyDescent="0.25">
      <c r="C464" s="649">
        <v>60.15</v>
      </c>
      <c r="D464" s="650" t="str">
        <f t="shared" si="35"/>
        <v>60.15</v>
      </c>
      <c r="E464" s="651">
        <v>0.83084999999999998</v>
      </c>
      <c r="F464" s="618"/>
      <c r="I464" s="653">
        <v>60.15</v>
      </c>
      <c r="J464" s="650" t="str">
        <f t="shared" si="36"/>
        <v>60.15</v>
      </c>
      <c r="K464" s="654">
        <v>0.98560000000000003</v>
      </c>
      <c r="L464" s="637"/>
      <c r="M464" s="637"/>
      <c r="N464" s="637"/>
    </row>
    <row r="465" spans="3:14" x14ac:dyDescent="0.25">
      <c r="C465" s="649">
        <v>60.2</v>
      </c>
      <c r="D465" s="650" t="str">
        <f t="shared" si="35"/>
        <v>60.20</v>
      </c>
      <c r="E465" s="651">
        <v>0.83020000000000005</v>
      </c>
      <c r="F465" s="618"/>
      <c r="I465" s="653">
        <v>60.2</v>
      </c>
      <c r="J465" s="650" t="str">
        <f t="shared" si="36"/>
        <v>60.20</v>
      </c>
      <c r="K465" s="654">
        <v>0.98494999999999999</v>
      </c>
      <c r="L465" s="637"/>
      <c r="M465" s="637"/>
      <c r="N465" s="637"/>
    </row>
    <row r="466" spans="3:14" x14ac:dyDescent="0.25">
      <c r="C466" s="649">
        <v>60.25</v>
      </c>
      <c r="D466" s="650" t="str">
        <f t="shared" si="35"/>
        <v>60.25</v>
      </c>
      <c r="E466" s="651">
        <v>0.82952000000000004</v>
      </c>
      <c r="F466" s="618"/>
      <c r="I466" s="653">
        <v>60.25</v>
      </c>
      <c r="J466" s="650" t="str">
        <f t="shared" si="36"/>
        <v>60.25</v>
      </c>
      <c r="K466" s="654">
        <v>0.98431999999999997</v>
      </c>
      <c r="L466" s="637"/>
      <c r="M466" s="637"/>
      <c r="N466" s="637"/>
    </row>
    <row r="467" spans="3:14" x14ac:dyDescent="0.25">
      <c r="C467" s="649">
        <v>60.3</v>
      </c>
      <c r="D467" s="650" t="str">
        <f t="shared" si="35"/>
        <v>60.30</v>
      </c>
      <c r="E467" s="651">
        <v>0.82884999999999998</v>
      </c>
      <c r="F467" s="618"/>
      <c r="I467" s="653">
        <v>60.3</v>
      </c>
      <c r="J467" s="650" t="str">
        <f t="shared" si="36"/>
        <v>60.30</v>
      </c>
      <c r="K467" s="654">
        <v>0.98370000000000002</v>
      </c>
      <c r="L467" s="637"/>
      <c r="M467" s="637"/>
      <c r="N467" s="637"/>
    </row>
    <row r="468" spans="3:14" x14ac:dyDescent="0.25">
      <c r="C468" s="649">
        <v>60.35</v>
      </c>
      <c r="D468" s="650" t="str">
        <f t="shared" si="35"/>
        <v>60.35</v>
      </c>
      <c r="E468" s="651">
        <v>0.82816999999999996</v>
      </c>
      <c r="F468" s="618"/>
      <c r="I468" s="653">
        <v>60.35</v>
      </c>
      <c r="J468" s="650" t="str">
        <f t="shared" si="36"/>
        <v>60.35</v>
      </c>
      <c r="K468" s="654">
        <v>0.98304999999999998</v>
      </c>
      <c r="L468" s="637"/>
      <c r="M468" s="637"/>
      <c r="N468" s="637"/>
    </row>
    <row r="469" spans="3:14" x14ac:dyDescent="0.25">
      <c r="C469" s="649">
        <v>60.4</v>
      </c>
      <c r="D469" s="650" t="str">
        <f t="shared" si="35"/>
        <v>60.40</v>
      </c>
      <c r="E469" s="651">
        <v>0.82750000000000001</v>
      </c>
      <c r="F469" s="618"/>
      <c r="I469" s="653">
        <v>60.4</v>
      </c>
      <c r="J469" s="650" t="str">
        <f t="shared" si="36"/>
        <v>60.40</v>
      </c>
      <c r="K469" s="654">
        <v>0.98240000000000005</v>
      </c>
      <c r="L469" s="637"/>
      <c r="M469" s="637"/>
      <c r="N469" s="637"/>
    </row>
    <row r="470" spans="3:14" x14ac:dyDescent="0.25">
      <c r="C470" s="649">
        <v>60.45</v>
      </c>
      <c r="D470" s="650" t="str">
        <f t="shared" si="35"/>
        <v>60.45</v>
      </c>
      <c r="E470" s="651">
        <v>0.82686999999999999</v>
      </c>
      <c r="F470" s="618"/>
      <c r="I470" s="653">
        <v>60.45</v>
      </c>
      <c r="J470" s="650" t="str">
        <f t="shared" si="36"/>
        <v>60.45</v>
      </c>
      <c r="K470" s="654">
        <v>0.98175000000000001</v>
      </c>
      <c r="L470" s="637"/>
      <c r="M470" s="637"/>
      <c r="N470" s="637"/>
    </row>
    <row r="471" spans="3:14" x14ac:dyDescent="0.25">
      <c r="C471" s="649">
        <v>60.5</v>
      </c>
      <c r="D471" s="650" t="str">
        <f t="shared" si="35"/>
        <v>60.50</v>
      </c>
      <c r="E471" s="651">
        <v>0.82625000000000004</v>
      </c>
      <c r="F471" s="618"/>
      <c r="I471" s="653">
        <v>60.5</v>
      </c>
      <c r="J471" s="650" t="str">
        <f t="shared" si="36"/>
        <v>60.50</v>
      </c>
      <c r="K471" s="654">
        <v>0.98109999999999997</v>
      </c>
      <c r="L471" s="637"/>
      <c r="M471" s="637"/>
      <c r="N471" s="637"/>
    </row>
    <row r="472" spans="3:14" x14ac:dyDescent="0.25">
      <c r="C472" s="649">
        <v>60.55</v>
      </c>
      <c r="D472" s="650" t="str">
        <f t="shared" si="35"/>
        <v>60.55</v>
      </c>
      <c r="E472" s="651">
        <v>0.82557000000000003</v>
      </c>
      <c r="F472" s="618"/>
      <c r="I472" s="653">
        <v>60.55</v>
      </c>
      <c r="J472" s="650" t="str">
        <f t="shared" si="36"/>
        <v>60.55</v>
      </c>
      <c r="K472" s="654">
        <v>0.98041999999999996</v>
      </c>
      <c r="L472" s="637"/>
      <c r="M472" s="637"/>
      <c r="N472" s="637"/>
    </row>
    <row r="473" spans="3:14" x14ac:dyDescent="0.25">
      <c r="C473" s="649">
        <v>60.6</v>
      </c>
      <c r="D473" s="650" t="str">
        <f t="shared" si="35"/>
        <v>60.60</v>
      </c>
      <c r="E473" s="651">
        <v>0.82489999999999997</v>
      </c>
      <c r="F473" s="618"/>
      <c r="I473" s="653">
        <v>60.6</v>
      </c>
      <c r="J473" s="650" t="str">
        <f t="shared" si="36"/>
        <v>60.60</v>
      </c>
      <c r="K473" s="654">
        <v>0.97975000000000001</v>
      </c>
      <c r="L473" s="637"/>
      <c r="M473" s="637"/>
      <c r="N473" s="637"/>
    </row>
    <row r="474" spans="3:14" x14ac:dyDescent="0.25">
      <c r="C474" s="649">
        <v>60.65</v>
      </c>
      <c r="D474" s="650" t="str">
        <f t="shared" si="35"/>
        <v>60.65</v>
      </c>
      <c r="E474" s="651">
        <v>0.82425000000000004</v>
      </c>
      <c r="F474" s="618"/>
      <c r="I474" s="653">
        <v>60.65</v>
      </c>
      <c r="J474" s="650" t="str">
        <f t="shared" si="36"/>
        <v>60.65</v>
      </c>
      <c r="K474" s="654">
        <v>0.97909999999999997</v>
      </c>
      <c r="L474" s="637"/>
      <c r="M474" s="637"/>
      <c r="N474" s="637"/>
    </row>
    <row r="475" spans="3:14" x14ac:dyDescent="0.25">
      <c r="C475" s="649">
        <v>60.7</v>
      </c>
      <c r="D475" s="650" t="str">
        <f t="shared" si="35"/>
        <v>60.70</v>
      </c>
      <c r="E475" s="651">
        <v>0.8236</v>
      </c>
      <c r="F475" s="618"/>
      <c r="I475" s="653">
        <v>60.7</v>
      </c>
      <c r="J475" s="650" t="str">
        <f t="shared" si="36"/>
        <v>60.70</v>
      </c>
      <c r="K475" s="654">
        <v>0.97845000000000004</v>
      </c>
      <c r="L475" s="637"/>
      <c r="M475" s="637"/>
      <c r="N475" s="637"/>
    </row>
    <row r="476" spans="3:14" x14ac:dyDescent="0.25">
      <c r="C476" s="649">
        <v>60.75</v>
      </c>
      <c r="D476" s="650" t="str">
        <f t="shared" si="35"/>
        <v>60.75</v>
      </c>
      <c r="E476" s="651">
        <v>0.82294999999999996</v>
      </c>
      <c r="F476" s="618"/>
      <c r="I476" s="653">
        <v>60.75</v>
      </c>
      <c r="J476" s="650" t="str">
        <f t="shared" si="36"/>
        <v>60.75</v>
      </c>
      <c r="K476" s="654">
        <v>0.9778</v>
      </c>
      <c r="L476" s="637"/>
      <c r="M476" s="637"/>
      <c r="N476" s="637"/>
    </row>
    <row r="477" spans="3:14" x14ac:dyDescent="0.25">
      <c r="C477" s="649">
        <v>60.8</v>
      </c>
      <c r="D477" s="650" t="str">
        <f t="shared" si="35"/>
        <v>60.80</v>
      </c>
      <c r="E477" s="651">
        <v>0.82230000000000003</v>
      </c>
      <c r="F477" s="618"/>
      <c r="I477" s="653">
        <v>60.8</v>
      </c>
      <c r="J477" s="650" t="str">
        <f t="shared" si="36"/>
        <v>60.80</v>
      </c>
      <c r="K477" s="654">
        <v>0.97714999999999996</v>
      </c>
      <c r="L477" s="637"/>
      <c r="M477" s="637"/>
      <c r="N477" s="637"/>
    </row>
    <row r="478" spans="3:14" x14ac:dyDescent="0.25">
      <c r="C478" s="649">
        <v>60.85</v>
      </c>
      <c r="D478" s="650" t="str">
        <f t="shared" si="35"/>
        <v>60.85</v>
      </c>
      <c r="E478" s="651">
        <v>0.82167000000000001</v>
      </c>
      <c r="F478" s="618"/>
      <c r="I478" s="653">
        <v>60.85</v>
      </c>
      <c r="J478" s="650" t="str">
        <f t="shared" si="36"/>
        <v>60.85</v>
      </c>
      <c r="K478" s="654">
        <v>0.97652000000000005</v>
      </c>
      <c r="L478" s="637"/>
      <c r="M478" s="637"/>
      <c r="N478" s="637"/>
    </row>
    <row r="479" spans="3:14" x14ac:dyDescent="0.25">
      <c r="C479" s="649">
        <v>60.9</v>
      </c>
      <c r="D479" s="650" t="str">
        <f t="shared" si="35"/>
        <v>60.90</v>
      </c>
      <c r="E479" s="651">
        <v>0.82104999999999995</v>
      </c>
      <c r="F479" s="618"/>
      <c r="I479" s="653">
        <v>60.9</v>
      </c>
      <c r="J479" s="650" t="str">
        <f t="shared" si="36"/>
        <v>60.90</v>
      </c>
      <c r="K479" s="654">
        <v>0.97589999999999999</v>
      </c>
      <c r="L479" s="637"/>
      <c r="M479" s="637"/>
      <c r="N479" s="637"/>
    </row>
    <row r="480" spans="3:14" x14ac:dyDescent="0.25">
      <c r="C480" s="649">
        <v>60.95</v>
      </c>
      <c r="D480" s="650" t="str">
        <f t="shared" si="35"/>
        <v>60.95</v>
      </c>
      <c r="E480" s="651">
        <v>0.82040000000000002</v>
      </c>
      <c r="F480" s="618"/>
      <c r="I480" s="653">
        <v>60.95</v>
      </c>
      <c r="J480" s="650" t="str">
        <f t="shared" si="36"/>
        <v>60.95</v>
      </c>
      <c r="K480" s="654">
        <v>0.97524999999999995</v>
      </c>
      <c r="L480" s="637"/>
      <c r="M480" s="637"/>
      <c r="N480" s="637"/>
    </row>
    <row r="481" spans="3:14" x14ac:dyDescent="0.25">
      <c r="C481" s="649">
        <v>61</v>
      </c>
      <c r="D481" s="650" t="str">
        <f t="shared" si="35"/>
        <v>61.00</v>
      </c>
      <c r="E481" s="651">
        <v>0.81974999999999998</v>
      </c>
      <c r="F481" s="618"/>
      <c r="I481" s="653">
        <v>61</v>
      </c>
      <c r="J481" s="650" t="str">
        <f t="shared" si="36"/>
        <v>61.00</v>
      </c>
      <c r="K481" s="654">
        <v>0.97460000000000002</v>
      </c>
      <c r="L481" s="637"/>
      <c r="M481" s="637"/>
      <c r="N481" s="637"/>
    </row>
    <row r="482" spans="3:14" x14ac:dyDescent="0.25">
      <c r="C482" s="649">
        <v>61.05</v>
      </c>
      <c r="D482" s="650" t="str">
        <f t="shared" si="35"/>
        <v>61.05</v>
      </c>
      <c r="E482" s="651">
        <v>0.81910000000000005</v>
      </c>
      <c r="F482" s="618"/>
      <c r="I482" s="653">
        <v>61.05</v>
      </c>
      <c r="J482" s="650" t="str">
        <f t="shared" si="36"/>
        <v>61.05</v>
      </c>
      <c r="K482" s="654">
        <v>0.97397</v>
      </c>
      <c r="L482" s="637"/>
      <c r="M482" s="637"/>
      <c r="N482" s="637"/>
    </row>
    <row r="483" spans="3:14" x14ac:dyDescent="0.25">
      <c r="C483" s="649">
        <v>61.1</v>
      </c>
      <c r="D483" s="650" t="str">
        <f t="shared" si="35"/>
        <v>61.10</v>
      </c>
      <c r="E483" s="651">
        <v>0.81845000000000001</v>
      </c>
      <c r="F483" s="618"/>
      <c r="I483" s="653">
        <v>61.1</v>
      </c>
      <c r="J483" s="650" t="str">
        <f t="shared" si="36"/>
        <v>61.10</v>
      </c>
      <c r="K483" s="654">
        <v>0.97335000000000005</v>
      </c>
      <c r="L483" s="637"/>
      <c r="M483" s="637"/>
      <c r="N483" s="637"/>
    </row>
    <row r="484" spans="3:14" x14ac:dyDescent="0.25">
      <c r="C484" s="649">
        <v>61.15</v>
      </c>
      <c r="D484" s="650" t="str">
        <f t="shared" si="35"/>
        <v>61.15</v>
      </c>
      <c r="E484" s="651">
        <v>0.81781999999999999</v>
      </c>
      <c r="F484" s="618"/>
      <c r="I484" s="653">
        <v>61.15</v>
      </c>
      <c r="J484" s="650" t="str">
        <f t="shared" si="36"/>
        <v>61.15</v>
      </c>
      <c r="K484" s="654">
        <v>0.97272000000000003</v>
      </c>
      <c r="L484" s="637"/>
      <c r="M484" s="637"/>
      <c r="N484" s="637"/>
    </row>
    <row r="485" spans="3:14" x14ac:dyDescent="0.25">
      <c r="C485" s="649">
        <v>61.2</v>
      </c>
      <c r="D485" s="650" t="str">
        <f t="shared" si="35"/>
        <v>61.20</v>
      </c>
      <c r="E485" s="651">
        <v>0.81720000000000004</v>
      </c>
      <c r="F485" s="618"/>
      <c r="I485" s="653">
        <v>61.2</v>
      </c>
      <c r="J485" s="650" t="str">
        <f t="shared" si="36"/>
        <v>61.20</v>
      </c>
      <c r="K485" s="654">
        <v>0.97209999999999996</v>
      </c>
      <c r="L485" s="637"/>
      <c r="M485" s="637"/>
      <c r="N485" s="637"/>
    </row>
    <row r="486" spans="3:14" x14ac:dyDescent="0.25">
      <c r="C486" s="649">
        <v>61.25</v>
      </c>
      <c r="D486" s="650" t="str">
        <f t="shared" si="35"/>
        <v>61.25</v>
      </c>
      <c r="E486" s="651">
        <v>0.81655</v>
      </c>
      <c r="F486" s="618"/>
      <c r="I486" s="653">
        <v>61.25</v>
      </c>
      <c r="J486" s="650" t="str">
        <f t="shared" si="36"/>
        <v>61.25</v>
      </c>
      <c r="K486" s="654">
        <v>0.97145000000000004</v>
      </c>
      <c r="L486" s="637"/>
      <c r="M486" s="637"/>
      <c r="N486" s="637"/>
    </row>
    <row r="487" spans="3:14" x14ac:dyDescent="0.25">
      <c r="C487" s="649">
        <v>61.3</v>
      </c>
      <c r="D487" s="650" t="str">
        <f t="shared" si="35"/>
        <v>61.30</v>
      </c>
      <c r="E487" s="651">
        <v>0.81589999999999996</v>
      </c>
      <c r="F487" s="618"/>
      <c r="I487" s="653">
        <v>61.3</v>
      </c>
      <c r="J487" s="650" t="str">
        <f t="shared" si="36"/>
        <v>61.30</v>
      </c>
      <c r="K487" s="654">
        <v>0.9708</v>
      </c>
      <c r="L487" s="637"/>
      <c r="M487" s="637"/>
      <c r="N487" s="637"/>
    </row>
    <row r="488" spans="3:14" x14ac:dyDescent="0.25">
      <c r="C488" s="649">
        <v>61.35</v>
      </c>
      <c r="D488" s="650" t="str">
        <f t="shared" si="35"/>
        <v>61.35</v>
      </c>
      <c r="E488" s="651">
        <v>0.81527000000000005</v>
      </c>
      <c r="F488" s="618"/>
      <c r="I488" s="653">
        <v>61.35</v>
      </c>
      <c r="J488" s="650" t="str">
        <f t="shared" si="36"/>
        <v>61.35</v>
      </c>
      <c r="K488" s="654">
        <v>0.97014999999999996</v>
      </c>
      <c r="L488" s="637"/>
      <c r="M488" s="637"/>
      <c r="N488" s="637"/>
    </row>
    <row r="489" spans="3:14" x14ac:dyDescent="0.25">
      <c r="C489" s="649">
        <v>61.4</v>
      </c>
      <c r="D489" s="650" t="str">
        <f t="shared" si="35"/>
        <v>61.40</v>
      </c>
      <c r="E489" s="651">
        <v>0.81464999999999999</v>
      </c>
      <c r="F489" s="618"/>
      <c r="I489" s="653">
        <v>61.4</v>
      </c>
      <c r="J489" s="650" t="str">
        <f t="shared" si="36"/>
        <v>61.40</v>
      </c>
      <c r="K489" s="654">
        <v>0.96950000000000003</v>
      </c>
      <c r="L489" s="637"/>
      <c r="M489" s="637"/>
      <c r="N489" s="637"/>
    </row>
    <row r="490" spans="3:14" x14ac:dyDescent="0.25">
      <c r="C490" s="649">
        <v>61.45</v>
      </c>
      <c r="D490" s="650" t="str">
        <f t="shared" si="35"/>
        <v>61.45</v>
      </c>
      <c r="E490" s="651">
        <v>0.81401999999999997</v>
      </c>
      <c r="F490" s="618"/>
      <c r="I490" s="653">
        <v>61.45</v>
      </c>
      <c r="J490" s="650" t="str">
        <f t="shared" si="36"/>
        <v>61.45</v>
      </c>
      <c r="K490" s="654">
        <v>0.96889999999999998</v>
      </c>
      <c r="L490" s="637"/>
      <c r="M490" s="637"/>
      <c r="N490" s="637"/>
    </row>
    <row r="491" spans="3:14" x14ac:dyDescent="0.25">
      <c r="C491" s="649">
        <v>61.5</v>
      </c>
      <c r="D491" s="650" t="str">
        <f t="shared" si="35"/>
        <v>61.50</v>
      </c>
      <c r="E491" s="651">
        <v>0.81340000000000001</v>
      </c>
      <c r="F491" s="618"/>
      <c r="I491" s="653">
        <v>61.5</v>
      </c>
      <c r="J491" s="650" t="str">
        <f t="shared" si="36"/>
        <v>61.50</v>
      </c>
      <c r="K491" s="654">
        <v>0.96830000000000005</v>
      </c>
      <c r="L491" s="637"/>
      <c r="M491" s="637"/>
      <c r="N491" s="637"/>
    </row>
    <row r="492" spans="3:14" x14ac:dyDescent="0.25">
      <c r="C492" s="649">
        <v>61.55</v>
      </c>
      <c r="D492" s="650" t="str">
        <f t="shared" si="35"/>
        <v>61.55</v>
      </c>
      <c r="E492" s="651">
        <v>0.81279999999999997</v>
      </c>
      <c r="F492" s="618"/>
      <c r="I492" s="653">
        <v>61.55</v>
      </c>
      <c r="J492" s="650" t="str">
        <f t="shared" si="36"/>
        <v>61.55</v>
      </c>
      <c r="K492" s="654">
        <v>0.96765000000000001</v>
      </c>
      <c r="L492" s="637"/>
      <c r="M492" s="637"/>
      <c r="N492" s="637"/>
    </row>
    <row r="493" spans="3:14" x14ac:dyDescent="0.25">
      <c r="C493" s="649">
        <v>61.6</v>
      </c>
      <c r="D493" s="650" t="str">
        <f t="shared" si="35"/>
        <v>61.60</v>
      </c>
      <c r="E493" s="651">
        <v>0.81220000000000003</v>
      </c>
      <c r="F493" s="618"/>
      <c r="I493" s="653">
        <v>61.6</v>
      </c>
      <c r="J493" s="650" t="str">
        <f t="shared" si="36"/>
        <v>61.60</v>
      </c>
      <c r="K493" s="654">
        <v>0.96699999999999997</v>
      </c>
      <c r="L493" s="637"/>
      <c r="M493" s="637"/>
      <c r="N493" s="637"/>
    </row>
    <row r="494" spans="3:14" x14ac:dyDescent="0.25">
      <c r="C494" s="649">
        <v>61.65</v>
      </c>
      <c r="D494" s="650" t="str">
        <f t="shared" si="35"/>
        <v>61.65</v>
      </c>
      <c r="E494" s="651">
        <v>0.81157000000000001</v>
      </c>
      <c r="F494" s="618"/>
      <c r="I494" s="653">
        <v>61.65</v>
      </c>
      <c r="J494" s="650" t="str">
        <f t="shared" si="36"/>
        <v>61.65</v>
      </c>
      <c r="K494" s="654">
        <v>0.96636999999999995</v>
      </c>
      <c r="L494" s="637"/>
      <c r="M494" s="637"/>
      <c r="N494" s="637"/>
    </row>
    <row r="495" spans="3:14" x14ac:dyDescent="0.25">
      <c r="C495" s="649">
        <v>61.7</v>
      </c>
      <c r="D495" s="650" t="str">
        <f t="shared" si="35"/>
        <v>61.70</v>
      </c>
      <c r="E495" s="651">
        <v>0.81094999999999995</v>
      </c>
      <c r="F495" s="618"/>
      <c r="I495" s="653">
        <v>61.7</v>
      </c>
      <c r="J495" s="650" t="str">
        <f t="shared" si="36"/>
        <v>61.70</v>
      </c>
      <c r="K495" s="654">
        <v>0.96575</v>
      </c>
      <c r="L495" s="637"/>
      <c r="M495" s="637"/>
      <c r="N495" s="637"/>
    </row>
    <row r="496" spans="3:14" x14ac:dyDescent="0.25">
      <c r="C496" s="649">
        <v>61.75</v>
      </c>
      <c r="D496" s="650" t="str">
        <f t="shared" si="35"/>
        <v>61.75</v>
      </c>
      <c r="E496" s="651">
        <v>0.81032000000000004</v>
      </c>
      <c r="F496" s="618"/>
      <c r="I496" s="653">
        <v>61.75</v>
      </c>
      <c r="J496" s="650" t="str">
        <f t="shared" si="36"/>
        <v>61.75</v>
      </c>
      <c r="K496" s="654">
        <v>0.96511999999999998</v>
      </c>
      <c r="L496" s="637"/>
      <c r="M496" s="637"/>
      <c r="N496" s="637"/>
    </row>
    <row r="497" spans="3:14" x14ac:dyDescent="0.25">
      <c r="C497" s="649">
        <v>61.8</v>
      </c>
      <c r="D497" s="650" t="str">
        <f t="shared" si="35"/>
        <v>61.80</v>
      </c>
      <c r="E497" s="651">
        <v>0.80969999999999998</v>
      </c>
      <c r="F497" s="618"/>
      <c r="I497" s="653">
        <v>61.8</v>
      </c>
      <c r="J497" s="650" t="str">
        <f t="shared" si="36"/>
        <v>61.80</v>
      </c>
      <c r="K497" s="654">
        <v>0.96450000000000002</v>
      </c>
      <c r="L497" s="637"/>
      <c r="M497" s="637"/>
      <c r="N497" s="637"/>
    </row>
    <row r="498" spans="3:14" x14ac:dyDescent="0.25">
      <c r="C498" s="649">
        <v>61.85</v>
      </c>
      <c r="D498" s="650" t="str">
        <f t="shared" si="35"/>
        <v>61.85</v>
      </c>
      <c r="E498" s="651">
        <v>0.80906999999999996</v>
      </c>
      <c r="F498" s="618"/>
      <c r="I498" s="653">
        <v>61.85</v>
      </c>
      <c r="J498" s="650" t="str">
        <f t="shared" si="36"/>
        <v>61.85</v>
      </c>
      <c r="K498" s="654">
        <v>0.96387</v>
      </c>
      <c r="L498" s="637"/>
      <c r="M498" s="637"/>
      <c r="N498" s="637"/>
    </row>
    <row r="499" spans="3:14" x14ac:dyDescent="0.25">
      <c r="C499" s="649">
        <v>61.9</v>
      </c>
      <c r="D499" s="650" t="str">
        <f t="shared" si="35"/>
        <v>61.90</v>
      </c>
      <c r="E499" s="651">
        <v>0.80845</v>
      </c>
      <c r="F499" s="618"/>
      <c r="I499" s="653">
        <v>61.9</v>
      </c>
      <c r="J499" s="650" t="str">
        <f t="shared" si="36"/>
        <v>61.90</v>
      </c>
      <c r="K499" s="654">
        <v>0.96325000000000005</v>
      </c>
      <c r="L499" s="637"/>
      <c r="M499" s="637"/>
      <c r="N499" s="637"/>
    </row>
    <row r="500" spans="3:14" x14ac:dyDescent="0.25">
      <c r="C500" s="649">
        <v>61.95</v>
      </c>
      <c r="D500" s="650" t="str">
        <f t="shared" si="35"/>
        <v>61.95</v>
      </c>
      <c r="E500" s="651">
        <v>0.80784999999999996</v>
      </c>
      <c r="F500" s="618"/>
      <c r="I500" s="653">
        <v>61.95</v>
      </c>
      <c r="J500" s="650" t="str">
        <f t="shared" si="36"/>
        <v>61.95</v>
      </c>
      <c r="K500" s="654">
        <v>0.96265000000000001</v>
      </c>
      <c r="L500" s="637"/>
      <c r="M500" s="637"/>
      <c r="N500" s="637"/>
    </row>
    <row r="501" spans="3:14" x14ac:dyDescent="0.25">
      <c r="C501" s="649">
        <v>62</v>
      </c>
      <c r="D501" s="650" t="str">
        <f t="shared" si="35"/>
        <v>62.00</v>
      </c>
      <c r="E501" s="651">
        <v>0.80725000000000002</v>
      </c>
      <c r="F501" s="618"/>
      <c r="I501" s="653">
        <v>62</v>
      </c>
      <c r="J501" s="650" t="str">
        <f t="shared" si="36"/>
        <v>62.00</v>
      </c>
      <c r="K501" s="654">
        <v>0.96204999999999996</v>
      </c>
      <c r="L501" s="637"/>
      <c r="M501" s="637"/>
      <c r="N501" s="637"/>
    </row>
    <row r="502" spans="3:14" x14ac:dyDescent="0.25">
      <c r="C502" s="649">
        <v>62.05</v>
      </c>
      <c r="D502" s="650" t="str">
        <f t="shared" si="35"/>
        <v>62.05</v>
      </c>
      <c r="E502" s="651">
        <v>0.80664999999999998</v>
      </c>
      <c r="F502" s="618"/>
      <c r="I502" s="653">
        <v>62.05</v>
      </c>
      <c r="J502" s="650" t="str">
        <f t="shared" si="36"/>
        <v>62.05</v>
      </c>
      <c r="K502" s="654">
        <v>0.96142000000000005</v>
      </c>
      <c r="L502" s="637"/>
      <c r="M502" s="637"/>
      <c r="N502" s="637"/>
    </row>
    <row r="503" spans="3:14" x14ac:dyDescent="0.25">
      <c r="C503" s="649">
        <v>62.1</v>
      </c>
      <c r="D503" s="650" t="str">
        <f t="shared" si="35"/>
        <v>62.10</v>
      </c>
      <c r="E503" s="651">
        <v>0.80605000000000004</v>
      </c>
      <c r="F503" s="618"/>
      <c r="I503" s="653">
        <v>62.1</v>
      </c>
      <c r="J503" s="650" t="str">
        <f t="shared" si="36"/>
        <v>62.10</v>
      </c>
      <c r="K503" s="654">
        <v>0.96079999999999999</v>
      </c>
      <c r="L503" s="637"/>
      <c r="M503" s="637"/>
      <c r="N503" s="637"/>
    </row>
    <row r="504" spans="3:14" x14ac:dyDescent="0.25">
      <c r="C504" s="649">
        <v>62.15</v>
      </c>
      <c r="D504" s="650" t="str">
        <f t="shared" si="35"/>
        <v>62.15</v>
      </c>
      <c r="E504" s="651">
        <v>0.80545</v>
      </c>
      <c r="F504" s="618"/>
      <c r="I504" s="653">
        <v>62.15</v>
      </c>
      <c r="J504" s="650" t="str">
        <f t="shared" si="36"/>
        <v>62.15</v>
      </c>
      <c r="K504" s="654">
        <v>0.96016999999999997</v>
      </c>
      <c r="L504" s="637"/>
      <c r="M504" s="637"/>
      <c r="N504" s="637"/>
    </row>
    <row r="505" spans="3:14" x14ac:dyDescent="0.25">
      <c r="C505" s="649">
        <v>62.2</v>
      </c>
      <c r="D505" s="650" t="str">
        <f t="shared" si="35"/>
        <v>62.20</v>
      </c>
      <c r="E505" s="651">
        <v>0.80484999999999995</v>
      </c>
      <c r="F505" s="618"/>
      <c r="I505" s="653">
        <v>62.2</v>
      </c>
      <c r="J505" s="650" t="str">
        <f t="shared" si="36"/>
        <v>62.20</v>
      </c>
      <c r="K505" s="654">
        <v>0.95955000000000001</v>
      </c>
      <c r="L505" s="637"/>
      <c r="M505" s="637"/>
      <c r="N505" s="637"/>
    </row>
    <row r="506" spans="3:14" x14ac:dyDescent="0.25">
      <c r="C506" s="649">
        <v>62.25</v>
      </c>
      <c r="D506" s="650" t="str">
        <f t="shared" si="35"/>
        <v>62.25</v>
      </c>
      <c r="E506" s="651">
        <v>0.80422000000000005</v>
      </c>
      <c r="F506" s="618"/>
      <c r="I506" s="653">
        <v>62.25</v>
      </c>
      <c r="J506" s="650" t="str">
        <f t="shared" si="36"/>
        <v>62.25</v>
      </c>
      <c r="K506" s="654">
        <v>0.95894999999999997</v>
      </c>
      <c r="L506" s="637"/>
      <c r="M506" s="637"/>
      <c r="N506" s="637"/>
    </row>
    <row r="507" spans="3:14" x14ac:dyDescent="0.25">
      <c r="C507" s="649">
        <v>62.3</v>
      </c>
      <c r="D507" s="650" t="str">
        <f t="shared" si="35"/>
        <v>62.30</v>
      </c>
      <c r="E507" s="651">
        <v>0.80359999999999998</v>
      </c>
      <c r="F507" s="618"/>
      <c r="I507" s="653">
        <v>62.3</v>
      </c>
      <c r="J507" s="650" t="str">
        <f t="shared" si="36"/>
        <v>62.30</v>
      </c>
      <c r="K507" s="654">
        <v>0.95835000000000004</v>
      </c>
      <c r="L507" s="637"/>
      <c r="M507" s="637"/>
      <c r="N507" s="637"/>
    </row>
    <row r="508" spans="3:14" x14ac:dyDescent="0.25">
      <c r="C508" s="649">
        <v>62.35</v>
      </c>
      <c r="D508" s="650" t="str">
        <f t="shared" si="35"/>
        <v>62.35</v>
      </c>
      <c r="E508" s="651">
        <v>0.80301999999999996</v>
      </c>
      <c r="F508" s="618"/>
      <c r="I508" s="653">
        <v>62.35</v>
      </c>
      <c r="J508" s="650" t="str">
        <f t="shared" si="36"/>
        <v>62.35</v>
      </c>
      <c r="K508" s="654">
        <v>0.95772000000000002</v>
      </c>
      <c r="L508" s="637"/>
      <c r="M508" s="637"/>
      <c r="N508" s="637"/>
    </row>
    <row r="509" spans="3:14" x14ac:dyDescent="0.25">
      <c r="C509" s="649">
        <v>62.4</v>
      </c>
      <c r="D509" s="650" t="str">
        <f t="shared" si="35"/>
        <v>62.40</v>
      </c>
      <c r="E509" s="651">
        <v>0.80245</v>
      </c>
      <c r="F509" s="618"/>
      <c r="I509" s="653">
        <v>62.4</v>
      </c>
      <c r="J509" s="650" t="str">
        <f t="shared" si="36"/>
        <v>62.40</v>
      </c>
      <c r="K509" s="654">
        <v>0.95709999999999995</v>
      </c>
      <c r="L509" s="637"/>
      <c r="M509" s="637"/>
      <c r="N509" s="637"/>
    </row>
    <row r="510" spans="3:14" x14ac:dyDescent="0.25">
      <c r="C510" s="649">
        <v>62.45</v>
      </c>
      <c r="D510" s="650" t="str">
        <f t="shared" ref="D510:D573" si="37">TEXT(C510,"#.00")</f>
        <v>62.45</v>
      </c>
      <c r="E510" s="651">
        <v>0.80184999999999995</v>
      </c>
      <c r="F510" s="618"/>
      <c r="I510" s="653">
        <v>62.45</v>
      </c>
      <c r="J510" s="650" t="str">
        <f t="shared" ref="J510:J573" si="38">TEXT(I510,"#.00")</f>
        <v>62.45</v>
      </c>
      <c r="K510" s="654">
        <v>0.95650000000000002</v>
      </c>
      <c r="L510" s="637"/>
      <c r="M510" s="637"/>
      <c r="N510" s="637"/>
    </row>
    <row r="511" spans="3:14" x14ac:dyDescent="0.25">
      <c r="C511" s="649">
        <v>62.5</v>
      </c>
      <c r="D511" s="650" t="str">
        <f t="shared" si="37"/>
        <v>62.50</v>
      </c>
      <c r="E511" s="651">
        <v>0.80125000000000002</v>
      </c>
      <c r="F511" s="618"/>
      <c r="I511" s="653">
        <v>62.5</v>
      </c>
      <c r="J511" s="650" t="str">
        <f t="shared" si="38"/>
        <v>62.50</v>
      </c>
      <c r="K511" s="654">
        <v>0.95589999999999997</v>
      </c>
      <c r="L511" s="637"/>
      <c r="M511" s="637"/>
      <c r="N511" s="637"/>
    </row>
    <row r="512" spans="3:14" x14ac:dyDescent="0.25">
      <c r="C512" s="649">
        <v>62.55</v>
      </c>
      <c r="D512" s="650" t="str">
        <f t="shared" si="37"/>
        <v>62.55</v>
      </c>
      <c r="E512" s="651">
        <v>0.80064999999999997</v>
      </c>
      <c r="F512" s="618"/>
      <c r="I512" s="653">
        <v>62.55</v>
      </c>
      <c r="J512" s="650" t="str">
        <f t="shared" si="38"/>
        <v>62.55</v>
      </c>
      <c r="K512" s="654">
        <v>0.95530000000000004</v>
      </c>
      <c r="L512" s="637"/>
      <c r="M512" s="637"/>
      <c r="N512" s="637"/>
    </row>
    <row r="513" spans="3:14" x14ac:dyDescent="0.25">
      <c r="C513" s="649">
        <v>62.6</v>
      </c>
      <c r="D513" s="650" t="str">
        <f t="shared" si="37"/>
        <v>62.60</v>
      </c>
      <c r="E513" s="651">
        <v>0.80005000000000004</v>
      </c>
      <c r="F513" s="618"/>
      <c r="I513" s="653">
        <v>62.6</v>
      </c>
      <c r="J513" s="650" t="str">
        <f t="shared" si="38"/>
        <v>62.60</v>
      </c>
      <c r="K513" s="654">
        <v>0.95469999999999999</v>
      </c>
      <c r="L513" s="637"/>
      <c r="M513" s="637"/>
      <c r="N513" s="637"/>
    </row>
    <row r="514" spans="3:14" x14ac:dyDescent="0.25">
      <c r="C514" s="649">
        <v>62.65</v>
      </c>
      <c r="D514" s="650" t="str">
        <f t="shared" si="37"/>
        <v>62.65</v>
      </c>
      <c r="E514" s="651">
        <v>0.79944999999999999</v>
      </c>
      <c r="F514" s="618"/>
      <c r="I514" s="653">
        <v>62.65</v>
      </c>
      <c r="J514" s="650" t="str">
        <f t="shared" si="38"/>
        <v>62.65</v>
      </c>
      <c r="K514" s="654">
        <v>0.95409999999999995</v>
      </c>
      <c r="L514" s="637"/>
      <c r="M514" s="637"/>
      <c r="N514" s="637"/>
    </row>
    <row r="515" spans="3:14" x14ac:dyDescent="0.25">
      <c r="C515" s="649">
        <v>62.7</v>
      </c>
      <c r="D515" s="650" t="str">
        <f t="shared" si="37"/>
        <v>62.70</v>
      </c>
      <c r="E515" s="651">
        <v>0.79884999999999995</v>
      </c>
      <c r="F515" s="618"/>
      <c r="I515" s="653">
        <v>62.7</v>
      </c>
      <c r="J515" s="650" t="str">
        <f t="shared" si="38"/>
        <v>62.70</v>
      </c>
      <c r="K515" s="654">
        <v>0.95350000000000001</v>
      </c>
      <c r="L515" s="637"/>
      <c r="M515" s="637"/>
      <c r="N515" s="637"/>
    </row>
    <row r="516" spans="3:14" x14ac:dyDescent="0.25">
      <c r="C516" s="649">
        <v>62.75</v>
      </c>
      <c r="D516" s="650" t="str">
        <f t="shared" si="37"/>
        <v>62.75</v>
      </c>
      <c r="E516" s="651">
        <v>0.79827000000000004</v>
      </c>
      <c r="F516" s="618"/>
      <c r="I516" s="653">
        <v>62.75</v>
      </c>
      <c r="J516" s="650" t="str">
        <f t="shared" si="38"/>
        <v>62.75</v>
      </c>
      <c r="K516" s="654">
        <v>0.95286999999999999</v>
      </c>
      <c r="L516" s="637"/>
      <c r="M516" s="637"/>
      <c r="N516" s="637"/>
    </row>
    <row r="517" spans="3:14" x14ac:dyDescent="0.25">
      <c r="C517" s="649">
        <v>62.8</v>
      </c>
      <c r="D517" s="650" t="str">
        <f t="shared" si="37"/>
        <v>62.80</v>
      </c>
      <c r="E517" s="651">
        <v>0.79769999999999996</v>
      </c>
      <c r="F517" s="618"/>
      <c r="I517" s="653">
        <v>62.8</v>
      </c>
      <c r="J517" s="650" t="str">
        <f t="shared" si="38"/>
        <v>62.80</v>
      </c>
      <c r="K517" s="654">
        <v>0.95225000000000004</v>
      </c>
      <c r="L517" s="637"/>
      <c r="M517" s="637"/>
      <c r="N517" s="637"/>
    </row>
    <row r="518" spans="3:14" x14ac:dyDescent="0.25">
      <c r="C518" s="649">
        <v>62.85</v>
      </c>
      <c r="D518" s="650" t="str">
        <f t="shared" si="37"/>
        <v>62.85</v>
      </c>
      <c r="E518" s="651">
        <v>0.79712000000000005</v>
      </c>
      <c r="F518" s="618"/>
      <c r="I518" s="653">
        <v>62.85</v>
      </c>
      <c r="J518" s="650" t="str">
        <f t="shared" si="38"/>
        <v>62.85</v>
      </c>
      <c r="K518" s="654">
        <v>0.95167000000000002</v>
      </c>
      <c r="L518" s="637"/>
      <c r="M518" s="637"/>
      <c r="N518" s="637"/>
    </row>
    <row r="519" spans="3:14" x14ac:dyDescent="0.25">
      <c r="C519" s="649">
        <v>62.9</v>
      </c>
      <c r="D519" s="650" t="str">
        <f t="shared" si="37"/>
        <v>62.90</v>
      </c>
      <c r="E519" s="651">
        <v>0.79654999999999998</v>
      </c>
      <c r="F519" s="618"/>
      <c r="I519" s="653">
        <v>62.9</v>
      </c>
      <c r="J519" s="650" t="str">
        <f t="shared" si="38"/>
        <v>62.90</v>
      </c>
      <c r="K519" s="654">
        <v>0.95109999999999995</v>
      </c>
      <c r="L519" s="637"/>
      <c r="M519" s="637"/>
      <c r="N519" s="637"/>
    </row>
    <row r="520" spans="3:14" x14ac:dyDescent="0.25">
      <c r="C520" s="649">
        <v>62.95</v>
      </c>
      <c r="D520" s="650" t="str">
        <f t="shared" si="37"/>
        <v>62.95</v>
      </c>
      <c r="E520" s="651">
        <v>0.79595000000000005</v>
      </c>
      <c r="F520" s="618"/>
      <c r="I520" s="653">
        <v>62.95</v>
      </c>
      <c r="J520" s="650" t="str">
        <f t="shared" si="38"/>
        <v>62.95</v>
      </c>
      <c r="K520" s="654">
        <v>0.95047000000000004</v>
      </c>
      <c r="L520" s="637"/>
      <c r="M520" s="637"/>
      <c r="N520" s="637"/>
    </row>
    <row r="521" spans="3:14" x14ac:dyDescent="0.25">
      <c r="C521" s="649">
        <v>63</v>
      </c>
      <c r="D521" s="650" t="str">
        <f t="shared" si="37"/>
        <v>63.00</v>
      </c>
      <c r="E521" s="651">
        <v>0.79535</v>
      </c>
      <c r="F521" s="618"/>
      <c r="I521" s="653">
        <v>63</v>
      </c>
      <c r="J521" s="650" t="str">
        <f t="shared" si="38"/>
        <v>63.00</v>
      </c>
      <c r="K521" s="654">
        <v>0.94984999999999997</v>
      </c>
      <c r="L521" s="637"/>
      <c r="M521" s="637"/>
      <c r="N521" s="637"/>
    </row>
    <row r="522" spans="3:14" x14ac:dyDescent="0.25">
      <c r="C522" s="649">
        <v>63.05</v>
      </c>
      <c r="D522" s="650" t="str">
        <f t="shared" si="37"/>
        <v>63.05</v>
      </c>
      <c r="E522" s="651">
        <v>0.79476999999999998</v>
      </c>
      <c r="F522" s="618"/>
      <c r="I522" s="653">
        <v>63.05</v>
      </c>
      <c r="J522" s="650" t="str">
        <f t="shared" si="38"/>
        <v>63.05</v>
      </c>
      <c r="K522" s="654">
        <v>0.94925000000000004</v>
      </c>
      <c r="L522" s="637"/>
      <c r="M522" s="637"/>
      <c r="N522" s="637"/>
    </row>
    <row r="523" spans="3:14" x14ac:dyDescent="0.25">
      <c r="C523" s="649">
        <v>63.1</v>
      </c>
      <c r="D523" s="650" t="str">
        <f t="shared" si="37"/>
        <v>63.10</v>
      </c>
      <c r="E523" s="651">
        <v>0.79420000000000002</v>
      </c>
      <c r="F523" s="618"/>
      <c r="I523" s="653">
        <v>63.1</v>
      </c>
      <c r="J523" s="650" t="str">
        <f t="shared" si="38"/>
        <v>63.10</v>
      </c>
      <c r="K523" s="654">
        <v>0.94864999999999999</v>
      </c>
      <c r="L523" s="637"/>
      <c r="M523" s="637"/>
      <c r="N523" s="637"/>
    </row>
    <row r="524" spans="3:14" x14ac:dyDescent="0.25">
      <c r="C524" s="649">
        <v>63.15</v>
      </c>
      <c r="D524" s="650" t="str">
        <f t="shared" si="37"/>
        <v>63.15</v>
      </c>
      <c r="E524" s="651">
        <v>0.79361999999999999</v>
      </c>
      <c r="F524" s="618"/>
      <c r="I524" s="653">
        <v>63.15</v>
      </c>
      <c r="J524" s="650" t="str">
        <f t="shared" si="38"/>
        <v>63.15</v>
      </c>
      <c r="K524" s="654">
        <v>0.94804999999999995</v>
      </c>
      <c r="L524" s="637"/>
      <c r="M524" s="637"/>
      <c r="N524" s="637"/>
    </row>
    <row r="525" spans="3:14" x14ac:dyDescent="0.25">
      <c r="C525" s="649">
        <v>63.2</v>
      </c>
      <c r="D525" s="650" t="str">
        <f t="shared" si="37"/>
        <v>63.20</v>
      </c>
      <c r="E525" s="651">
        <v>0.79305000000000003</v>
      </c>
      <c r="F525" s="618"/>
      <c r="I525" s="653">
        <v>63.2</v>
      </c>
      <c r="J525" s="650" t="str">
        <f t="shared" si="38"/>
        <v>63.20</v>
      </c>
      <c r="K525" s="654">
        <v>0.94745000000000001</v>
      </c>
      <c r="L525" s="637"/>
      <c r="M525" s="637"/>
      <c r="N525" s="637"/>
    </row>
    <row r="526" spans="3:14" x14ac:dyDescent="0.25">
      <c r="C526" s="649">
        <v>63.25</v>
      </c>
      <c r="D526" s="650" t="str">
        <f t="shared" si="37"/>
        <v>63.25</v>
      </c>
      <c r="E526" s="651">
        <v>0.79249999999999998</v>
      </c>
      <c r="F526" s="618"/>
      <c r="I526" s="653">
        <v>63.25</v>
      </c>
      <c r="J526" s="650" t="str">
        <f t="shared" si="38"/>
        <v>63.25</v>
      </c>
      <c r="K526" s="654">
        <v>0.94684999999999997</v>
      </c>
      <c r="L526" s="637"/>
      <c r="M526" s="637"/>
      <c r="N526" s="637"/>
    </row>
    <row r="527" spans="3:14" x14ac:dyDescent="0.25">
      <c r="C527" s="649">
        <v>63.3</v>
      </c>
      <c r="D527" s="650" t="str">
        <f t="shared" si="37"/>
        <v>63.30</v>
      </c>
      <c r="E527" s="651">
        <v>0.79195000000000004</v>
      </c>
      <c r="F527" s="618"/>
      <c r="I527" s="653">
        <v>63.3</v>
      </c>
      <c r="J527" s="650" t="str">
        <f t="shared" si="38"/>
        <v>63.30</v>
      </c>
      <c r="K527" s="654">
        <v>0.94625000000000004</v>
      </c>
      <c r="L527" s="637"/>
      <c r="M527" s="637"/>
      <c r="N527" s="637"/>
    </row>
    <row r="528" spans="3:14" x14ac:dyDescent="0.25">
      <c r="C528" s="649">
        <v>63.35</v>
      </c>
      <c r="D528" s="650" t="str">
        <f t="shared" si="37"/>
        <v>63.35</v>
      </c>
      <c r="E528" s="651">
        <v>0.79137000000000002</v>
      </c>
      <c r="F528" s="618"/>
      <c r="I528" s="653">
        <v>63.35</v>
      </c>
      <c r="J528" s="650" t="str">
        <f t="shared" si="38"/>
        <v>63.35</v>
      </c>
      <c r="K528" s="654">
        <v>0.94564999999999999</v>
      </c>
      <c r="L528" s="637"/>
      <c r="M528" s="637"/>
      <c r="N528" s="637"/>
    </row>
    <row r="529" spans="3:14" x14ac:dyDescent="0.25">
      <c r="C529" s="649">
        <v>63.4</v>
      </c>
      <c r="D529" s="650" t="str">
        <f t="shared" si="37"/>
        <v>63.40</v>
      </c>
      <c r="E529" s="651">
        <v>0.79079999999999995</v>
      </c>
      <c r="F529" s="618"/>
      <c r="I529" s="653">
        <v>63.4</v>
      </c>
      <c r="J529" s="650" t="str">
        <f t="shared" si="38"/>
        <v>63.40</v>
      </c>
      <c r="K529" s="654">
        <v>0.94504999999999995</v>
      </c>
      <c r="L529" s="637"/>
      <c r="M529" s="637"/>
      <c r="N529" s="637"/>
    </row>
    <row r="530" spans="3:14" x14ac:dyDescent="0.25">
      <c r="C530" s="649">
        <v>63.45</v>
      </c>
      <c r="D530" s="650" t="str">
        <f t="shared" si="37"/>
        <v>63.45</v>
      </c>
      <c r="E530" s="651">
        <v>0.79022000000000003</v>
      </c>
      <c r="F530" s="618"/>
      <c r="I530" s="653">
        <v>63.45</v>
      </c>
      <c r="J530" s="650" t="str">
        <f t="shared" si="38"/>
        <v>63.45</v>
      </c>
      <c r="K530" s="654">
        <v>0.94447000000000003</v>
      </c>
      <c r="L530" s="637"/>
      <c r="M530" s="637"/>
      <c r="N530" s="637"/>
    </row>
    <row r="531" spans="3:14" x14ac:dyDescent="0.25">
      <c r="C531" s="649">
        <v>63.5</v>
      </c>
      <c r="D531" s="650" t="str">
        <f t="shared" si="37"/>
        <v>63.50</v>
      </c>
      <c r="E531" s="651">
        <v>0.78964999999999996</v>
      </c>
      <c r="F531" s="618"/>
      <c r="I531" s="653">
        <v>63.5</v>
      </c>
      <c r="J531" s="650" t="str">
        <f t="shared" si="38"/>
        <v>63.50</v>
      </c>
      <c r="K531" s="654">
        <v>0.94389999999999996</v>
      </c>
      <c r="L531" s="637"/>
      <c r="M531" s="637"/>
      <c r="N531" s="637"/>
    </row>
    <row r="532" spans="3:14" x14ac:dyDescent="0.25">
      <c r="C532" s="649">
        <v>63.55</v>
      </c>
      <c r="D532" s="650" t="str">
        <f t="shared" si="37"/>
        <v>63.55</v>
      </c>
      <c r="E532" s="651">
        <v>0.78910000000000002</v>
      </c>
      <c r="F532" s="618"/>
      <c r="I532" s="653">
        <v>63.55</v>
      </c>
      <c r="J532" s="650" t="str">
        <f t="shared" si="38"/>
        <v>63.55</v>
      </c>
      <c r="K532" s="654">
        <v>0.94332000000000005</v>
      </c>
      <c r="L532" s="637"/>
      <c r="M532" s="637"/>
      <c r="N532" s="637"/>
    </row>
    <row r="533" spans="3:14" x14ac:dyDescent="0.25">
      <c r="C533" s="649">
        <v>63.6</v>
      </c>
      <c r="D533" s="650" t="str">
        <f t="shared" si="37"/>
        <v>63.60</v>
      </c>
      <c r="E533" s="651">
        <v>0.78854999999999997</v>
      </c>
      <c r="F533" s="618"/>
      <c r="I533" s="653">
        <v>63.6</v>
      </c>
      <c r="J533" s="650" t="str">
        <f t="shared" si="38"/>
        <v>63.60</v>
      </c>
      <c r="K533" s="654">
        <v>0.94274999999999998</v>
      </c>
      <c r="L533" s="637"/>
      <c r="M533" s="637"/>
      <c r="N533" s="637"/>
    </row>
    <row r="534" spans="3:14" x14ac:dyDescent="0.25">
      <c r="C534" s="649">
        <v>63.65</v>
      </c>
      <c r="D534" s="650" t="str">
        <f t="shared" si="37"/>
        <v>63.65</v>
      </c>
      <c r="E534" s="651">
        <v>0.78796999999999995</v>
      </c>
      <c r="F534" s="618"/>
      <c r="I534" s="653">
        <v>63.65</v>
      </c>
      <c r="J534" s="650" t="str">
        <f t="shared" si="38"/>
        <v>63.65</v>
      </c>
      <c r="K534" s="654">
        <v>0.94215000000000004</v>
      </c>
      <c r="L534" s="637"/>
      <c r="M534" s="637"/>
      <c r="N534" s="637"/>
    </row>
    <row r="535" spans="3:14" x14ac:dyDescent="0.25">
      <c r="C535" s="649">
        <v>63.7</v>
      </c>
      <c r="D535" s="650" t="str">
        <f t="shared" si="37"/>
        <v>63.70</v>
      </c>
      <c r="E535" s="651">
        <v>0.78739999999999999</v>
      </c>
      <c r="F535" s="618"/>
      <c r="I535" s="653">
        <v>63.7</v>
      </c>
      <c r="J535" s="650" t="str">
        <f t="shared" si="38"/>
        <v>63.70</v>
      </c>
      <c r="K535" s="654">
        <v>0.94155</v>
      </c>
      <c r="L535" s="637"/>
      <c r="M535" s="637"/>
      <c r="N535" s="637"/>
    </row>
    <row r="536" spans="3:14" x14ac:dyDescent="0.25">
      <c r="C536" s="649">
        <v>63.75</v>
      </c>
      <c r="D536" s="650" t="str">
        <f t="shared" si="37"/>
        <v>63.75</v>
      </c>
      <c r="E536" s="651">
        <v>0.78681999999999996</v>
      </c>
      <c r="F536" s="618"/>
      <c r="I536" s="653">
        <v>63.75</v>
      </c>
      <c r="J536" s="650" t="str">
        <f t="shared" si="38"/>
        <v>63.75</v>
      </c>
      <c r="K536" s="654">
        <v>0.94096999999999997</v>
      </c>
      <c r="L536" s="637"/>
      <c r="M536" s="637"/>
      <c r="N536" s="637"/>
    </row>
    <row r="537" spans="3:14" x14ac:dyDescent="0.25">
      <c r="C537" s="649">
        <v>63.8</v>
      </c>
      <c r="D537" s="650" t="str">
        <f t="shared" si="37"/>
        <v>63.80</v>
      </c>
      <c r="E537" s="651">
        <v>0.78625</v>
      </c>
      <c r="F537" s="618"/>
      <c r="I537" s="653">
        <v>63.8</v>
      </c>
      <c r="J537" s="650" t="str">
        <f t="shared" si="38"/>
        <v>63.80</v>
      </c>
      <c r="K537" s="654">
        <v>0.94040000000000001</v>
      </c>
      <c r="L537" s="637"/>
      <c r="M537" s="637"/>
      <c r="N537" s="637"/>
    </row>
    <row r="538" spans="3:14" x14ac:dyDescent="0.25">
      <c r="C538" s="649">
        <v>63.85</v>
      </c>
      <c r="D538" s="650" t="str">
        <f t="shared" si="37"/>
        <v>63.85</v>
      </c>
      <c r="E538" s="651">
        <v>0.78569999999999995</v>
      </c>
      <c r="F538" s="618"/>
      <c r="I538" s="653">
        <v>63.85</v>
      </c>
      <c r="J538" s="650" t="str">
        <f t="shared" si="38"/>
        <v>63.85</v>
      </c>
      <c r="K538" s="654">
        <v>0.93979999999999997</v>
      </c>
      <c r="L538" s="637"/>
      <c r="M538" s="637"/>
      <c r="N538" s="637"/>
    </row>
    <row r="539" spans="3:14" x14ac:dyDescent="0.25">
      <c r="C539" s="649">
        <v>63.9</v>
      </c>
      <c r="D539" s="650" t="str">
        <f t="shared" si="37"/>
        <v>63.90</v>
      </c>
      <c r="E539" s="651">
        <v>0.78515000000000001</v>
      </c>
      <c r="F539" s="618"/>
      <c r="I539" s="653">
        <v>63.9</v>
      </c>
      <c r="J539" s="650" t="str">
        <f t="shared" si="38"/>
        <v>63.90</v>
      </c>
      <c r="K539" s="654">
        <v>0.93920000000000003</v>
      </c>
      <c r="L539" s="637"/>
      <c r="M539" s="637"/>
      <c r="N539" s="637"/>
    </row>
    <row r="540" spans="3:14" x14ac:dyDescent="0.25">
      <c r="C540" s="649">
        <v>63.95</v>
      </c>
      <c r="D540" s="650" t="str">
        <f t="shared" si="37"/>
        <v>63.95</v>
      </c>
      <c r="E540" s="651">
        <v>0.78461999999999998</v>
      </c>
      <c r="F540" s="618"/>
      <c r="I540" s="653">
        <v>63.95</v>
      </c>
      <c r="J540" s="650" t="str">
        <f t="shared" si="38"/>
        <v>63.95</v>
      </c>
      <c r="K540" s="654">
        <v>0.93862000000000001</v>
      </c>
      <c r="L540" s="637"/>
      <c r="M540" s="637"/>
      <c r="N540" s="637"/>
    </row>
    <row r="541" spans="3:14" x14ac:dyDescent="0.25">
      <c r="C541" s="649">
        <v>64</v>
      </c>
      <c r="D541" s="650" t="str">
        <f t="shared" si="37"/>
        <v>64.00</v>
      </c>
      <c r="E541" s="651">
        <v>0.78410000000000002</v>
      </c>
      <c r="F541" s="618"/>
      <c r="I541" s="653">
        <v>64</v>
      </c>
      <c r="J541" s="650" t="str">
        <f t="shared" si="38"/>
        <v>64.00</v>
      </c>
      <c r="K541" s="654">
        <v>0.93805000000000005</v>
      </c>
      <c r="L541" s="637"/>
      <c r="M541" s="637"/>
      <c r="N541" s="637"/>
    </row>
    <row r="542" spans="3:14" x14ac:dyDescent="0.25">
      <c r="C542" s="649">
        <v>64.05</v>
      </c>
      <c r="D542" s="650" t="str">
        <f t="shared" si="37"/>
        <v>64.05</v>
      </c>
      <c r="E542" s="651">
        <v>0.78351999999999999</v>
      </c>
      <c r="F542" s="618"/>
      <c r="I542" s="653">
        <v>64.05</v>
      </c>
      <c r="J542" s="650" t="str">
        <f t="shared" si="38"/>
        <v>64.05</v>
      </c>
      <c r="K542" s="654">
        <v>0.93769999999999998</v>
      </c>
      <c r="L542" s="637"/>
      <c r="M542" s="637"/>
      <c r="N542" s="637"/>
    </row>
    <row r="543" spans="3:14" x14ac:dyDescent="0.25">
      <c r="C543" s="649">
        <v>64.099999999999994</v>
      </c>
      <c r="D543" s="650" t="str">
        <f t="shared" si="37"/>
        <v>64.10</v>
      </c>
      <c r="E543" s="651">
        <v>0.78295000000000003</v>
      </c>
      <c r="F543" s="618"/>
      <c r="I543" s="653">
        <v>64.099999999999994</v>
      </c>
      <c r="J543" s="650" t="str">
        <f t="shared" si="38"/>
        <v>64.10</v>
      </c>
      <c r="K543" s="654">
        <v>0.93735000000000002</v>
      </c>
      <c r="L543" s="637"/>
      <c r="M543" s="637"/>
      <c r="N543" s="637"/>
    </row>
    <row r="544" spans="3:14" x14ac:dyDescent="0.25">
      <c r="C544" s="649">
        <v>64.150000000000006</v>
      </c>
      <c r="D544" s="650" t="str">
        <f t="shared" si="37"/>
        <v>64.15</v>
      </c>
      <c r="E544" s="651">
        <v>0.78239999999999998</v>
      </c>
      <c r="F544" s="618"/>
      <c r="I544" s="653">
        <v>64.150000000000006</v>
      </c>
      <c r="J544" s="650" t="str">
        <f t="shared" si="38"/>
        <v>64.15</v>
      </c>
      <c r="K544" s="654">
        <v>0.93654999999999999</v>
      </c>
      <c r="L544" s="637"/>
      <c r="M544" s="637"/>
      <c r="N544" s="637"/>
    </row>
    <row r="545" spans="3:14" x14ac:dyDescent="0.25">
      <c r="C545" s="649">
        <v>64.2</v>
      </c>
      <c r="D545" s="650" t="str">
        <f t="shared" si="37"/>
        <v>64.20</v>
      </c>
      <c r="E545" s="651">
        <v>0.78185000000000004</v>
      </c>
      <c r="F545" s="618"/>
      <c r="I545" s="653">
        <v>64.2</v>
      </c>
      <c r="J545" s="650" t="str">
        <f t="shared" si="38"/>
        <v>64.20</v>
      </c>
      <c r="K545" s="654">
        <v>0.93574999999999997</v>
      </c>
      <c r="L545" s="637"/>
      <c r="M545" s="637"/>
      <c r="N545" s="637"/>
    </row>
    <row r="546" spans="3:14" x14ac:dyDescent="0.25">
      <c r="C546" s="649">
        <v>64.25</v>
      </c>
      <c r="D546" s="650" t="str">
        <f t="shared" si="37"/>
        <v>64.25</v>
      </c>
      <c r="E546" s="651">
        <v>0.78132000000000001</v>
      </c>
      <c r="F546" s="618"/>
      <c r="I546" s="653">
        <v>64.25</v>
      </c>
      <c r="J546" s="650" t="str">
        <f t="shared" si="38"/>
        <v>64.25</v>
      </c>
      <c r="K546" s="654">
        <v>0.93516999999999995</v>
      </c>
      <c r="L546" s="637"/>
      <c r="M546" s="637"/>
      <c r="N546" s="637"/>
    </row>
    <row r="547" spans="3:14" x14ac:dyDescent="0.25">
      <c r="C547" s="649">
        <v>64.3</v>
      </c>
      <c r="D547" s="650" t="str">
        <f t="shared" si="37"/>
        <v>64.30</v>
      </c>
      <c r="E547" s="651">
        <v>0.78080000000000005</v>
      </c>
      <c r="F547" s="618"/>
      <c r="I547" s="653">
        <v>64.3</v>
      </c>
      <c r="J547" s="650" t="str">
        <f t="shared" si="38"/>
        <v>64.30</v>
      </c>
      <c r="K547" s="654">
        <v>0.93459999999999999</v>
      </c>
      <c r="L547" s="637"/>
      <c r="M547" s="637"/>
      <c r="N547" s="637"/>
    </row>
    <row r="548" spans="3:14" x14ac:dyDescent="0.25">
      <c r="C548" s="649">
        <v>64.349999999999994</v>
      </c>
      <c r="D548" s="650" t="str">
        <f t="shared" si="37"/>
        <v>64.35</v>
      </c>
      <c r="E548" s="651">
        <v>0.78025</v>
      </c>
      <c r="F548" s="618"/>
      <c r="I548" s="653">
        <v>64.349999999999994</v>
      </c>
      <c r="J548" s="650" t="str">
        <f t="shared" si="38"/>
        <v>64.35</v>
      </c>
      <c r="K548" s="654">
        <v>0.93401999999999996</v>
      </c>
      <c r="L548" s="637"/>
      <c r="M548" s="637"/>
      <c r="N548" s="637"/>
    </row>
    <row r="549" spans="3:14" x14ac:dyDescent="0.25">
      <c r="C549" s="649">
        <v>64.400000000000006</v>
      </c>
      <c r="D549" s="650" t="str">
        <f t="shared" si="37"/>
        <v>64.40</v>
      </c>
      <c r="E549" s="651">
        <v>0.77969999999999995</v>
      </c>
      <c r="F549" s="618"/>
      <c r="I549" s="653">
        <v>64.400000000000006</v>
      </c>
      <c r="J549" s="650" t="str">
        <f t="shared" si="38"/>
        <v>64.40</v>
      </c>
      <c r="K549" s="654">
        <v>0.93345</v>
      </c>
      <c r="L549" s="637"/>
      <c r="M549" s="637"/>
      <c r="N549" s="637"/>
    </row>
    <row r="550" spans="3:14" x14ac:dyDescent="0.25">
      <c r="C550" s="649">
        <v>64.45</v>
      </c>
      <c r="D550" s="650" t="str">
        <f t="shared" si="37"/>
        <v>64.45</v>
      </c>
      <c r="E550" s="651">
        <v>0.77915000000000001</v>
      </c>
      <c r="F550" s="618"/>
      <c r="I550" s="653">
        <v>64.45</v>
      </c>
      <c r="J550" s="650" t="str">
        <f t="shared" si="38"/>
        <v>64.45</v>
      </c>
      <c r="K550" s="654">
        <v>0.93286999999999998</v>
      </c>
      <c r="L550" s="637"/>
      <c r="M550" s="637"/>
      <c r="N550" s="637"/>
    </row>
    <row r="551" spans="3:14" x14ac:dyDescent="0.25">
      <c r="C551" s="649">
        <v>64.5</v>
      </c>
      <c r="D551" s="650" t="str">
        <f t="shared" si="37"/>
        <v>64.50</v>
      </c>
      <c r="E551" s="651">
        <v>0.77859999999999996</v>
      </c>
      <c r="F551" s="618"/>
      <c r="I551" s="653">
        <v>64.5</v>
      </c>
      <c r="J551" s="650" t="str">
        <f t="shared" si="38"/>
        <v>64.50</v>
      </c>
      <c r="K551" s="654">
        <v>0.93230000000000002</v>
      </c>
      <c r="L551" s="637"/>
      <c r="M551" s="637"/>
      <c r="N551" s="637"/>
    </row>
    <row r="552" spans="3:14" x14ac:dyDescent="0.25">
      <c r="C552" s="649">
        <v>64.55</v>
      </c>
      <c r="D552" s="650" t="str">
        <f t="shared" si="37"/>
        <v>64.55</v>
      </c>
      <c r="E552" s="651">
        <v>0.77805000000000002</v>
      </c>
      <c r="F552" s="618"/>
      <c r="I552" s="653">
        <v>64.55</v>
      </c>
      <c r="J552" s="650" t="str">
        <f t="shared" si="38"/>
        <v>64.55</v>
      </c>
      <c r="K552" s="654">
        <v>0.93171999999999999</v>
      </c>
      <c r="L552" s="637"/>
      <c r="M552" s="637"/>
      <c r="N552" s="637"/>
    </row>
    <row r="553" spans="3:14" x14ac:dyDescent="0.25">
      <c r="C553" s="649">
        <v>64.599999999999994</v>
      </c>
      <c r="D553" s="650" t="str">
        <f t="shared" si="37"/>
        <v>64.60</v>
      </c>
      <c r="E553" s="651">
        <v>0.77749999999999997</v>
      </c>
      <c r="F553" s="618"/>
      <c r="I553" s="653">
        <v>64.599999999999994</v>
      </c>
      <c r="J553" s="650" t="str">
        <f t="shared" si="38"/>
        <v>64.60</v>
      </c>
      <c r="K553" s="654">
        <v>0.93115000000000003</v>
      </c>
      <c r="L553" s="637"/>
      <c r="M553" s="637"/>
      <c r="N553" s="637"/>
    </row>
    <row r="554" spans="3:14" x14ac:dyDescent="0.25">
      <c r="C554" s="649">
        <v>64.650000000000006</v>
      </c>
      <c r="D554" s="650" t="str">
        <f t="shared" si="37"/>
        <v>64.65</v>
      </c>
      <c r="E554" s="651">
        <v>0.77697000000000005</v>
      </c>
      <c r="F554" s="618"/>
      <c r="I554" s="653">
        <v>64.650000000000006</v>
      </c>
      <c r="J554" s="650" t="str">
        <f t="shared" si="38"/>
        <v>64.65</v>
      </c>
      <c r="K554" s="654">
        <v>0.93057000000000001</v>
      </c>
      <c r="L554" s="637"/>
      <c r="M554" s="637"/>
      <c r="N554" s="637"/>
    </row>
    <row r="555" spans="3:14" x14ac:dyDescent="0.25">
      <c r="C555" s="649">
        <v>64.7</v>
      </c>
      <c r="D555" s="650" t="str">
        <f t="shared" si="37"/>
        <v>64.70</v>
      </c>
      <c r="E555" s="651">
        <v>0.77644999999999997</v>
      </c>
      <c r="F555" s="618"/>
      <c r="I555" s="653">
        <v>64.7</v>
      </c>
      <c r="J555" s="650" t="str">
        <f t="shared" si="38"/>
        <v>64.70</v>
      </c>
      <c r="K555" s="654">
        <v>0.93</v>
      </c>
      <c r="L555" s="637"/>
      <c r="M555" s="637"/>
      <c r="N555" s="637"/>
    </row>
    <row r="556" spans="3:14" x14ac:dyDescent="0.25">
      <c r="C556" s="649">
        <v>64.75</v>
      </c>
      <c r="D556" s="650" t="str">
        <f t="shared" si="37"/>
        <v>64.75</v>
      </c>
      <c r="E556" s="651">
        <v>0.77539999999999998</v>
      </c>
      <c r="F556" s="618"/>
      <c r="I556" s="653">
        <v>64.75</v>
      </c>
      <c r="J556" s="650" t="str">
        <f t="shared" si="38"/>
        <v>64.75</v>
      </c>
      <c r="K556" s="654">
        <v>0.92945</v>
      </c>
      <c r="L556" s="637"/>
      <c r="M556" s="637"/>
      <c r="N556" s="637"/>
    </row>
    <row r="557" spans="3:14" x14ac:dyDescent="0.25">
      <c r="C557" s="649">
        <v>64.8</v>
      </c>
      <c r="D557" s="650" t="str">
        <f t="shared" si="37"/>
        <v>64.80</v>
      </c>
      <c r="E557" s="651">
        <v>0.77502000000000004</v>
      </c>
      <c r="F557" s="618"/>
      <c r="I557" s="653">
        <v>64.8</v>
      </c>
      <c r="J557" s="650" t="str">
        <f t="shared" si="38"/>
        <v>64.80</v>
      </c>
      <c r="K557" s="654">
        <v>0.92889999999999995</v>
      </c>
      <c r="L557" s="637"/>
      <c r="M557" s="637"/>
      <c r="N557" s="637"/>
    </row>
    <row r="558" spans="3:14" x14ac:dyDescent="0.25">
      <c r="C558" s="649">
        <v>64.849999999999994</v>
      </c>
      <c r="D558" s="650" t="str">
        <f t="shared" si="37"/>
        <v>64.85</v>
      </c>
      <c r="E558" s="651">
        <v>0.77485000000000004</v>
      </c>
      <c r="F558" s="618"/>
      <c r="I558" s="653">
        <v>64.849999999999994</v>
      </c>
      <c r="J558" s="650" t="str">
        <f t="shared" si="38"/>
        <v>64.85</v>
      </c>
      <c r="K558" s="654">
        <v>0.92832000000000003</v>
      </c>
      <c r="L558" s="637"/>
      <c r="M558" s="637"/>
      <c r="N558" s="637"/>
    </row>
    <row r="559" spans="3:14" x14ac:dyDescent="0.25">
      <c r="C559" s="649">
        <v>64.900000000000006</v>
      </c>
      <c r="D559" s="650" t="str">
        <f t="shared" si="37"/>
        <v>64.90</v>
      </c>
      <c r="E559" s="651">
        <v>0.77429999999999999</v>
      </c>
      <c r="F559" s="618"/>
      <c r="I559" s="653">
        <v>64.900000000000006</v>
      </c>
      <c r="J559" s="650" t="str">
        <f t="shared" si="38"/>
        <v>64.90</v>
      </c>
      <c r="K559" s="654">
        <v>0.92774999999999996</v>
      </c>
      <c r="L559" s="637"/>
      <c r="M559" s="637"/>
      <c r="N559" s="637"/>
    </row>
    <row r="560" spans="3:14" x14ac:dyDescent="0.25">
      <c r="C560" s="649">
        <v>64.95</v>
      </c>
      <c r="D560" s="650" t="str">
        <f t="shared" si="37"/>
        <v>64.95</v>
      </c>
      <c r="E560" s="651">
        <v>0.77380000000000004</v>
      </c>
      <c r="F560" s="618"/>
      <c r="I560" s="653">
        <v>64.95</v>
      </c>
      <c r="J560" s="650" t="str">
        <f t="shared" si="38"/>
        <v>64.95</v>
      </c>
      <c r="K560" s="654">
        <v>0.92720000000000002</v>
      </c>
      <c r="L560" s="637"/>
      <c r="M560" s="637"/>
      <c r="N560" s="637"/>
    </row>
    <row r="561" spans="3:14" x14ac:dyDescent="0.25">
      <c r="C561" s="649">
        <v>65</v>
      </c>
      <c r="D561" s="650" t="str">
        <f t="shared" si="37"/>
        <v>65.00</v>
      </c>
      <c r="E561" s="651">
        <v>0.77329999999999999</v>
      </c>
      <c r="F561" s="618"/>
      <c r="I561" s="653">
        <v>65</v>
      </c>
      <c r="J561" s="650" t="str">
        <f t="shared" si="38"/>
        <v>65.00</v>
      </c>
      <c r="K561" s="654">
        <v>0.92664999999999997</v>
      </c>
      <c r="L561" s="637"/>
      <c r="M561" s="637"/>
      <c r="N561" s="637"/>
    </row>
    <row r="562" spans="3:14" x14ac:dyDescent="0.25">
      <c r="C562" s="649">
        <v>65.05</v>
      </c>
      <c r="D562" s="650" t="str">
        <f t="shared" si="37"/>
        <v>65.05</v>
      </c>
      <c r="E562" s="651">
        <v>0.77276999999999996</v>
      </c>
      <c r="F562" s="618"/>
      <c r="I562" s="653">
        <v>65.05</v>
      </c>
      <c r="J562" s="650" t="str">
        <f t="shared" si="38"/>
        <v>65.05</v>
      </c>
      <c r="K562" s="654">
        <v>0.92606999999999995</v>
      </c>
      <c r="L562" s="637"/>
      <c r="M562" s="637"/>
      <c r="N562" s="637"/>
    </row>
    <row r="563" spans="3:14" x14ac:dyDescent="0.25">
      <c r="C563" s="649">
        <v>65.099999999999994</v>
      </c>
      <c r="D563" s="650" t="str">
        <f t="shared" si="37"/>
        <v>65.10</v>
      </c>
      <c r="E563" s="651">
        <v>0.77224999999999999</v>
      </c>
      <c r="F563" s="618"/>
      <c r="I563" s="653">
        <v>65.099999999999994</v>
      </c>
      <c r="J563" s="650" t="str">
        <f t="shared" si="38"/>
        <v>65.10</v>
      </c>
      <c r="K563" s="654">
        <v>0.92549999999999999</v>
      </c>
      <c r="L563" s="637"/>
      <c r="M563" s="637"/>
      <c r="N563" s="637"/>
    </row>
    <row r="564" spans="3:14" x14ac:dyDescent="0.25">
      <c r="C564" s="649">
        <v>65.150000000000006</v>
      </c>
      <c r="D564" s="650" t="str">
        <f t="shared" si="37"/>
        <v>65.15</v>
      </c>
      <c r="E564" s="651">
        <v>0.77171999999999996</v>
      </c>
      <c r="F564" s="618"/>
      <c r="I564" s="653">
        <v>65.150000000000006</v>
      </c>
      <c r="J564" s="650" t="str">
        <f t="shared" si="38"/>
        <v>65.15</v>
      </c>
      <c r="K564" s="654">
        <v>0.92495000000000005</v>
      </c>
      <c r="L564" s="637"/>
      <c r="M564" s="637"/>
      <c r="N564" s="637"/>
    </row>
    <row r="565" spans="3:14" x14ac:dyDescent="0.25">
      <c r="C565" s="649">
        <v>65.2</v>
      </c>
      <c r="D565" s="650" t="str">
        <f t="shared" si="37"/>
        <v>65.20</v>
      </c>
      <c r="E565" s="651">
        <v>0.7712</v>
      </c>
      <c r="F565" s="618"/>
      <c r="I565" s="653">
        <v>65.2</v>
      </c>
      <c r="J565" s="650" t="str">
        <f t="shared" si="38"/>
        <v>65.20</v>
      </c>
      <c r="K565" s="654">
        <v>0.9244</v>
      </c>
      <c r="L565" s="637"/>
      <c r="M565" s="637"/>
      <c r="N565" s="637"/>
    </row>
    <row r="566" spans="3:14" x14ac:dyDescent="0.25">
      <c r="C566" s="649">
        <v>65.25</v>
      </c>
      <c r="D566" s="650" t="str">
        <f t="shared" si="37"/>
        <v>65.25</v>
      </c>
      <c r="E566" s="651">
        <v>0.77066999999999997</v>
      </c>
      <c r="F566" s="618"/>
      <c r="I566" s="653">
        <v>65.25</v>
      </c>
      <c r="J566" s="650" t="str">
        <f t="shared" si="38"/>
        <v>65.25</v>
      </c>
      <c r="K566" s="654">
        <v>0.92381999999999997</v>
      </c>
      <c r="L566" s="637"/>
      <c r="M566" s="637"/>
      <c r="N566" s="637"/>
    </row>
    <row r="567" spans="3:14" x14ac:dyDescent="0.25">
      <c r="C567" s="649">
        <v>65.3</v>
      </c>
      <c r="D567" s="650" t="str">
        <f t="shared" si="37"/>
        <v>65.30</v>
      </c>
      <c r="E567" s="651">
        <v>0.77015</v>
      </c>
      <c r="F567" s="618"/>
      <c r="I567" s="653">
        <v>65.3</v>
      </c>
      <c r="J567" s="650" t="str">
        <f t="shared" si="38"/>
        <v>65.30</v>
      </c>
      <c r="K567" s="654">
        <v>0.92325000000000002</v>
      </c>
      <c r="L567" s="637"/>
      <c r="M567" s="637"/>
      <c r="N567" s="637"/>
    </row>
    <row r="568" spans="3:14" x14ac:dyDescent="0.25">
      <c r="C568" s="649">
        <v>65.349999999999994</v>
      </c>
      <c r="D568" s="650" t="str">
        <f t="shared" si="37"/>
        <v>65.35</v>
      </c>
      <c r="E568" s="651">
        <v>0.76961999999999997</v>
      </c>
      <c r="F568" s="618"/>
      <c r="I568" s="653">
        <v>65.349999999999994</v>
      </c>
      <c r="J568" s="650" t="str">
        <f t="shared" si="38"/>
        <v>65.35</v>
      </c>
      <c r="K568" s="654">
        <v>0.92271999999999998</v>
      </c>
      <c r="L568" s="637"/>
      <c r="M568" s="637"/>
      <c r="N568" s="637"/>
    </row>
    <row r="569" spans="3:14" x14ac:dyDescent="0.25">
      <c r="C569" s="649">
        <v>65.400000000000006</v>
      </c>
      <c r="D569" s="650" t="str">
        <f t="shared" si="37"/>
        <v>65.40</v>
      </c>
      <c r="E569" s="651">
        <v>0.76910000000000001</v>
      </c>
      <c r="F569" s="618"/>
      <c r="I569" s="653">
        <v>65.400000000000006</v>
      </c>
      <c r="J569" s="650" t="str">
        <f t="shared" si="38"/>
        <v>65.40</v>
      </c>
      <c r="K569" s="654">
        <v>0.92220000000000002</v>
      </c>
      <c r="L569" s="637"/>
      <c r="M569" s="637"/>
      <c r="N569" s="637"/>
    </row>
    <row r="570" spans="3:14" x14ac:dyDescent="0.25">
      <c r="C570" s="649">
        <v>65.45</v>
      </c>
      <c r="D570" s="650" t="str">
        <f t="shared" si="37"/>
        <v>65.45</v>
      </c>
      <c r="E570" s="651">
        <v>0.76856999999999998</v>
      </c>
      <c r="F570" s="618"/>
      <c r="I570" s="653">
        <v>65.45</v>
      </c>
      <c r="J570" s="650" t="str">
        <f t="shared" si="38"/>
        <v>65.45</v>
      </c>
      <c r="K570" s="654">
        <v>0.92164999999999997</v>
      </c>
      <c r="L570" s="637"/>
      <c r="M570" s="637"/>
      <c r="N570" s="637"/>
    </row>
    <row r="571" spans="3:14" x14ac:dyDescent="0.25">
      <c r="C571" s="649">
        <v>65.5</v>
      </c>
      <c r="D571" s="650" t="str">
        <f t="shared" si="37"/>
        <v>65.50</v>
      </c>
      <c r="E571" s="651">
        <v>0.76805000000000001</v>
      </c>
      <c r="F571" s="618"/>
      <c r="I571" s="653">
        <v>65.5</v>
      </c>
      <c r="J571" s="650" t="str">
        <f t="shared" si="38"/>
        <v>65.50</v>
      </c>
      <c r="K571" s="654">
        <v>0.92110000000000003</v>
      </c>
      <c r="L571" s="637"/>
      <c r="M571" s="637"/>
      <c r="N571" s="637"/>
    </row>
    <row r="572" spans="3:14" x14ac:dyDescent="0.25">
      <c r="C572" s="649">
        <v>65.55</v>
      </c>
      <c r="D572" s="650" t="str">
        <f t="shared" si="37"/>
        <v>65.55</v>
      </c>
      <c r="E572" s="651">
        <v>0.76754999999999995</v>
      </c>
      <c r="F572" s="618"/>
      <c r="I572" s="653">
        <v>65.55</v>
      </c>
      <c r="J572" s="650" t="str">
        <f t="shared" si="38"/>
        <v>65.55</v>
      </c>
      <c r="K572" s="654">
        <v>0.92052</v>
      </c>
      <c r="L572" s="637"/>
      <c r="M572" s="637"/>
      <c r="N572" s="637"/>
    </row>
    <row r="573" spans="3:14" x14ac:dyDescent="0.25">
      <c r="C573" s="649">
        <v>65.599999999999994</v>
      </c>
      <c r="D573" s="650" t="str">
        <f t="shared" si="37"/>
        <v>65.60</v>
      </c>
      <c r="E573" s="651">
        <v>0.76705000000000001</v>
      </c>
      <c r="F573" s="618"/>
      <c r="I573" s="653">
        <v>65.599999999999994</v>
      </c>
      <c r="J573" s="650" t="str">
        <f t="shared" si="38"/>
        <v>65.60</v>
      </c>
      <c r="K573" s="654">
        <v>0.91995000000000005</v>
      </c>
      <c r="L573" s="637"/>
      <c r="M573" s="637"/>
      <c r="N573" s="637"/>
    </row>
    <row r="574" spans="3:14" x14ac:dyDescent="0.25">
      <c r="C574" s="649">
        <v>65.650000000000006</v>
      </c>
      <c r="D574" s="650" t="str">
        <f t="shared" ref="D574:D637" si="39">TEXT(C574,"#.00")</f>
        <v>65.65</v>
      </c>
      <c r="E574" s="651">
        <v>0.76651999999999998</v>
      </c>
      <c r="F574" s="618"/>
      <c r="I574" s="653">
        <v>65.650000000000006</v>
      </c>
      <c r="J574" s="650" t="str">
        <f t="shared" ref="J574:J637" si="40">TEXT(I574,"#.00")</f>
        <v>65.65</v>
      </c>
      <c r="K574" s="654">
        <v>0.9194</v>
      </c>
      <c r="L574" s="637"/>
      <c r="M574" s="637"/>
      <c r="N574" s="637"/>
    </row>
    <row r="575" spans="3:14" x14ac:dyDescent="0.25">
      <c r="C575" s="649">
        <v>65.7</v>
      </c>
      <c r="D575" s="650" t="str">
        <f t="shared" si="39"/>
        <v>65.70</v>
      </c>
      <c r="E575" s="651">
        <v>0.76600000000000001</v>
      </c>
      <c r="F575" s="618"/>
      <c r="I575" s="653">
        <v>65.7</v>
      </c>
      <c r="J575" s="650" t="str">
        <f t="shared" si="40"/>
        <v>65.70</v>
      </c>
      <c r="K575" s="654">
        <v>0.91884999999999994</v>
      </c>
      <c r="L575" s="637"/>
      <c r="M575" s="637"/>
      <c r="N575" s="637"/>
    </row>
    <row r="576" spans="3:14" x14ac:dyDescent="0.25">
      <c r="C576" s="649">
        <v>65.75</v>
      </c>
      <c r="D576" s="650" t="str">
        <f t="shared" si="39"/>
        <v>65.75</v>
      </c>
      <c r="E576" s="651">
        <v>0.76551999999999998</v>
      </c>
      <c r="F576" s="618"/>
      <c r="I576" s="653">
        <v>65.75</v>
      </c>
      <c r="J576" s="650" t="str">
        <f t="shared" si="40"/>
        <v>65.75</v>
      </c>
      <c r="K576" s="654">
        <v>0.91832000000000003</v>
      </c>
      <c r="L576" s="637"/>
      <c r="M576" s="637"/>
      <c r="N576" s="637"/>
    </row>
    <row r="577" spans="3:14" x14ac:dyDescent="0.25">
      <c r="C577" s="649">
        <v>65.8</v>
      </c>
      <c r="D577" s="650" t="str">
        <f t="shared" si="39"/>
        <v>65.80</v>
      </c>
      <c r="E577" s="651">
        <v>0.76505000000000001</v>
      </c>
      <c r="F577" s="618"/>
      <c r="I577" s="653">
        <v>65.8</v>
      </c>
      <c r="J577" s="650" t="str">
        <f t="shared" si="40"/>
        <v>65.80</v>
      </c>
      <c r="K577" s="654">
        <v>0.91779999999999995</v>
      </c>
      <c r="L577" s="637"/>
      <c r="M577" s="637"/>
      <c r="N577" s="637"/>
    </row>
    <row r="578" spans="3:14" x14ac:dyDescent="0.25">
      <c r="C578" s="649">
        <v>65.849999999999994</v>
      </c>
      <c r="D578" s="650" t="str">
        <f t="shared" si="39"/>
        <v>65.85</v>
      </c>
      <c r="E578" s="651">
        <v>0.76451999999999998</v>
      </c>
      <c r="F578" s="618"/>
      <c r="I578" s="653">
        <v>65.849999999999994</v>
      </c>
      <c r="J578" s="650" t="str">
        <f t="shared" si="40"/>
        <v>65.85</v>
      </c>
      <c r="K578" s="654">
        <v>0.91722000000000004</v>
      </c>
      <c r="L578" s="637"/>
      <c r="M578" s="637"/>
      <c r="N578" s="637"/>
    </row>
    <row r="579" spans="3:14" x14ac:dyDescent="0.25">
      <c r="C579" s="649">
        <v>65.900000000000006</v>
      </c>
      <c r="D579" s="650" t="str">
        <f t="shared" si="39"/>
        <v>65.90</v>
      </c>
      <c r="E579" s="651">
        <v>0.76400000000000001</v>
      </c>
      <c r="F579" s="618"/>
      <c r="I579" s="653">
        <v>65.900000000000006</v>
      </c>
      <c r="J579" s="650" t="str">
        <f t="shared" si="40"/>
        <v>65.90</v>
      </c>
      <c r="K579" s="654">
        <v>0.91664999999999996</v>
      </c>
      <c r="L579" s="637"/>
      <c r="M579" s="637"/>
      <c r="N579" s="637"/>
    </row>
    <row r="580" spans="3:14" x14ac:dyDescent="0.25">
      <c r="C580" s="649">
        <v>65.95</v>
      </c>
      <c r="D580" s="650" t="str">
        <f t="shared" si="39"/>
        <v>65.95</v>
      </c>
      <c r="E580" s="651">
        <v>0.76349999999999996</v>
      </c>
      <c r="F580" s="618"/>
      <c r="I580" s="653">
        <v>65.95</v>
      </c>
      <c r="J580" s="650" t="str">
        <f t="shared" si="40"/>
        <v>65.95</v>
      </c>
      <c r="K580" s="654">
        <v>0.91612000000000005</v>
      </c>
      <c r="L580" s="637"/>
      <c r="M580" s="637"/>
      <c r="N580" s="637"/>
    </row>
    <row r="581" spans="3:14" x14ac:dyDescent="0.25">
      <c r="C581" s="649">
        <v>66</v>
      </c>
      <c r="D581" s="650" t="str">
        <f t="shared" si="39"/>
        <v>66.00</v>
      </c>
      <c r="E581" s="651">
        <v>0.76300000000000001</v>
      </c>
      <c r="F581" s="618"/>
      <c r="I581" s="653">
        <v>66</v>
      </c>
      <c r="J581" s="650" t="str">
        <f t="shared" si="40"/>
        <v>66.00</v>
      </c>
      <c r="K581" s="654">
        <v>0.91559999999999997</v>
      </c>
      <c r="L581" s="637"/>
      <c r="M581" s="637"/>
      <c r="N581" s="637"/>
    </row>
    <row r="582" spans="3:14" x14ac:dyDescent="0.25">
      <c r="C582" s="649">
        <v>66.05</v>
      </c>
      <c r="D582" s="650" t="str">
        <f t="shared" si="39"/>
        <v>66.05</v>
      </c>
      <c r="E582" s="651">
        <v>0.76249999999999996</v>
      </c>
      <c r="F582" s="618"/>
      <c r="I582" s="653">
        <v>66.05</v>
      </c>
      <c r="J582" s="650" t="str">
        <f t="shared" si="40"/>
        <v>66.05</v>
      </c>
      <c r="K582" s="654">
        <v>0.91505000000000003</v>
      </c>
      <c r="L582" s="637"/>
      <c r="M582" s="637"/>
      <c r="N582" s="637"/>
    </row>
    <row r="583" spans="3:14" x14ac:dyDescent="0.25">
      <c r="C583" s="649">
        <v>66.099999999999994</v>
      </c>
      <c r="D583" s="650" t="str">
        <f t="shared" si="39"/>
        <v>66.10</v>
      </c>
      <c r="E583" s="651">
        <v>0.76200000000000001</v>
      </c>
      <c r="F583" s="618"/>
      <c r="I583" s="653">
        <v>66.099999999999994</v>
      </c>
      <c r="J583" s="650" t="str">
        <f t="shared" si="40"/>
        <v>66.10</v>
      </c>
      <c r="K583" s="654">
        <v>0.91449999999999998</v>
      </c>
      <c r="L583" s="637"/>
      <c r="M583" s="637"/>
      <c r="N583" s="637"/>
    </row>
    <row r="584" spans="3:14" x14ac:dyDescent="0.25">
      <c r="C584" s="649">
        <v>66.150000000000006</v>
      </c>
      <c r="D584" s="650" t="str">
        <f t="shared" si="39"/>
        <v>66.15</v>
      </c>
      <c r="E584" s="651">
        <v>0.76146999999999998</v>
      </c>
      <c r="F584" s="618"/>
      <c r="I584" s="653">
        <v>66.150000000000006</v>
      </c>
      <c r="J584" s="650" t="str">
        <f t="shared" si="40"/>
        <v>66.15</v>
      </c>
      <c r="K584" s="654">
        <v>0.91396999999999995</v>
      </c>
      <c r="L584" s="637"/>
      <c r="M584" s="637"/>
      <c r="N584" s="637"/>
    </row>
    <row r="585" spans="3:14" x14ac:dyDescent="0.25">
      <c r="C585" s="649">
        <v>66.2</v>
      </c>
      <c r="D585" s="650" t="str">
        <f t="shared" si="39"/>
        <v>66.20</v>
      </c>
      <c r="E585" s="651">
        <v>0.76095000000000002</v>
      </c>
      <c r="F585" s="618"/>
      <c r="I585" s="653">
        <v>66.2</v>
      </c>
      <c r="J585" s="650" t="str">
        <f t="shared" si="40"/>
        <v>66.20</v>
      </c>
      <c r="K585" s="654">
        <v>0.91344999999999998</v>
      </c>
      <c r="L585" s="637"/>
      <c r="M585" s="637"/>
      <c r="N585" s="637"/>
    </row>
    <row r="586" spans="3:14" x14ac:dyDescent="0.25">
      <c r="C586" s="649">
        <v>66.25</v>
      </c>
      <c r="D586" s="650" t="str">
        <f t="shared" si="39"/>
        <v>66.25</v>
      </c>
      <c r="E586" s="651">
        <v>0.76046999999999998</v>
      </c>
      <c r="F586" s="618"/>
      <c r="I586" s="653">
        <v>66.25</v>
      </c>
      <c r="J586" s="650" t="str">
        <f t="shared" si="40"/>
        <v>66.25</v>
      </c>
      <c r="K586" s="654">
        <v>0.91290000000000004</v>
      </c>
      <c r="L586" s="637"/>
      <c r="M586" s="637"/>
      <c r="N586" s="637"/>
    </row>
    <row r="587" spans="3:14" x14ac:dyDescent="0.25">
      <c r="C587" s="649">
        <v>66.3</v>
      </c>
      <c r="D587" s="650" t="str">
        <f t="shared" si="39"/>
        <v>66.30</v>
      </c>
      <c r="E587" s="651">
        <v>0.76</v>
      </c>
      <c r="F587" s="618"/>
      <c r="I587" s="653">
        <v>66.3</v>
      </c>
      <c r="J587" s="650" t="str">
        <f t="shared" si="40"/>
        <v>66.30</v>
      </c>
      <c r="K587" s="654">
        <v>0.91234999999999999</v>
      </c>
      <c r="L587" s="637"/>
      <c r="M587" s="637"/>
      <c r="N587" s="637"/>
    </row>
    <row r="588" spans="3:14" x14ac:dyDescent="0.25">
      <c r="C588" s="649">
        <v>66.349999999999994</v>
      </c>
      <c r="D588" s="650" t="str">
        <f t="shared" si="39"/>
        <v>66.35</v>
      </c>
      <c r="E588" s="651">
        <v>0.75949999999999995</v>
      </c>
      <c r="F588" s="618"/>
      <c r="I588" s="653">
        <v>66.349999999999994</v>
      </c>
      <c r="J588" s="650" t="str">
        <f t="shared" si="40"/>
        <v>66.35</v>
      </c>
      <c r="K588" s="654">
        <v>0.91181999999999996</v>
      </c>
      <c r="L588" s="637"/>
      <c r="M588" s="637"/>
      <c r="N588" s="637"/>
    </row>
    <row r="589" spans="3:14" x14ac:dyDescent="0.25">
      <c r="C589" s="649">
        <v>66.400000000000006</v>
      </c>
      <c r="D589" s="650" t="str">
        <f t="shared" si="39"/>
        <v>66.40</v>
      </c>
      <c r="E589" s="651">
        <v>0.75900000000000001</v>
      </c>
      <c r="F589" s="618"/>
      <c r="I589" s="653">
        <v>66.400000000000006</v>
      </c>
      <c r="J589" s="650" t="str">
        <f t="shared" si="40"/>
        <v>66.40</v>
      </c>
      <c r="K589" s="654">
        <v>0.9113</v>
      </c>
      <c r="L589" s="637"/>
      <c r="M589" s="637"/>
      <c r="N589" s="637"/>
    </row>
    <row r="590" spans="3:14" x14ac:dyDescent="0.25">
      <c r="C590" s="649">
        <v>66.45</v>
      </c>
      <c r="D590" s="650" t="str">
        <f t="shared" si="39"/>
        <v>66.45</v>
      </c>
      <c r="E590" s="651">
        <v>0.75851999999999997</v>
      </c>
      <c r="F590" s="618"/>
      <c r="I590" s="653">
        <v>66.45</v>
      </c>
      <c r="J590" s="650" t="str">
        <f t="shared" si="40"/>
        <v>66.45</v>
      </c>
      <c r="K590" s="654">
        <v>0.91074999999999995</v>
      </c>
      <c r="L590" s="637"/>
      <c r="M590" s="637"/>
      <c r="N590" s="637"/>
    </row>
    <row r="591" spans="3:14" x14ac:dyDescent="0.25">
      <c r="C591" s="649">
        <v>66.5</v>
      </c>
      <c r="D591" s="650" t="str">
        <f t="shared" si="39"/>
        <v>66.50</v>
      </c>
      <c r="E591" s="651">
        <v>0.75805</v>
      </c>
      <c r="F591" s="618"/>
      <c r="I591" s="653">
        <v>66.5</v>
      </c>
      <c r="J591" s="650" t="str">
        <f t="shared" si="40"/>
        <v>66.50</v>
      </c>
      <c r="K591" s="654">
        <v>0.91020000000000001</v>
      </c>
      <c r="L591" s="637"/>
      <c r="M591" s="637"/>
      <c r="N591" s="637"/>
    </row>
    <row r="592" spans="3:14" x14ac:dyDescent="0.25">
      <c r="C592" s="649">
        <v>66.55</v>
      </c>
      <c r="D592" s="650" t="str">
        <f t="shared" si="39"/>
        <v>66.55</v>
      </c>
      <c r="E592" s="651">
        <v>0.75754999999999995</v>
      </c>
      <c r="F592" s="618"/>
      <c r="I592" s="653">
        <v>66.55</v>
      </c>
      <c r="J592" s="650" t="str">
        <f t="shared" si="40"/>
        <v>66.55</v>
      </c>
      <c r="K592" s="654">
        <v>0.90966999999999998</v>
      </c>
      <c r="L592" s="637"/>
      <c r="M592" s="637"/>
      <c r="N592" s="637"/>
    </row>
    <row r="593" spans="3:14" x14ac:dyDescent="0.25">
      <c r="C593" s="649">
        <v>66.599999999999994</v>
      </c>
      <c r="D593" s="650" t="str">
        <f t="shared" si="39"/>
        <v>66.60</v>
      </c>
      <c r="E593" s="651">
        <v>0.75705</v>
      </c>
      <c r="F593" s="618"/>
      <c r="I593" s="653">
        <v>66.599999999999994</v>
      </c>
      <c r="J593" s="650" t="str">
        <f t="shared" si="40"/>
        <v>66.60</v>
      </c>
      <c r="K593" s="654">
        <v>0.90915000000000001</v>
      </c>
      <c r="L593" s="637"/>
      <c r="M593" s="637"/>
      <c r="N593" s="637"/>
    </row>
    <row r="594" spans="3:14" x14ac:dyDescent="0.25">
      <c r="C594" s="649">
        <v>66.650000000000006</v>
      </c>
      <c r="D594" s="650" t="str">
        <f t="shared" si="39"/>
        <v>66.65</v>
      </c>
      <c r="E594" s="651">
        <v>0.75656999999999996</v>
      </c>
      <c r="F594" s="618"/>
      <c r="I594" s="653">
        <v>66.650000000000006</v>
      </c>
      <c r="J594" s="650" t="str">
        <f t="shared" si="40"/>
        <v>66.65</v>
      </c>
      <c r="K594" s="654">
        <v>0.90859999999999996</v>
      </c>
      <c r="L594" s="637"/>
      <c r="M594" s="637"/>
      <c r="N594" s="637"/>
    </row>
    <row r="595" spans="3:14" x14ac:dyDescent="0.25">
      <c r="C595" s="649">
        <v>66.7</v>
      </c>
      <c r="D595" s="650" t="str">
        <f t="shared" si="39"/>
        <v>66.70</v>
      </c>
      <c r="E595" s="651">
        <v>0.75609999999999999</v>
      </c>
      <c r="F595" s="618"/>
      <c r="I595" s="653">
        <v>66.7</v>
      </c>
      <c r="J595" s="650" t="str">
        <f t="shared" si="40"/>
        <v>66.70</v>
      </c>
      <c r="K595" s="654">
        <v>0.90805000000000002</v>
      </c>
      <c r="L595" s="637"/>
      <c r="M595" s="637"/>
      <c r="N595" s="637"/>
    </row>
    <row r="596" spans="3:14" x14ac:dyDescent="0.25">
      <c r="C596" s="649">
        <v>66.75</v>
      </c>
      <c r="D596" s="650" t="str">
        <f t="shared" si="39"/>
        <v>66.75</v>
      </c>
      <c r="E596" s="651">
        <v>0.75560000000000005</v>
      </c>
      <c r="F596" s="618"/>
      <c r="I596" s="653">
        <v>66.75</v>
      </c>
      <c r="J596" s="650" t="str">
        <f t="shared" si="40"/>
        <v>66.75</v>
      </c>
      <c r="K596" s="654">
        <v>0.90751999999999999</v>
      </c>
      <c r="L596" s="637"/>
      <c r="M596" s="637"/>
      <c r="N596" s="637"/>
    </row>
    <row r="597" spans="3:14" x14ac:dyDescent="0.25">
      <c r="C597" s="649">
        <v>66.8</v>
      </c>
      <c r="D597" s="650" t="str">
        <f t="shared" si="39"/>
        <v>66.80</v>
      </c>
      <c r="E597" s="651">
        <v>0.75509999999999999</v>
      </c>
      <c r="F597" s="618"/>
      <c r="I597" s="653">
        <v>66.8</v>
      </c>
      <c r="J597" s="650" t="str">
        <f t="shared" si="40"/>
        <v>66.80</v>
      </c>
      <c r="K597" s="654">
        <v>0.90700000000000003</v>
      </c>
      <c r="L597" s="637"/>
      <c r="M597" s="637"/>
      <c r="N597" s="637"/>
    </row>
    <row r="598" spans="3:14" x14ac:dyDescent="0.25">
      <c r="C598" s="649">
        <v>66.849999999999994</v>
      </c>
      <c r="D598" s="650" t="str">
        <f t="shared" si="39"/>
        <v>66.85</v>
      </c>
      <c r="E598" s="651">
        <v>0.75461999999999996</v>
      </c>
      <c r="F598" s="618"/>
      <c r="I598" s="653">
        <v>66.849999999999994</v>
      </c>
      <c r="J598" s="650" t="str">
        <f t="shared" si="40"/>
        <v>66.85</v>
      </c>
      <c r="K598" s="654">
        <v>0.90647</v>
      </c>
      <c r="L598" s="637"/>
      <c r="M598" s="637"/>
      <c r="N598" s="637"/>
    </row>
    <row r="599" spans="3:14" x14ac:dyDescent="0.25">
      <c r="C599" s="649">
        <v>66.900000000000006</v>
      </c>
      <c r="D599" s="650" t="str">
        <f t="shared" si="39"/>
        <v>66.90</v>
      </c>
      <c r="E599" s="651">
        <v>0.75414999999999999</v>
      </c>
      <c r="F599" s="618"/>
      <c r="I599" s="653">
        <v>66.900000000000006</v>
      </c>
      <c r="J599" s="650" t="str">
        <f t="shared" si="40"/>
        <v>66.90</v>
      </c>
      <c r="K599" s="654">
        <v>0.90595000000000003</v>
      </c>
      <c r="L599" s="637"/>
      <c r="M599" s="637"/>
      <c r="N599" s="637"/>
    </row>
    <row r="600" spans="3:14" x14ac:dyDescent="0.25">
      <c r="C600" s="649">
        <v>66.95</v>
      </c>
      <c r="D600" s="650" t="str">
        <f t="shared" si="39"/>
        <v>66.95</v>
      </c>
      <c r="E600" s="651">
        <v>0.75365000000000004</v>
      </c>
      <c r="F600" s="618"/>
      <c r="I600" s="653">
        <v>66.95</v>
      </c>
      <c r="J600" s="650" t="str">
        <f t="shared" si="40"/>
        <v>66.95</v>
      </c>
      <c r="K600" s="654">
        <v>0.90542</v>
      </c>
      <c r="L600" s="637"/>
      <c r="M600" s="637"/>
      <c r="N600" s="637"/>
    </row>
    <row r="601" spans="3:14" x14ac:dyDescent="0.25">
      <c r="C601" s="649">
        <v>67</v>
      </c>
      <c r="D601" s="650" t="str">
        <f t="shared" si="39"/>
        <v>67.00</v>
      </c>
      <c r="E601" s="651">
        <v>0.75314999999999999</v>
      </c>
      <c r="F601" s="618"/>
      <c r="I601" s="653">
        <v>67</v>
      </c>
      <c r="J601" s="650" t="str">
        <f t="shared" si="40"/>
        <v>67.00</v>
      </c>
      <c r="K601" s="654">
        <v>0.90490000000000004</v>
      </c>
      <c r="L601" s="637"/>
      <c r="M601" s="637"/>
      <c r="N601" s="637"/>
    </row>
    <row r="602" spans="3:14" x14ac:dyDescent="0.25">
      <c r="C602" s="649">
        <v>67.05</v>
      </c>
      <c r="D602" s="650" t="str">
        <f t="shared" si="39"/>
        <v>67.05</v>
      </c>
      <c r="E602" s="651">
        <v>0.75266999999999995</v>
      </c>
      <c r="F602" s="618"/>
      <c r="I602" s="653">
        <v>67.05</v>
      </c>
      <c r="J602" s="650" t="str">
        <f t="shared" si="40"/>
        <v>67.05</v>
      </c>
      <c r="K602" s="654">
        <v>0.90437000000000001</v>
      </c>
      <c r="L602" s="637"/>
      <c r="M602" s="637"/>
      <c r="N602" s="637"/>
    </row>
    <row r="603" spans="3:14" x14ac:dyDescent="0.25">
      <c r="C603" s="649">
        <v>67.099999999999994</v>
      </c>
      <c r="D603" s="650" t="str">
        <f t="shared" si="39"/>
        <v>67.10</v>
      </c>
      <c r="E603" s="651">
        <v>0.75219999999999998</v>
      </c>
      <c r="F603" s="618"/>
      <c r="I603" s="653">
        <v>67.099999999999994</v>
      </c>
      <c r="J603" s="650" t="str">
        <f t="shared" si="40"/>
        <v>67.10</v>
      </c>
      <c r="K603" s="654">
        <v>0.90385000000000004</v>
      </c>
      <c r="L603" s="637"/>
      <c r="M603" s="637"/>
      <c r="N603" s="637"/>
    </row>
    <row r="604" spans="3:14" x14ac:dyDescent="0.25">
      <c r="C604" s="649">
        <v>67.150000000000006</v>
      </c>
      <c r="D604" s="650" t="str">
        <f t="shared" si="39"/>
        <v>67.15</v>
      </c>
      <c r="E604" s="651">
        <v>0.75172000000000005</v>
      </c>
      <c r="F604" s="618"/>
      <c r="I604" s="653">
        <v>67.150000000000006</v>
      </c>
      <c r="J604" s="650" t="str">
        <f t="shared" si="40"/>
        <v>67.15</v>
      </c>
      <c r="K604" s="654">
        <v>0.90332000000000001</v>
      </c>
      <c r="L604" s="637"/>
      <c r="M604" s="637"/>
      <c r="N604" s="637"/>
    </row>
    <row r="605" spans="3:14" x14ac:dyDescent="0.25">
      <c r="C605" s="649">
        <v>67.2</v>
      </c>
      <c r="D605" s="650" t="str">
        <f t="shared" si="39"/>
        <v>67.20</v>
      </c>
      <c r="E605" s="651">
        <v>0.75124999999999997</v>
      </c>
      <c r="F605" s="618"/>
      <c r="I605" s="653">
        <v>67.2</v>
      </c>
      <c r="J605" s="650" t="str">
        <f t="shared" si="40"/>
        <v>67.20</v>
      </c>
      <c r="K605" s="654">
        <v>0.90280000000000005</v>
      </c>
      <c r="L605" s="637"/>
      <c r="M605" s="637"/>
      <c r="N605" s="637"/>
    </row>
    <row r="606" spans="3:14" x14ac:dyDescent="0.25">
      <c r="C606" s="649">
        <v>67.25</v>
      </c>
      <c r="D606" s="650" t="str">
        <f t="shared" si="39"/>
        <v>67.25</v>
      </c>
      <c r="E606" s="651">
        <v>0.75080000000000002</v>
      </c>
      <c r="F606" s="618"/>
      <c r="I606" s="653">
        <v>67.25</v>
      </c>
      <c r="J606" s="650" t="str">
        <f t="shared" si="40"/>
        <v>67.25</v>
      </c>
      <c r="K606" s="654">
        <v>0.90227000000000002</v>
      </c>
      <c r="L606" s="637"/>
      <c r="M606" s="637"/>
      <c r="N606" s="637"/>
    </row>
    <row r="607" spans="3:14" x14ac:dyDescent="0.25">
      <c r="C607" s="649">
        <v>67.3</v>
      </c>
      <c r="D607" s="650" t="str">
        <f t="shared" si="39"/>
        <v>67.30</v>
      </c>
      <c r="E607" s="651">
        <v>0.75034999999999996</v>
      </c>
      <c r="F607" s="618"/>
      <c r="I607" s="653">
        <v>67.3</v>
      </c>
      <c r="J607" s="650" t="str">
        <f t="shared" si="40"/>
        <v>67.30</v>
      </c>
      <c r="K607" s="654">
        <v>0.90175000000000005</v>
      </c>
      <c r="L607" s="637"/>
      <c r="M607" s="637"/>
      <c r="N607" s="637"/>
    </row>
    <row r="608" spans="3:14" x14ac:dyDescent="0.25">
      <c r="C608" s="649">
        <v>67.349999999999994</v>
      </c>
      <c r="D608" s="650" t="str">
        <f t="shared" si="39"/>
        <v>67.35</v>
      </c>
      <c r="E608" s="651">
        <v>0.74985000000000002</v>
      </c>
      <c r="F608" s="618"/>
      <c r="I608" s="653">
        <v>67.349999999999994</v>
      </c>
      <c r="J608" s="650" t="str">
        <f t="shared" si="40"/>
        <v>67.35</v>
      </c>
      <c r="K608" s="654">
        <v>0.90125</v>
      </c>
      <c r="L608" s="637"/>
      <c r="M608" s="637"/>
      <c r="N608" s="637"/>
    </row>
    <row r="609" spans="3:14" x14ac:dyDescent="0.25">
      <c r="C609" s="649">
        <v>67.400000000000006</v>
      </c>
      <c r="D609" s="650" t="str">
        <f t="shared" si="39"/>
        <v>67.40</v>
      </c>
      <c r="E609" s="651">
        <v>0.74934999999999996</v>
      </c>
      <c r="F609" s="618"/>
      <c r="I609" s="653">
        <v>67.400000000000006</v>
      </c>
      <c r="J609" s="650" t="str">
        <f t="shared" si="40"/>
        <v>67.40</v>
      </c>
      <c r="K609" s="654">
        <v>0.90075000000000005</v>
      </c>
      <c r="L609" s="637"/>
      <c r="M609" s="637"/>
      <c r="N609" s="637"/>
    </row>
    <row r="610" spans="3:14" x14ac:dyDescent="0.25">
      <c r="C610" s="649">
        <v>67.45</v>
      </c>
      <c r="D610" s="650" t="str">
        <f t="shared" si="39"/>
        <v>67.45</v>
      </c>
      <c r="E610" s="651">
        <v>0.74887000000000004</v>
      </c>
      <c r="F610" s="618"/>
      <c r="I610" s="653">
        <v>67.45</v>
      </c>
      <c r="J610" s="650" t="str">
        <f t="shared" si="40"/>
        <v>67.45</v>
      </c>
      <c r="K610" s="654">
        <v>0.89995000000000003</v>
      </c>
      <c r="L610" s="637"/>
      <c r="M610" s="637"/>
      <c r="N610" s="637"/>
    </row>
    <row r="611" spans="3:14" x14ac:dyDescent="0.25">
      <c r="C611" s="649">
        <v>67.5</v>
      </c>
      <c r="D611" s="650" t="str">
        <f t="shared" si="39"/>
        <v>67.50</v>
      </c>
      <c r="E611" s="651">
        <v>0.74839999999999995</v>
      </c>
      <c r="F611" s="618"/>
      <c r="I611" s="653">
        <v>67.5</v>
      </c>
      <c r="J611" s="650" t="str">
        <f t="shared" si="40"/>
        <v>67.50</v>
      </c>
      <c r="K611" s="654">
        <v>0.89995000000000003</v>
      </c>
      <c r="L611" s="637"/>
      <c r="M611" s="637"/>
      <c r="N611" s="637"/>
    </row>
    <row r="612" spans="3:14" x14ac:dyDescent="0.25">
      <c r="C612" s="649">
        <v>67.55</v>
      </c>
      <c r="D612" s="650" t="str">
        <f t="shared" si="39"/>
        <v>67.55</v>
      </c>
      <c r="E612" s="651">
        <v>0.74795</v>
      </c>
      <c r="F612" s="618"/>
      <c r="I612" s="653">
        <v>67.55</v>
      </c>
      <c r="J612" s="650" t="str">
        <f t="shared" si="40"/>
        <v>67.55</v>
      </c>
      <c r="K612" s="654">
        <v>0.89866999999999997</v>
      </c>
      <c r="L612" s="637"/>
      <c r="M612" s="637"/>
      <c r="N612" s="637"/>
    </row>
    <row r="613" spans="3:14" x14ac:dyDescent="0.25">
      <c r="C613" s="649">
        <v>67.599999999999994</v>
      </c>
      <c r="D613" s="650" t="str">
        <f t="shared" si="39"/>
        <v>67.60</v>
      </c>
      <c r="E613" s="651">
        <v>0.74750000000000005</v>
      </c>
      <c r="F613" s="618"/>
      <c r="I613" s="653">
        <v>67.599999999999994</v>
      </c>
      <c r="J613" s="650" t="str">
        <f t="shared" si="40"/>
        <v>67.60</v>
      </c>
      <c r="K613" s="654">
        <v>0.8982</v>
      </c>
      <c r="L613" s="637"/>
      <c r="M613" s="637"/>
      <c r="N613" s="637"/>
    </row>
    <row r="614" spans="3:14" x14ac:dyDescent="0.25">
      <c r="C614" s="649">
        <v>67.650000000000006</v>
      </c>
      <c r="D614" s="650" t="str">
        <f t="shared" si="39"/>
        <v>67.65</v>
      </c>
      <c r="E614" s="651">
        <v>0.74702000000000002</v>
      </c>
      <c r="F614" s="618"/>
      <c r="I614" s="653">
        <v>67.650000000000006</v>
      </c>
      <c r="J614" s="650" t="str">
        <f t="shared" si="40"/>
        <v>67.65</v>
      </c>
      <c r="K614" s="654">
        <v>0.89775000000000005</v>
      </c>
      <c r="L614" s="637"/>
      <c r="M614" s="637"/>
      <c r="N614" s="637"/>
    </row>
    <row r="615" spans="3:14" x14ac:dyDescent="0.25">
      <c r="C615" s="649">
        <v>67.7</v>
      </c>
      <c r="D615" s="650" t="str">
        <f t="shared" si="39"/>
        <v>67.70</v>
      </c>
      <c r="E615" s="651">
        <v>0.74655000000000005</v>
      </c>
      <c r="F615" s="618"/>
      <c r="I615" s="653">
        <v>67.7</v>
      </c>
      <c r="J615" s="650" t="str">
        <f t="shared" si="40"/>
        <v>67.70</v>
      </c>
      <c r="K615" s="654">
        <v>0.89729999999999999</v>
      </c>
      <c r="L615" s="637"/>
      <c r="M615" s="637"/>
      <c r="N615" s="637"/>
    </row>
    <row r="616" spans="3:14" x14ac:dyDescent="0.25">
      <c r="C616" s="649">
        <v>67.75</v>
      </c>
      <c r="D616" s="650" t="str">
        <f t="shared" si="39"/>
        <v>67.75</v>
      </c>
      <c r="E616" s="651">
        <v>0.74609999999999999</v>
      </c>
      <c r="F616" s="618"/>
      <c r="I616" s="653">
        <v>67.75</v>
      </c>
      <c r="J616" s="650" t="str">
        <f t="shared" si="40"/>
        <v>67.75</v>
      </c>
      <c r="K616" s="654">
        <v>0.89681999999999995</v>
      </c>
      <c r="L616" s="637"/>
      <c r="M616" s="637"/>
      <c r="N616" s="637"/>
    </row>
    <row r="617" spans="3:14" x14ac:dyDescent="0.25">
      <c r="C617" s="649">
        <v>67.8</v>
      </c>
      <c r="D617" s="650" t="str">
        <f t="shared" si="39"/>
        <v>67.80</v>
      </c>
      <c r="E617" s="651">
        <v>0.74565000000000003</v>
      </c>
      <c r="F617" s="618"/>
      <c r="I617" s="653">
        <v>67.8</v>
      </c>
      <c r="J617" s="650" t="str">
        <f t="shared" si="40"/>
        <v>67.80</v>
      </c>
      <c r="K617" s="654">
        <v>0.89634999999999998</v>
      </c>
      <c r="L617" s="637"/>
      <c r="M617" s="637"/>
      <c r="N617" s="637"/>
    </row>
    <row r="618" spans="3:14" x14ac:dyDescent="0.25">
      <c r="C618" s="649">
        <v>67.849999999999994</v>
      </c>
      <c r="D618" s="650" t="str">
        <f t="shared" si="39"/>
        <v>67.85</v>
      </c>
      <c r="E618" s="651">
        <v>0.74517</v>
      </c>
      <c r="F618" s="618"/>
      <c r="I618" s="653">
        <v>67.849999999999994</v>
      </c>
      <c r="J618" s="650" t="str">
        <f t="shared" si="40"/>
        <v>67.85</v>
      </c>
      <c r="K618" s="654">
        <v>0.89587000000000006</v>
      </c>
      <c r="L618" s="637"/>
      <c r="M618" s="637"/>
      <c r="N618" s="637"/>
    </row>
    <row r="619" spans="3:14" x14ac:dyDescent="0.25">
      <c r="C619" s="649">
        <v>67.900000000000006</v>
      </c>
      <c r="D619" s="650" t="str">
        <f t="shared" si="39"/>
        <v>67.90</v>
      </c>
      <c r="E619" s="651">
        <v>0.74470000000000003</v>
      </c>
      <c r="F619" s="618"/>
      <c r="I619" s="653">
        <v>67.900000000000006</v>
      </c>
      <c r="J619" s="650" t="str">
        <f t="shared" si="40"/>
        <v>67.90</v>
      </c>
      <c r="K619" s="654">
        <v>0.89539999999999997</v>
      </c>
      <c r="L619" s="637"/>
      <c r="M619" s="637"/>
      <c r="N619" s="637"/>
    </row>
    <row r="620" spans="3:14" x14ac:dyDescent="0.25">
      <c r="C620" s="649">
        <v>67.95</v>
      </c>
      <c r="D620" s="650" t="str">
        <f t="shared" si="39"/>
        <v>67.95</v>
      </c>
      <c r="E620" s="651">
        <v>0.74424999999999997</v>
      </c>
      <c r="F620" s="618"/>
      <c r="I620" s="653">
        <v>67.95</v>
      </c>
      <c r="J620" s="650" t="str">
        <f t="shared" si="40"/>
        <v>67.95</v>
      </c>
      <c r="K620" s="654">
        <v>0.89495000000000002</v>
      </c>
      <c r="L620" s="637"/>
      <c r="M620" s="637"/>
      <c r="N620" s="637"/>
    </row>
    <row r="621" spans="3:14" x14ac:dyDescent="0.25">
      <c r="C621" s="649">
        <v>68</v>
      </c>
      <c r="D621" s="650" t="str">
        <f t="shared" si="39"/>
        <v>68.00</v>
      </c>
      <c r="E621" s="651">
        <v>0.74380000000000002</v>
      </c>
      <c r="F621" s="618"/>
      <c r="I621" s="653">
        <v>68</v>
      </c>
      <c r="J621" s="650" t="str">
        <f t="shared" si="40"/>
        <v>68.00</v>
      </c>
      <c r="K621" s="654">
        <v>0.89449999999999996</v>
      </c>
      <c r="L621" s="637"/>
      <c r="M621" s="637"/>
      <c r="N621" s="637"/>
    </row>
    <row r="622" spans="3:14" x14ac:dyDescent="0.25">
      <c r="C622" s="649">
        <v>68.05</v>
      </c>
      <c r="D622" s="650" t="str">
        <f t="shared" si="39"/>
        <v>68.05</v>
      </c>
      <c r="E622" s="651">
        <v>0.74331999999999998</v>
      </c>
      <c r="F622" s="618"/>
      <c r="I622" s="653">
        <v>68.05</v>
      </c>
      <c r="J622" s="650" t="str">
        <f t="shared" si="40"/>
        <v>68.05</v>
      </c>
      <c r="K622" s="654">
        <v>0.89402000000000004</v>
      </c>
      <c r="L622" s="637"/>
      <c r="M622" s="637"/>
      <c r="N622" s="637"/>
    </row>
    <row r="623" spans="3:14" x14ac:dyDescent="0.25">
      <c r="C623" s="649">
        <v>68.099999999999994</v>
      </c>
      <c r="D623" s="650" t="str">
        <f t="shared" si="39"/>
        <v>68.10</v>
      </c>
      <c r="E623" s="651">
        <v>0.74285000000000001</v>
      </c>
      <c r="F623" s="618"/>
      <c r="I623" s="653">
        <v>68.099999999999994</v>
      </c>
      <c r="J623" s="650" t="str">
        <f t="shared" si="40"/>
        <v>68.10</v>
      </c>
      <c r="K623" s="654">
        <v>0.89354999999999996</v>
      </c>
      <c r="L623" s="637"/>
      <c r="M623" s="637"/>
      <c r="N623" s="637"/>
    </row>
    <row r="624" spans="3:14" x14ac:dyDescent="0.25">
      <c r="C624" s="649">
        <v>68.150000000000006</v>
      </c>
      <c r="D624" s="650" t="str">
        <f t="shared" si="39"/>
        <v>68.15</v>
      </c>
      <c r="E624" s="651">
        <v>0.74239999999999995</v>
      </c>
      <c r="F624" s="618"/>
      <c r="I624" s="653">
        <v>68.150000000000006</v>
      </c>
      <c r="J624" s="650" t="str">
        <f t="shared" si="40"/>
        <v>68.15</v>
      </c>
      <c r="K624" s="654">
        <v>0.89307000000000003</v>
      </c>
      <c r="L624" s="637"/>
      <c r="M624" s="637"/>
      <c r="N624" s="637"/>
    </row>
    <row r="625" spans="3:14" x14ac:dyDescent="0.25">
      <c r="C625" s="649">
        <v>68.2</v>
      </c>
      <c r="D625" s="650" t="str">
        <f t="shared" si="39"/>
        <v>68.20</v>
      </c>
      <c r="E625" s="651">
        <v>0.74195</v>
      </c>
      <c r="F625" s="618"/>
      <c r="I625" s="653">
        <v>68.2</v>
      </c>
      <c r="J625" s="650" t="str">
        <f t="shared" si="40"/>
        <v>68.20</v>
      </c>
      <c r="K625" s="654">
        <v>0.89259999999999995</v>
      </c>
      <c r="L625" s="637"/>
      <c r="M625" s="637"/>
      <c r="N625" s="637"/>
    </row>
    <row r="626" spans="3:14" x14ac:dyDescent="0.25">
      <c r="C626" s="649">
        <v>68.25</v>
      </c>
      <c r="D626" s="650" t="str">
        <f t="shared" si="39"/>
        <v>68.25</v>
      </c>
      <c r="E626" s="651">
        <v>0.74150000000000005</v>
      </c>
      <c r="F626" s="618"/>
      <c r="I626" s="653">
        <v>68.25</v>
      </c>
      <c r="J626" s="650" t="str">
        <f t="shared" si="40"/>
        <v>68.25</v>
      </c>
      <c r="K626" s="654">
        <v>0.89215</v>
      </c>
      <c r="L626" s="637"/>
      <c r="M626" s="637"/>
      <c r="N626" s="637"/>
    </row>
    <row r="627" spans="3:14" x14ac:dyDescent="0.25">
      <c r="C627" s="649">
        <v>68.3</v>
      </c>
      <c r="D627" s="650" t="str">
        <f t="shared" si="39"/>
        <v>68.30</v>
      </c>
      <c r="E627" s="651">
        <v>0.74104999999999999</v>
      </c>
      <c r="F627" s="618"/>
      <c r="I627" s="653">
        <v>68.3</v>
      </c>
      <c r="J627" s="650" t="str">
        <f t="shared" si="40"/>
        <v>68.30</v>
      </c>
      <c r="K627" s="654">
        <v>0.89170000000000005</v>
      </c>
      <c r="L627" s="637"/>
      <c r="M627" s="637"/>
      <c r="N627" s="637"/>
    </row>
    <row r="628" spans="3:14" x14ac:dyDescent="0.25">
      <c r="C628" s="649">
        <v>68.349999999999994</v>
      </c>
      <c r="D628" s="650" t="str">
        <f t="shared" si="39"/>
        <v>68.35</v>
      </c>
      <c r="E628" s="651">
        <v>0.74061999999999995</v>
      </c>
      <c r="F628" s="618"/>
      <c r="I628" s="653">
        <v>68.349999999999994</v>
      </c>
      <c r="J628" s="650" t="str">
        <f t="shared" si="40"/>
        <v>68.35</v>
      </c>
      <c r="K628" s="654">
        <v>0.89122000000000001</v>
      </c>
      <c r="L628" s="637"/>
      <c r="M628" s="637"/>
      <c r="N628" s="637"/>
    </row>
    <row r="629" spans="3:14" x14ac:dyDescent="0.25">
      <c r="C629" s="649">
        <v>68.400000000000006</v>
      </c>
      <c r="D629" s="650" t="str">
        <f t="shared" si="39"/>
        <v>68.40</v>
      </c>
      <c r="E629" s="651">
        <v>0.74019999999999997</v>
      </c>
      <c r="F629" s="618"/>
      <c r="I629" s="653">
        <v>68.400000000000006</v>
      </c>
      <c r="J629" s="650" t="str">
        <f t="shared" si="40"/>
        <v>68.40</v>
      </c>
      <c r="K629" s="654">
        <v>0.89075000000000004</v>
      </c>
      <c r="L629" s="637"/>
      <c r="M629" s="637"/>
      <c r="N629" s="637"/>
    </row>
    <row r="630" spans="3:14" x14ac:dyDescent="0.25">
      <c r="C630" s="649">
        <v>68.45</v>
      </c>
      <c r="D630" s="650" t="str">
        <f t="shared" si="39"/>
        <v>68.45</v>
      </c>
      <c r="E630" s="651">
        <v>0.73972000000000004</v>
      </c>
      <c r="F630" s="618"/>
      <c r="I630" s="653">
        <v>68.45</v>
      </c>
      <c r="J630" s="650" t="str">
        <f t="shared" si="40"/>
        <v>68.45</v>
      </c>
      <c r="K630" s="654">
        <v>0.89029999999999998</v>
      </c>
      <c r="L630" s="637"/>
      <c r="M630" s="637"/>
      <c r="N630" s="637"/>
    </row>
    <row r="631" spans="3:14" x14ac:dyDescent="0.25">
      <c r="C631" s="649">
        <v>68.5</v>
      </c>
      <c r="D631" s="650" t="str">
        <f t="shared" si="39"/>
        <v>68.50</v>
      </c>
      <c r="E631" s="651">
        <v>0.73924999999999996</v>
      </c>
      <c r="F631" s="618"/>
      <c r="I631" s="653">
        <v>68.5</v>
      </c>
      <c r="J631" s="650" t="str">
        <f t="shared" si="40"/>
        <v>68.50</v>
      </c>
      <c r="K631" s="654">
        <v>0.88985000000000003</v>
      </c>
      <c r="L631" s="637"/>
      <c r="M631" s="637"/>
      <c r="N631" s="637"/>
    </row>
    <row r="632" spans="3:14" x14ac:dyDescent="0.25">
      <c r="C632" s="649">
        <v>68.55</v>
      </c>
      <c r="D632" s="650" t="str">
        <f t="shared" si="39"/>
        <v>68.55</v>
      </c>
      <c r="E632" s="651">
        <v>0.73880000000000001</v>
      </c>
      <c r="F632" s="618"/>
      <c r="I632" s="653">
        <v>68.55</v>
      </c>
      <c r="J632" s="650" t="str">
        <f t="shared" si="40"/>
        <v>68.55</v>
      </c>
      <c r="K632" s="654">
        <v>0.88939999999999997</v>
      </c>
      <c r="L632" s="637"/>
      <c r="M632" s="637"/>
      <c r="N632" s="637"/>
    </row>
    <row r="633" spans="3:14" x14ac:dyDescent="0.25">
      <c r="C633" s="649">
        <v>68.599999999999994</v>
      </c>
      <c r="D633" s="650" t="str">
        <f t="shared" si="39"/>
        <v>68.60</v>
      </c>
      <c r="E633" s="651">
        <v>0.73834999999999995</v>
      </c>
      <c r="F633" s="618"/>
      <c r="I633" s="653">
        <v>68.599999999999994</v>
      </c>
      <c r="J633" s="650" t="str">
        <f t="shared" si="40"/>
        <v>68.60</v>
      </c>
      <c r="K633" s="654">
        <v>0.88895000000000002</v>
      </c>
      <c r="L633" s="637"/>
      <c r="M633" s="637"/>
      <c r="N633" s="637"/>
    </row>
    <row r="634" spans="3:14" x14ac:dyDescent="0.25">
      <c r="C634" s="649">
        <v>68.650000000000006</v>
      </c>
      <c r="D634" s="650" t="str">
        <f t="shared" si="39"/>
        <v>68.65</v>
      </c>
      <c r="E634" s="651">
        <v>0.7379</v>
      </c>
      <c r="F634" s="618"/>
      <c r="I634" s="653">
        <v>68.650000000000006</v>
      </c>
      <c r="J634" s="650" t="str">
        <f t="shared" si="40"/>
        <v>68.65</v>
      </c>
      <c r="K634" s="654">
        <v>0.88849999999999996</v>
      </c>
      <c r="L634" s="637"/>
      <c r="M634" s="637"/>
      <c r="N634" s="637"/>
    </row>
    <row r="635" spans="3:14" x14ac:dyDescent="0.25">
      <c r="C635" s="649">
        <v>68.7</v>
      </c>
      <c r="D635" s="650" t="str">
        <f t="shared" si="39"/>
        <v>68.70</v>
      </c>
      <c r="E635" s="651">
        <v>0.73745000000000005</v>
      </c>
      <c r="F635" s="618"/>
      <c r="I635" s="653">
        <v>68.7</v>
      </c>
      <c r="J635" s="650" t="str">
        <f t="shared" si="40"/>
        <v>68.70</v>
      </c>
      <c r="K635" s="654">
        <v>0.88805000000000001</v>
      </c>
      <c r="L635" s="637"/>
      <c r="M635" s="637"/>
      <c r="N635" s="637"/>
    </row>
    <row r="636" spans="3:14" x14ac:dyDescent="0.25">
      <c r="C636" s="649">
        <v>68.75</v>
      </c>
      <c r="D636" s="650" t="str">
        <f t="shared" si="39"/>
        <v>68.75</v>
      </c>
      <c r="E636" s="651">
        <v>0.73702000000000001</v>
      </c>
      <c r="F636" s="618"/>
      <c r="I636" s="653">
        <v>68.75</v>
      </c>
      <c r="J636" s="650" t="str">
        <f t="shared" si="40"/>
        <v>68.75</v>
      </c>
      <c r="K636" s="654">
        <v>0.88759999999999994</v>
      </c>
      <c r="L636" s="637"/>
      <c r="M636" s="637"/>
      <c r="N636" s="637"/>
    </row>
    <row r="637" spans="3:14" x14ac:dyDescent="0.25">
      <c r="C637" s="649">
        <v>68.8</v>
      </c>
      <c r="D637" s="650" t="str">
        <f t="shared" si="39"/>
        <v>68.80</v>
      </c>
      <c r="E637" s="651">
        <v>0.73660000000000003</v>
      </c>
      <c r="F637" s="618"/>
      <c r="I637" s="653">
        <v>68.8</v>
      </c>
      <c r="J637" s="650" t="str">
        <f t="shared" si="40"/>
        <v>68.80</v>
      </c>
      <c r="K637" s="654">
        <v>0.88714999999999999</v>
      </c>
      <c r="L637" s="637"/>
      <c r="M637" s="637"/>
      <c r="N637" s="637"/>
    </row>
    <row r="638" spans="3:14" x14ac:dyDescent="0.25">
      <c r="C638" s="649">
        <v>68.849999999999994</v>
      </c>
      <c r="D638" s="650" t="str">
        <f t="shared" ref="D638:D701" si="41">TEXT(C638,"#.00")</f>
        <v>68.85</v>
      </c>
      <c r="E638" s="651">
        <v>0.73614999999999997</v>
      </c>
      <c r="F638" s="618"/>
      <c r="I638" s="653">
        <v>68.849999999999994</v>
      </c>
      <c r="J638" s="650" t="str">
        <f t="shared" ref="J638:J701" si="42">TEXT(I638,"#.00")</f>
        <v>68.85</v>
      </c>
      <c r="K638" s="654">
        <v>0.88670000000000004</v>
      </c>
      <c r="L638" s="637"/>
      <c r="M638" s="637"/>
      <c r="N638" s="637"/>
    </row>
    <row r="639" spans="3:14" x14ac:dyDescent="0.25">
      <c r="C639" s="649">
        <v>68.900000000000006</v>
      </c>
      <c r="D639" s="650" t="str">
        <f t="shared" si="41"/>
        <v>68.90</v>
      </c>
      <c r="E639" s="651">
        <v>0.73570000000000002</v>
      </c>
      <c r="F639" s="618"/>
      <c r="I639" s="653">
        <v>68.900000000000006</v>
      </c>
      <c r="J639" s="650" t="str">
        <f t="shared" si="42"/>
        <v>68.90</v>
      </c>
      <c r="K639" s="654">
        <v>0.88624999999999998</v>
      </c>
      <c r="L639" s="637"/>
      <c r="M639" s="637"/>
      <c r="N639" s="637"/>
    </row>
    <row r="640" spans="3:14" x14ac:dyDescent="0.25">
      <c r="C640" s="649">
        <v>68.95</v>
      </c>
      <c r="D640" s="650" t="str">
        <f t="shared" si="41"/>
        <v>68.95</v>
      </c>
      <c r="E640" s="651">
        <v>0.73526999999999998</v>
      </c>
      <c r="F640" s="618"/>
      <c r="I640" s="653">
        <v>68.95</v>
      </c>
      <c r="J640" s="650" t="str">
        <f t="shared" si="42"/>
        <v>68.95</v>
      </c>
      <c r="K640" s="654">
        <v>0.88576999999999995</v>
      </c>
      <c r="L640" s="637"/>
      <c r="M640" s="637"/>
      <c r="N640" s="637"/>
    </row>
    <row r="641" spans="3:14" x14ac:dyDescent="0.25">
      <c r="C641" s="649">
        <v>69</v>
      </c>
      <c r="D641" s="650" t="str">
        <f t="shared" si="41"/>
        <v>69.00</v>
      </c>
      <c r="E641" s="651">
        <v>0.73485</v>
      </c>
      <c r="F641" s="618"/>
      <c r="I641" s="653">
        <v>69</v>
      </c>
      <c r="J641" s="650" t="str">
        <f t="shared" si="42"/>
        <v>69.00</v>
      </c>
      <c r="K641" s="654">
        <v>0.88529999999999998</v>
      </c>
      <c r="L641" s="637"/>
      <c r="M641" s="637"/>
      <c r="N641" s="637"/>
    </row>
    <row r="642" spans="3:14" x14ac:dyDescent="0.25">
      <c r="C642" s="649">
        <v>69.05</v>
      </c>
      <c r="D642" s="650" t="str">
        <f t="shared" si="41"/>
        <v>69.05</v>
      </c>
      <c r="E642" s="651">
        <v>0.73440000000000005</v>
      </c>
      <c r="F642" s="618"/>
      <c r="I642" s="653">
        <v>69.05</v>
      </c>
      <c r="J642" s="650" t="str">
        <f t="shared" si="42"/>
        <v>69.05</v>
      </c>
      <c r="K642" s="654">
        <v>0.88485000000000003</v>
      </c>
      <c r="L642" s="637"/>
      <c r="M642" s="637"/>
      <c r="N642" s="637"/>
    </row>
    <row r="643" spans="3:14" x14ac:dyDescent="0.25">
      <c r="C643" s="649">
        <v>69.099999999999994</v>
      </c>
      <c r="D643" s="650" t="str">
        <f t="shared" si="41"/>
        <v>69.10</v>
      </c>
      <c r="E643" s="651">
        <v>0.73394999999999999</v>
      </c>
      <c r="F643" s="618"/>
      <c r="I643" s="653">
        <v>69.099999999999994</v>
      </c>
      <c r="J643" s="650" t="str">
        <f t="shared" si="42"/>
        <v>69.10</v>
      </c>
      <c r="K643" s="654">
        <v>0.88439999999999996</v>
      </c>
      <c r="L643" s="637"/>
      <c r="M643" s="637"/>
      <c r="N643" s="637"/>
    </row>
    <row r="644" spans="3:14" x14ac:dyDescent="0.25">
      <c r="C644" s="649">
        <v>69.150000000000006</v>
      </c>
      <c r="D644" s="650" t="str">
        <f t="shared" si="41"/>
        <v>69.15</v>
      </c>
      <c r="E644" s="651">
        <v>0.73351999999999995</v>
      </c>
      <c r="F644" s="618"/>
      <c r="I644" s="653">
        <v>69.150000000000006</v>
      </c>
      <c r="J644" s="650" t="str">
        <f t="shared" si="42"/>
        <v>69.15</v>
      </c>
      <c r="K644" s="654">
        <v>0.88395000000000001</v>
      </c>
      <c r="L644" s="637"/>
      <c r="M644" s="637"/>
      <c r="N644" s="637"/>
    </row>
    <row r="645" spans="3:14" x14ac:dyDescent="0.25">
      <c r="C645" s="649">
        <v>69.2</v>
      </c>
      <c r="D645" s="650" t="str">
        <f t="shared" si="41"/>
        <v>69.20</v>
      </c>
      <c r="E645" s="651">
        <v>0.73309999999999997</v>
      </c>
      <c r="F645" s="618"/>
      <c r="I645" s="653">
        <v>69.2</v>
      </c>
      <c r="J645" s="650" t="str">
        <f t="shared" si="42"/>
        <v>69.20</v>
      </c>
      <c r="K645" s="654">
        <v>0.88349999999999995</v>
      </c>
      <c r="L645" s="637"/>
      <c r="M645" s="637"/>
      <c r="N645" s="637"/>
    </row>
    <row r="646" spans="3:14" x14ac:dyDescent="0.25">
      <c r="C646" s="649">
        <v>69.25</v>
      </c>
      <c r="D646" s="650" t="str">
        <f t="shared" si="41"/>
        <v>69.25</v>
      </c>
      <c r="E646" s="651">
        <v>0.73265000000000002</v>
      </c>
      <c r="F646" s="618"/>
      <c r="I646" s="653">
        <v>69.25</v>
      </c>
      <c r="J646" s="650" t="str">
        <f t="shared" si="42"/>
        <v>69.25</v>
      </c>
      <c r="K646" s="654">
        <v>0.88307000000000002</v>
      </c>
      <c r="L646" s="637"/>
      <c r="M646" s="637"/>
      <c r="N646" s="637"/>
    </row>
    <row r="647" spans="3:14" x14ac:dyDescent="0.25">
      <c r="C647" s="649">
        <v>69.3</v>
      </c>
      <c r="D647" s="650" t="str">
        <f t="shared" si="41"/>
        <v>69.30</v>
      </c>
      <c r="E647" s="651">
        <v>0.73219999999999996</v>
      </c>
      <c r="F647" s="618"/>
      <c r="I647" s="653">
        <v>69.3</v>
      </c>
      <c r="J647" s="650" t="str">
        <f t="shared" si="42"/>
        <v>69.30</v>
      </c>
      <c r="K647" s="654">
        <v>0.88265000000000005</v>
      </c>
      <c r="L647" s="637"/>
      <c r="M647" s="637"/>
      <c r="N647" s="637"/>
    </row>
    <row r="648" spans="3:14" x14ac:dyDescent="0.25">
      <c r="C648" s="649">
        <v>69.349999999999994</v>
      </c>
      <c r="D648" s="650" t="str">
        <f t="shared" si="41"/>
        <v>69.35</v>
      </c>
      <c r="E648" s="651">
        <v>0.73177000000000003</v>
      </c>
      <c r="F648" s="618"/>
      <c r="I648" s="653">
        <v>69.349999999999994</v>
      </c>
      <c r="J648" s="650" t="str">
        <f t="shared" si="42"/>
        <v>69.35</v>
      </c>
      <c r="K648" s="654">
        <v>0.88219999999999998</v>
      </c>
      <c r="L648" s="637"/>
      <c r="M648" s="637"/>
      <c r="N648" s="637"/>
    </row>
    <row r="649" spans="3:14" x14ac:dyDescent="0.25">
      <c r="C649" s="649">
        <v>69.400000000000006</v>
      </c>
      <c r="D649" s="650" t="str">
        <f t="shared" si="41"/>
        <v>69.40</v>
      </c>
      <c r="E649" s="651">
        <v>0.73134999999999994</v>
      </c>
      <c r="F649" s="618"/>
      <c r="I649" s="653">
        <v>69.400000000000006</v>
      </c>
      <c r="J649" s="650" t="str">
        <f t="shared" si="42"/>
        <v>69.40</v>
      </c>
      <c r="K649" s="654">
        <v>0.88175000000000003</v>
      </c>
      <c r="L649" s="637"/>
      <c r="M649" s="637"/>
      <c r="N649" s="637"/>
    </row>
    <row r="650" spans="3:14" x14ac:dyDescent="0.25">
      <c r="C650" s="649">
        <v>69.45</v>
      </c>
      <c r="D650" s="650" t="str">
        <f t="shared" si="41"/>
        <v>69.45</v>
      </c>
      <c r="E650" s="651">
        <v>0.73089999999999999</v>
      </c>
      <c r="F650" s="618"/>
      <c r="I650" s="653">
        <v>69.45</v>
      </c>
      <c r="J650" s="650" t="str">
        <f t="shared" si="42"/>
        <v>69.45</v>
      </c>
      <c r="K650" s="654">
        <v>0.88129999999999997</v>
      </c>
      <c r="L650" s="637"/>
      <c r="M650" s="637"/>
      <c r="N650" s="637"/>
    </row>
    <row r="651" spans="3:14" x14ac:dyDescent="0.25">
      <c r="C651" s="649">
        <v>69.5</v>
      </c>
      <c r="D651" s="650" t="str">
        <f t="shared" si="41"/>
        <v>69.50</v>
      </c>
      <c r="E651" s="651">
        <v>0.73045000000000004</v>
      </c>
      <c r="F651" s="618"/>
      <c r="I651" s="653">
        <v>69.5</v>
      </c>
      <c r="J651" s="650" t="str">
        <f t="shared" si="42"/>
        <v>69.50</v>
      </c>
      <c r="K651" s="654">
        <v>0.88085000000000002</v>
      </c>
      <c r="L651" s="637"/>
      <c r="M651" s="637"/>
      <c r="N651" s="637"/>
    </row>
    <row r="652" spans="3:14" x14ac:dyDescent="0.25">
      <c r="C652" s="649">
        <v>69.55</v>
      </c>
      <c r="D652" s="650" t="str">
        <f t="shared" si="41"/>
        <v>69.55</v>
      </c>
      <c r="E652" s="651">
        <v>0.73004999999999998</v>
      </c>
      <c r="F652" s="618"/>
      <c r="I652" s="653">
        <v>69.55</v>
      </c>
      <c r="J652" s="650" t="str">
        <f t="shared" si="42"/>
        <v>69.55</v>
      </c>
      <c r="K652" s="654">
        <v>0.88039999999999996</v>
      </c>
      <c r="L652" s="637"/>
      <c r="M652" s="637"/>
      <c r="N652" s="637"/>
    </row>
    <row r="653" spans="3:14" x14ac:dyDescent="0.25">
      <c r="C653" s="649">
        <v>69.599999999999994</v>
      </c>
      <c r="D653" s="650" t="str">
        <f t="shared" si="41"/>
        <v>69.60</v>
      </c>
      <c r="E653" s="651">
        <v>0.72965000000000002</v>
      </c>
      <c r="F653" s="618"/>
      <c r="I653" s="653">
        <v>69.599999999999994</v>
      </c>
      <c r="J653" s="650" t="str">
        <f t="shared" si="42"/>
        <v>69.60</v>
      </c>
      <c r="K653" s="654">
        <v>0.87995000000000001</v>
      </c>
      <c r="L653" s="637"/>
      <c r="M653" s="637"/>
      <c r="N653" s="637"/>
    </row>
    <row r="654" spans="3:14" x14ac:dyDescent="0.25">
      <c r="C654" s="649">
        <v>69.650000000000006</v>
      </c>
      <c r="D654" s="650" t="str">
        <f t="shared" si="41"/>
        <v>69.65</v>
      </c>
      <c r="E654" s="651">
        <v>0.72921999999999998</v>
      </c>
      <c r="F654" s="618"/>
      <c r="I654" s="653">
        <v>69.650000000000006</v>
      </c>
      <c r="J654" s="650" t="str">
        <f t="shared" si="42"/>
        <v>69.65</v>
      </c>
      <c r="K654" s="654">
        <v>0.87951999999999997</v>
      </c>
      <c r="L654" s="637"/>
      <c r="M654" s="637"/>
      <c r="N654" s="637"/>
    </row>
    <row r="655" spans="3:14" x14ac:dyDescent="0.25">
      <c r="C655" s="649">
        <v>69.7</v>
      </c>
      <c r="D655" s="650" t="str">
        <f t="shared" si="41"/>
        <v>69.70</v>
      </c>
      <c r="E655" s="651">
        <v>0.7288</v>
      </c>
      <c r="F655" s="618"/>
      <c r="I655" s="653">
        <v>69.7</v>
      </c>
      <c r="J655" s="650" t="str">
        <f t="shared" si="42"/>
        <v>69.70</v>
      </c>
      <c r="K655" s="654">
        <v>0.87909999999999999</v>
      </c>
      <c r="L655" s="637"/>
      <c r="M655" s="637"/>
      <c r="N655" s="637"/>
    </row>
    <row r="656" spans="3:14" x14ac:dyDescent="0.25">
      <c r="C656" s="649">
        <v>69.75</v>
      </c>
      <c r="D656" s="650" t="str">
        <f t="shared" si="41"/>
        <v>69.75</v>
      </c>
      <c r="E656" s="651">
        <v>0.72835000000000005</v>
      </c>
      <c r="F656" s="618"/>
      <c r="I656" s="653">
        <v>69.75</v>
      </c>
      <c r="J656" s="650" t="str">
        <f t="shared" si="42"/>
        <v>69.75</v>
      </c>
      <c r="K656" s="654">
        <v>0.87865000000000004</v>
      </c>
      <c r="L656" s="637"/>
      <c r="M656" s="637"/>
      <c r="N656" s="637"/>
    </row>
    <row r="657" spans="3:14" x14ac:dyDescent="0.25">
      <c r="C657" s="649">
        <v>69.8</v>
      </c>
      <c r="D657" s="650" t="str">
        <f t="shared" si="41"/>
        <v>69.80</v>
      </c>
      <c r="E657" s="651">
        <v>0.72789999999999999</v>
      </c>
      <c r="F657" s="618"/>
      <c r="I657" s="653">
        <v>69.8</v>
      </c>
      <c r="J657" s="650" t="str">
        <f t="shared" si="42"/>
        <v>69.80</v>
      </c>
      <c r="K657" s="654">
        <v>0.87819999999999998</v>
      </c>
      <c r="L657" s="637"/>
      <c r="M657" s="637"/>
      <c r="N657" s="637"/>
    </row>
    <row r="658" spans="3:14" x14ac:dyDescent="0.25">
      <c r="C658" s="649">
        <v>69.849999999999994</v>
      </c>
      <c r="D658" s="650" t="str">
        <f t="shared" si="41"/>
        <v>69.85</v>
      </c>
      <c r="E658" s="651">
        <v>0.72750000000000004</v>
      </c>
      <c r="F658" s="618"/>
      <c r="I658" s="653">
        <v>69.849999999999994</v>
      </c>
      <c r="J658" s="650" t="str">
        <f t="shared" si="42"/>
        <v>69.85</v>
      </c>
      <c r="K658" s="654">
        <v>0.87775000000000003</v>
      </c>
      <c r="L658" s="637"/>
      <c r="M658" s="637"/>
      <c r="N658" s="637"/>
    </row>
    <row r="659" spans="3:14" x14ac:dyDescent="0.25">
      <c r="C659" s="649">
        <v>69.900000000000006</v>
      </c>
      <c r="D659" s="650" t="str">
        <f t="shared" si="41"/>
        <v>69.90</v>
      </c>
      <c r="E659" s="651">
        <v>0.72709999999999997</v>
      </c>
      <c r="F659" s="618"/>
      <c r="I659" s="653">
        <v>69.900000000000006</v>
      </c>
      <c r="J659" s="650" t="str">
        <f t="shared" si="42"/>
        <v>69.90</v>
      </c>
      <c r="K659" s="654">
        <v>0.87729999999999997</v>
      </c>
      <c r="L659" s="637"/>
      <c r="M659" s="637"/>
      <c r="N659" s="637"/>
    </row>
    <row r="660" spans="3:14" x14ac:dyDescent="0.25">
      <c r="C660" s="649">
        <v>69.95</v>
      </c>
      <c r="D660" s="650" t="str">
        <f t="shared" si="41"/>
        <v>69.95</v>
      </c>
      <c r="E660" s="651">
        <v>0.72667000000000004</v>
      </c>
      <c r="F660" s="618"/>
      <c r="I660" s="653">
        <v>69.95</v>
      </c>
      <c r="J660" s="650" t="str">
        <f t="shared" si="42"/>
        <v>69.95</v>
      </c>
      <c r="K660" s="654">
        <v>0.87687000000000004</v>
      </c>
      <c r="L660" s="637"/>
      <c r="M660" s="637"/>
      <c r="N660" s="637"/>
    </row>
    <row r="661" spans="3:14" x14ac:dyDescent="0.25">
      <c r="C661" s="649">
        <v>70</v>
      </c>
      <c r="D661" s="650" t="str">
        <f t="shared" si="41"/>
        <v>70.00</v>
      </c>
      <c r="E661" s="651">
        <v>0.72624999999999995</v>
      </c>
      <c r="F661" s="618"/>
      <c r="I661" s="653">
        <v>70</v>
      </c>
      <c r="J661" s="650" t="str">
        <f t="shared" si="42"/>
        <v>70.00</v>
      </c>
      <c r="K661" s="654">
        <v>0.87644999999999995</v>
      </c>
      <c r="L661" s="637"/>
      <c r="M661" s="637"/>
      <c r="N661" s="637"/>
    </row>
    <row r="662" spans="3:14" x14ac:dyDescent="0.25">
      <c r="C662" s="649">
        <v>70.05</v>
      </c>
      <c r="D662" s="650" t="str">
        <f t="shared" si="41"/>
        <v>70.05</v>
      </c>
      <c r="E662" s="651">
        <v>0.72582000000000002</v>
      </c>
      <c r="F662" s="618"/>
      <c r="I662" s="653">
        <v>70.05</v>
      </c>
      <c r="J662" s="650" t="str">
        <f t="shared" si="42"/>
        <v>70.05</v>
      </c>
      <c r="K662" s="654">
        <v>0.87602000000000002</v>
      </c>
      <c r="L662" s="637"/>
      <c r="M662" s="637"/>
      <c r="N662" s="637"/>
    </row>
    <row r="663" spans="3:14" x14ac:dyDescent="0.25">
      <c r="C663" s="649">
        <v>70.099999999999994</v>
      </c>
      <c r="D663" s="650" t="str">
        <f t="shared" si="41"/>
        <v>70.10</v>
      </c>
      <c r="E663" s="651">
        <v>0.72540000000000004</v>
      </c>
      <c r="F663" s="618"/>
      <c r="I663" s="653">
        <v>70.099999999999994</v>
      </c>
      <c r="J663" s="650" t="str">
        <f t="shared" si="42"/>
        <v>70.10</v>
      </c>
      <c r="K663" s="654">
        <v>0.87560000000000004</v>
      </c>
      <c r="L663" s="637"/>
      <c r="M663" s="637"/>
      <c r="N663" s="637"/>
    </row>
    <row r="664" spans="3:14" x14ac:dyDescent="0.25">
      <c r="C664" s="649">
        <v>70.150000000000006</v>
      </c>
      <c r="D664" s="650" t="str">
        <f t="shared" si="41"/>
        <v>70.15</v>
      </c>
      <c r="E664" s="651">
        <v>0.72499999999999998</v>
      </c>
      <c r="F664" s="618"/>
      <c r="I664" s="653">
        <v>70.150000000000006</v>
      </c>
      <c r="J664" s="650" t="str">
        <f t="shared" si="42"/>
        <v>70.15</v>
      </c>
      <c r="K664" s="654">
        <v>0.87514999999999998</v>
      </c>
      <c r="L664" s="637"/>
      <c r="M664" s="637"/>
      <c r="N664" s="637"/>
    </row>
    <row r="665" spans="3:14" x14ac:dyDescent="0.25">
      <c r="C665" s="649">
        <v>70.2</v>
      </c>
      <c r="D665" s="650" t="str">
        <f t="shared" si="41"/>
        <v>70.20</v>
      </c>
      <c r="E665" s="651">
        <v>0.72460000000000002</v>
      </c>
      <c r="F665" s="618"/>
      <c r="I665" s="653">
        <v>70.2</v>
      </c>
      <c r="J665" s="650" t="str">
        <f t="shared" si="42"/>
        <v>70.20</v>
      </c>
      <c r="K665" s="654">
        <v>0.87470000000000003</v>
      </c>
      <c r="L665" s="637"/>
      <c r="M665" s="637"/>
      <c r="N665" s="637"/>
    </row>
    <row r="666" spans="3:14" x14ac:dyDescent="0.25">
      <c r="C666" s="649">
        <v>70.25</v>
      </c>
      <c r="D666" s="650" t="str">
        <f t="shared" si="41"/>
        <v>70.25</v>
      </c>
      <c r="E666" s="651">
        <v>0.72414999999999996</v>
      </c>
      <c r="F666" s="618"/>
      <c r="I666" s="653">
        <v>70.25</v>
      </c>
      <c r="J666" s="650" t="str">
        <f t="shared" si="42"/>
        <v>70.25</v>
      </c>
      <c r="K666" s="654">
        <v>0.87426999999999999</v>
      </c>
      <c r="L666" s="637"/>
      <c r="M666" s="637"/>
      <c r="N666" s="637"/>
    </row>
    <row r="667" spans="3:14" x14ac:dyDescent="0.25">
      <c r="C667" s="649">
        <v>70.3</v>
      </c>
      <c r="D667" s="650" t="str">
        <f t="shared" si="41"/>
        <v>70.30</v>
      </c>
      <c r="E667" s="651">
        <v>0.72370000000000001</v>
      </c>
      <c r="F667" s="618"/>
      <c r="I667" s="653">
        <v>70.3</v>
      </c>
      <c r="J667" s="650" t="str">
        <f t="shared" si="42"/>
        <v>70.30</v>
      </c>
      <c r="K667" s="654">
        <v>0.87385000000000002</v>
      </c>
      <c r="L667" s="637"/>
      <c r="M667" s="637"/>
      <c r="N667" s="637"/>
    </row>
    <row r="668" spans="3:14" x14ac:dyDescent="0.25">
      <c r="C668" s="649">
        <v>70.349999999999994</v>
      </c>
      <c r="D668" s="650" t="str">
        <f t="shared" si="41"/>
        <v>70.35</v>
      </c>
      <c r="E668" s="651">
        <v>0.72330000000000005</v>
      </c>
      <c r="F668" s="618"/>
      <c r="I668" s="653">
        <v>70.349999999999994</v>
      </c>
      <c r="J668" s="650" t="str">
        <f t="shared" si="42"/>
        <v>70.35</v>
      </c>
      <c r="K668" s="654">
        <v>0.87341999999999997</v>
      </c>
      <c r="L668" s="637"/>
      <c r="M668" s="637"/>
      <c r="N668" s="637"/>
    </row>
    <row r="669" spans="3:14" x14ac:dyDescent="0.25">
      <c r="C669" s="649">
        <v>70.400000000000006</v>
      </c>
      <c r="D669" s="650" t="str">
        <f t="shared" si="41"/>
        <v>70.40</v>
      </c>
      <c r="E669" s="651">
        <v>0.72289999999999999</v>
      </c>
      <c r="F669" s="618"/>
      <c r="I669" s="653">
        <v>70.400000000000006</v>
      </c>
      <c r="J669" s="650" t="str">
        <f t="shared" si="42"/>
        <v>70.40</v>
      </c>
      <c r="K669" s="654">
        <v>0.873</v>
      </c>
      <c r="L669" s="637"/>
      <c r="M669" s="637"/>
      <c r="N669" s="637"/>
    </row>
    <row r="670" spans="3:14" x14ac:dyDescent="0.25">
      <c r="C670" s="649">
        <v>70.45</v>
      </c>
      <c r="D670" s="650" t="str">
        <f t="shared" si="41"/>
        <v>70.45</v>
      </c>
      <c r="E670" s="651">
        <v>0.72250000000000003</v>
      </c>
      <c r="F670" s="618"/>
      <c r="I670" s="653">
        <v>70.45</v>
      </c>
      <c r="J670" s="650" t="str">
        <f t="shared" si="42"/>
        <v>70.45</v>
      </c>
      <c r="K670" s="654">
        <v>0.87256999999999996</v>
      </c>
      <c r="L670" s="637"/>
      <c r="M670" s="637"/>
      <c r="N670" s="637"/>
    </row>
    <row r="671" spans="3:14" x14ac:dyDescent="0.25">
      <c r="C671" s="649">
        <v>70.5</v>
      </c>
      <c r="D671" s="650" t="str">
        <f t="shared" si="41"/>
        <v>70.50</v>
      </c>
      <c r="E671" s="651">
        <v>0.72209999999999996</v>
      </c>
      <c r="F671" s="618"/>
      <c r="I671" s="653">
        <v>70.5</v>
      </c>
      <c r="J671" s="650" t="str">
        <f t="shared" si="42"/>
        <v>70.50</v>
      </c>
      <c r="K671" s="654">
        <v>0.87214999999999998</v>
      </c>
      <c r="L671" s="637"/>
      <c r="M671" s="637"/>
      <c r="N671" s="637"/>
    </row>
    <row r="672" spans="3:14" x14ac:dyDescent="0.25">
      <c r="C672" s="649">
        <v>70.55</v>
      </c>
      <c r="D672" s="650" t="str">
        <f t="shared" si="41"/>
        <v>70.55</v>
      </c>
      <c r="E672" s="651">
        <v>0.72167000000000003</v>
      </c>
      <c r="F672" s="618"/>
      <c r="I672" s="653">
        <v>70.55</v>
      </c>
      <c r="J672" s="650" t="str">
        <f t="shared" si="42"/>
        <v>70.55</v>
      </c>
      <c r="K672" s="654">
        <v>0.87170000000000003</v>
      </c>
      <c r="L672" s="637"/>
      <c r="M672" s="637"/>
      <c r="N672" s="637"/>
    </row>
    <row r="673" spans="3:14" x14ac:dyDescent="0.25">
      <c r="C673" s="649">
        <v>70.599999999999994</v>
      </c>
      <c r="D673" s="650" t="str">
        <f t="shared" si="41"/>
        <v>70.60</v>
      </c>
      <c r="E673" s="651">
        <v>0.72124999999999995</v>
      </c>
      <c r="F673" s="618"/>
      <c r="I673" s="653">
        <v>70.599999999999994</v>
      </c>
      <c r="J673" s="650" t="str">
        <f t="shared" si="42"/>
        <v>70.60</v>
      </c>
      <c r="K673" s="654">
        <v>0.87124999999999997</v>
      </c>
      <c r="L673" s="637"/>
      <c r="M673" s="637"/>
      <c r="N673" s="637"/>
    </row>
    <row r="674" spans="3:14" x14ac:dyDescent="0.25">
      <c r="C674" s="649">
        <v>70.650000000000006</v>
      </c>
      <c r="D674" s="650" t="str">
        <f t="shared" si="41"/>
        <v>70.65</v>
      </c>
      <c r="E674" s="651">
        <v>0.72084999999999999</v>
      </c>
      <c r="F674" s="618"/>
      <c r="I674" s="653">
        <v>70.650000000000006</v>
      </c>
      <c r="J674" s="650" t="str">
        <f t="shared" si="42"/>
        <v>70.65</v>
      </c>
      <c r="K674" s="654">
        <v>0.87082000000000004</v>
      </c>
      <c r="L674" s="637"/>
      <c r="M674" s="637"/>
      <c r="N674" s="637"/>
    </row>
    <row r="675" spans="3:14" x14ac:dyDescent="0.25">
      <c r="C675" s="649">
        <v>70.7</v>
      </c>
      <c r="D675" s="650" t="str">
        <f t="shared" si="41"/>
        <v>70.70</v>
      </c>
      <c r="E675" s="651">
        <v>0.72045000000000003</v>
      </c>
      <c r="F675" s="618"/>
      <c r="I675" s="653">
        <v>70.7</v>
      </c>
      <c r="J675" s="650" t="str">
        <f t="shared" si="42"/>
        <v>70.70</v>
      </c>
      <c r="K675" s="654">
        <v>0.87039999999999995</v>
      </c>
      <c r="L675" s="637"/>
      <c r="M675" s="637"/>
      <c r="N675" s="637"/>
    </row>
    <row r="676" spans="3:14" x14ac:dyDescent="0.25">
      <c r="C676" s="649">
        <v>70.75</v>
      </c>
      <c r="D676" s="650" t="str">
        <f t="shared" si="41"/>
        <v>70.75</v>
      </c>
      <c r="E676" s="651">
        <v>0.72006999999999999</v>
      </c>
      <c r="F676" s="618"/>
      <c r="I676" s="653">
        <v>70.75</v>
      </c>
      <c r="J676" s="650" t="str">
        <f t="shared" si="42"/>
        <v>70.75</v>
      </c>
      <c r="K676" s="654">
        <v>0.86997000000000002</v>
      </c>
      <c r="L676" s="637"/>
      <c r="M676" s="637"/>
      <c r="N676" s="637"/>
    </row>
    <row r="677" spans="3:14" x14ac:dyDescent="0.25">
      <c r="C677" s="649">
        <v>70.8</v>
      </c>
      <c r="D677" s="650" t="str">
        <f t="shared" si="41"/>
        <v>70.80</v>
      </c>
      <c r="E677" s="651">
        <v>0.71970000000000001</v>
      </c>
      <c r="F677" s="618"/>
      <c r="I677" s="653">
        <v>70.8</v>
      </c>
      <c r="J677" s="650" t="str">
        <f t="shared" si="42"/>
        <v>70.80</v>
      </c>
      <c r="K677" s="654">
        <v>0.86955000000000005</v>
      </c>
      <c r="L677" s="637"/>
      <c r="M677" s="637"/>
      <c r="N677" s="637"/>
    </row>
    <row r="678" spans="3:14" x14ac:dyDescent="0.25">
      <c r="C678" s="649">
        <v>70.849999999999994</v>
      </c>
      <c r="D678" s="650" t="str">
        <f t="shared" si="41"/>
        <v>70.85</v>
      </c>
      <c r="E678" s="651">
        <v>0.71926999999999996</v>
      </c>
      <c r="F678" s="618"/>
      <c r="I678" s="653">
        <v>70.849999999999994</v>
      </c>
      <c r="J678" s="650" t="str">
        <f t="shared" si="42"/>
        <v>70.85</v>
      </c>
      <c r="K678" s="654">
        <v>0.86912</v>
      </c>
      <c r="L678" s="637"/>
      <c r="M678" s="637"/>
      <c r="N678" s="637"/>
    </row>
    <row r="679" spans="3:14" x14ac:dyDescent="0.25">
      <c r="C679" s="649">
        <v>70.900000000000006</v>
      </c>
      <c r="D679" s="650" t="str">
        <f t="shared" si="41"/>
        <v>70.90</v>
      </c>
      <c r="E679" s="651">
        <v>0.71884999999999999</v>
      </c>
      <c r="F679" s="618"/>
      <c r="I679" s="653">
        <v>70.900000000000006</v>
      </c>
      <c r="J679" s="650" t="str">
        <f t="shared" si="42"/>
        <v>70.90</v>
      </c>
      <c r="K679" s="654">
        <v>0.86870000000000003</v>
      </c>
      <c r="L679" s="637"/>
      <c r="M679" s="637"/>
      <c r="N679" s="637"/>
    </row>
    <row r="680" spans="3:14" x14ac:dyDescent="0.25">
      <c r="C680" s="649">
        <v>70.95</v>
      </c>
      <c r="D680" s="650" t="str">
        <f t="shared" si="41"/>
        <v>70.95</v>
      </c>
      <c r="E680" s="651">
        <v>0.71845000000000003</v>
      </c>
      <c r="F680" s="618"/>
      <c r="I680" s="653">
        <v>70.95</v>
      </c>
      <c r="J680" s="650" t="str">
        <f t="shared" si="42"/>
        <v>70.95</v>
      </c>
      <c r="K680" s="654">
        <v>0.86826999999999999</v>
      </c>
      <c r="L680" s="637"/>
      <c r="M680" s="637"/>
      <c r="N680" s="637"/>
    </row>
    <row r="681" spans="3:14" x14ac:dyDescent="0.25">
      <c r="C681" s="649">
        <v>71</v>
      </c>
      <c r="D681" s="650" t="str">
        <f t="shared" si="41"/>
        <v>71.00</v>
      </c>
      <c r="E681" s="651">
        <v>0.71804999999999997</v>
      </c>
      <c r="F681" s="618"/>
      <c r="I681" s="653">
        <v>71</v>
      </c>
      <c r="J681" s="650" t="str">
        <f t="shared" si="42"/>
        <v>71.00</v>
      </c>
      <c r="K681" s="654">
        <v>0.86785000000000001</v>
      </c>
      <c r="L681" s="637"/>
      <c r="M681" s="637"/>
      <c r="N681" s="637"/>
    </row>
    <row r="682" spans="3:14" x14ac:dyDescent="0.25">
      <c r="C682" s="649">
        <v>71.05</v>
      </c>
      <c r="D682" s="650" t="str">
        <f t="shared" si="41"/>
        <v>71.05</v>
      </c>
      <c r="E682" s="651">
        <v>0.71765000000000001</v>
      </c>
      <c r="F682" s="618"/>
      <c r="I682" s="653">
        <v>71.05</v>
      </c>
      <c r="J682" s="650" t="str">
        <f t="shared" si="42"/>
        <v>71.05</v>
      </c>
      <c r="K682" s="654">
        <v>0.86741999999999997</v>
      </c>
      <c r="L682" s="637"/>
      <c r="M682" s="637"/>
      <c r="N682" s="637"/>
    </row>
    <row r="683" spans="3:14" x14ac:dyDescent="0.25">
      <c r="C683" s="649">
        <v>71.099999999999994</v>
      </c>
      <c r="D683" s="650" t="str">
        <f t="shared" si="41"/>
        <v>71.10</v>
      </c>
      <c r="E683" s="651">
        <v>0.71725000000000005</v>
      </c>
      <c r="F683" s="618"/>
      <c r="I683" s="653">
        <v>71.099999999999994</v>
      </c>
      <c r="J683" s="650" t="str">
        <f t="shared" si="42"/>
        <v>71.10</v>
      </c>
      <c r="K683" s="654">
        <v>0.86699999999999999</v>
      </c>
      <c r="L683" s="637"/>
      <c r="M683" s="637"/>
      <c r="N683" s="637"/>
    </row>
    <row r="684" spans="3:14" x14ac:dyDescent="0.25">
      <c r="C684" s="649">
        <v>71.150000000000006</v>
      </c>
      <c r="D684" s="650" t="str">
        <f t="shared" si="41"/>
        <v>71.15</v>
      </c>
      <c r="E684" s="651">
        <v>0.71684999999999999</v>
      </c>
      <c r="F684" s="618"/>
      <c r="I684" s="653">
        <v>71.150000000000006</v>
      </c>
      <c r="J684" s="650" t="str">
        <f t="shared" si="42"/>
        <v>71.15</v>
      </c>
      <c r="K684" s="654">
        <v>0.86660000000000004</v>
      </c>
      <c r="L684" s="637"/>
      <c r="M684" s="637"/>
      <c r="N684" s="637"/>
    </row>
    <row r="685" spans="3:14" x14ac:dyDescent="0.25">
      <c r="C685" s="649">
        <v>71.2</v>
      </c>
      <c r="D685" s="650" t="str">
        <f t="shared" si="41"/>
        <v>71.20</v>
      </c>
      <c r="E685" s="651">
        <v>0.71645000000000003</v>
      </c>
      <c r="F685" s="618"/>
      <c r="I685" s="653">
        <v>71.2</v>
      </c>
      <c r="J685" s="650" t="str">
        <f t="shared" si="42"/>
        <v>71.20</v>
      </c>
      <c r="K685" s="654">
        <v>0.86619999999999997</v>
      </c>
      <c r="L685" s="637"/>
      <c r="M685" s="637"/>
      <c r="N685" s="637"/>
    </row>
    <row r="686" spans="3:14" x14ac:dyDescent="0.25">
      <c r="C686" s="649">
        <v>71.25</v>
      </c>
      <c r="D686" s="650" t="str">
        <f t="shared" si="41"/>
        <v>71.25</v>
      </c>
      <c r="E686" s="651">
        <v>0.71604999999999996</v>
      </c>
      <c r="F686" s="618"/>
      <c r="I686" s="653">
        <v>71.25</v>
      </c>
      <c r="J686" s="650" t="str">
        <f t="shared" si="42"/>
        <v>71.25</v>
      </c>
      <c r="K686" s="654">
        <v>0.86575000000000002</v>
      </c>
      <c r="L686" s="637"/>
      <c r="M686" s="637"/>
      <c r="N686" s="637"/>
    </row>
    <row r="687" spans="3:14" x14ac:dyDescent="0.25">
      <c r="C687" s="649">
        <v>71.3</v>
      </c>
      <c r="D687" s="650" t="str">
        <f t="shared" si="41"/>
        <v>71.30</v>
      </c>
      <c r="E687" s="651">
        <v>0.71565000000000001</v>
      </c>
      <c r="F687" s="618"/>
      <c r="I687" s="653">
        <v>71.3</v>
      </c>
      <c r="J687" s="650" t="str">
        <f t="shared" si="42"/>
        <v>71.30</v>
      </c>
      <c r="K687" s="654">
        <v>0.86529999999999996</v>
      </c>
      <c r="L687" s="637"/>
      <c r="M687" s="637"/>
      <c r="N687" s="637"/>
    </row>
    <row r="688" spans="3:14" x14ac:dyDescent="0.25">
      <c r="C688" s="649">
        <v>71.349999999999994</v>
      </c>
      <c r="D688" s="650" t="str">
        <f t="shared" si="41"/>
        <v>71.35</v>
      </c>
      <c r="E688" s="651">
        <v>0.71525000000000005</v>
      </c>
      <c r="F688" s="618"/>
      <c r="I688" s="653">
        <v>71.349999999999994</v>
      </c>
      <c r="J688" s="650" t="str">
        <f t="shared" si="42"/>
        <v>71.35</v>
      </c>
      <c r="K688" s="654">
        <v>0.8649</v>
      </c>
      <c r="L688" s="637"/>
      <c r="M688" s="637"/>
      <c r="N688" s="637"/>
    </row>
    <row r="689" spans="3:14" x14ac:dyDescent="0.25">
      <c r="C689" s="649">
        <v>71.400000000000006</v>
      </c>
      <c r="D689" s="650" t="str">
        <f t="shared" si="41"/>
        <v>71.40</v>
      </c>
      <c r="E689" s="651">
        <v>0.71484999999999999</v>
      </c>
      <c r="F689" s="618"/>
      <c r="I689" s="653">
        <v>71.400000000000006</v>
      </c>
      <c r="J689" s="650" t="str">
        <f t="shared" si="42"/>
        <v>71.40</v>
      </c>
      <c r="K689" s="654">
        <v>0.86450000000000005</v>
      </c>
      <c r="L689" s="637"/>
      <c r="M689" s="637"/>
      <c r="N689" s="637"/>
    </row>
    <row r="690" spans="3:14" x14ac:dyDescent="0.25">
      <c r="C690" s="649">
        <v>71.45</v>
      </c>
      <c r="D690" s="650" t="str">
        <f t="shared" si="41"/>
        <v>71.45</v>
      </c>
      <c r="E690" s="651">
        <v>0.71445000000000003</v>
      </c>
      <c r="F690" s="618"/>
      <c r="I690" s="653">
        <v>71.45</v>
      </c>
      <c r="J690" s="650" t="str">
        <f t="shared" si="42"/>
        <v>71.45</v>
      </c>
      <c r="K690" s="654">
        <v>0.86409999999999998</v>
      </c>
      <c r="L690" s="637"/>
      <c r="M690" s="637"/>
      <c r="N690" s="637"/>
    </row>
    <row r="691" spans="3:14" x14ac:dyDescent="0.25">
      <c r="C691" s="649">
        <v>71.5</v>
      </c>
      <c r="D691" s="650" t="str">
        <f t="shared" si="41"/>
        <v>71.50</v>
      </c>
      <c r="E691" s="651">
        <v>0.71404999999999996</v>
      </c>
      <c r="F691" s="618"/>
      <c r="I691" s="653">
        <v>71.5</v>
      </c>
      <c r="J691" s="650" t="str">
        <f t="shared" si="42"/>
        <v>71.50</v>
      </c>
      <c r="K691" s="654">
        <v>0.86370000000000002</v>
      </c>
      <c r="L691" s="637"/>
      <c r="M691" s="637"/>
      <c r="N691" s="637"/>
    </row>
    <row r="692" spans="3:14" x14ac:dyDescent="0.25">
      <c r="C692" s="649">
        <v>71.55</v>
      </c>
      <c r="D692" s="650" t="str">
        <f t="shared" si="41"/>
        <v>71.55</v>
      </c>
      <c r="E692" s="651">
        <v>0.71365000000000001</v>
      </c>
      <c r="F692" s="618"/>
      <c r="I692" s="653">
        <v>71.55</v>
      </c>
      <c r="J692" s="650" t="str">
        <f t="shared" si="42"/>
        <v>71.55</v>
      </c>
      <c r="K692" s="654">
        <v>0.86326999999999998</v>
      </c>
      <c r="L692" s="637"/>
      <c r="M692" s="637"/>
      <c r="N692" s="637"/>
    </row>
    <row r="693" spans="3:14" x14ac:dyDescent="0.25">
      <c r="C693" s="649">
        <v>71.599999999999994</v>
      </c>
      <c r="D693" s="650" t="str">
        <f t="shared" si="41"/>
        <v>71.60</v>
      </c>
      <c r="E693" s="651">
        <v>0.71325000000000005</v>
      </c>
      <c r="F693" s="618"/>
      <c r="I693" s="653">
        <v>71.599999999999994</v>
      </c>
      <c r="J693" s="650" t="str">
        <f t="shared" si="42"/>
        <v>71.60</v>
      </c>
      <c r="K693" s="654">
        <v>0.86285000000000001</v>
      </c>
      <c r="L693" s="637"/>
      <c r="M693" s="637"/>
      <c r="N693" s="637"/>
    </row>
    <row r="694" spans="3:14" x14ac:dyDescent="0.25">
      <c r="C694" s="649">
        <v>71.650000000000006</v>
      </c>
      <c r="D694" s="650" t="str">
        <f t="shared" si="41"/>
        <v>71.65</v>
      </c>
      <c r="E694" s="651">
        <v>0.71287</v>
      </c>
      <c r="F694" s="618"/>
      <c r="I694" s="653">
        <v>71.650000000000006</v>
      </c>
      <c r="J694" s="650" t="str">
        <f t="shared" si="42"/>
        <v>71.65</v>
      </c>
      <c r="K694" s="654">
        <v>0.86245000000000005</v>
      </c>
      <c r="L694" s="637"/>
      <c r="M694" s="637"/>
      <c r="N694" s="637"/>
    </row>
    <row r="695" spans="3:14" x14ac:dyDescent="0.25">
      <c r="C695" s="649">
        <v>71.7</v>
      </c>
      <c r="D695" s="650" t="str">
        <f t="shared" si="41"/>
        <v>71.70</v>
      </c>
      <c r="E695" s="651">
        <v>0.71250000000000002</v>
      </c>
      <c r="F695" s="618"/>
      <c r="I695" s="653">
        <v>71.7</v>
      </c>
      <c r="J695" s="650" t="str">
        <f t="shared" si="42"/>
        <v>71.70</v>
      </c>
      <c r="K695" s="654">
        <v>0.86204999999999998</v>
      </c>
      <c r="L695" s="637"/>
      <c r="M695" s="637"/>
      <c r="N695" s="637"/>
    </row>
    <row r="696" spans="3:14" x14ac:dyDescent="0.25">
      <c r="C696" s="649">
        <v>71.75</v>
      </c>
      <c r="D696" s="650" t="str">
        <f t="shared" si="41"/>
        <v>71.75</v>
      </c>
      <c r="E696" s="651">
        <v>0.71209999999999996</v>
      </c>
      <c r="F696" s="618"/>
      <c r="I696" s="653">
        <v>71.75</v>
      </c>
      <c r="J696" s="650" t="str">
        <f t="shared" si="42"/>
        <v>71.75</v>
      </c>
      <c r="K696" s="654">
        <v>0.86162000000000005</v>
      </c>
      <c r="L696" s="637"/>
      <c r="M696" s="637"/>
      <c r="N696" s="637"/>
    </row>
    <row r="697" spans="3:14" x14ac:dyDescent="0.25">
      <c r="C697" s="649">
        <v>71.8</v>
      </c>
      <c r="D697" s="650" t="str">
        <f t="shared" si="41"/>
        <v>71.80</v>
      </c>
      <c r="E697" s="651">
        <v>0.7117</v>
      </c>
      <c r="F697" s="618"/>
      <c r="I697" s="653">
        <v>71.8</v>
      </c>
      <c r="J697" s="650" t="str">
        <f t="shared" si="42"/>
        <v>71.80</v>
      </c>
      <c r="K697" s="654">
        <v>0.86119999999999997</v>
      </c>
      <c r="L697" s="637"/>
      <c r="M697" s="637"/>
      <c r="N697" s="637"/>
    </row>
    <row r="698" spans="3:14" x14ac:dyDescent="0.25">
      <c r="C698" s="649">
        <v>71.849999999999994</v>
      </c>
      <c r="D698" s="650" t="str">
        <f t="shared" si="41"/>
        <v>71.85</v>
      </c>
      <c r="E698" s="651">
        <v>0.71131999999999995</v>
      </c>
      <c r="F698" s="618"/>
      <c r="I698" s="653">
        <v>71.849999999999994</v>
      </c>
      <c r="J698" s="650" t="str">
        <f t="shared" si="42"/>
        <v>71.85</v>
      </c>
      <c r="K698" s="654">
        <v>0.86077000000000004</v>
      </c>
      <c r="L698" s="637"/>
      <c r="M698" s="637"/>
      <c r="N698" s="637"/>
    </row>
    <row r="699" spans="3:14" x14ac:dyDescent="0.25">
      <c r="C699" s="649">
        <v>71.900000000000006</v>
      </c>
      <c r="D699" s="650" t="str">
        <f t="shared" si="41"/>
        <v>71.90</v>
      </c>
      <c r="E699" s="651">
        <v>0.71094999999999997</v>
      </c>
      <c r="F699" s="618"/>
      <c r="I699" s="653">
        <v>71.900000000000006</v>
      </c>
      <c r="J699" s="650" t="str">
        <f t="shared" si="42"/>
        <v>71.90</v>
      </c>
      <c r="K699" s="654">
        <v>0.86034999999999995</v>
      </c>
      <c r="L699" s="637"/>
      <c r="M699" s="637"/>
      <c r="N699" s="637"/>
    </row>
    <row r="700" spans="3:14" x14ac:dyDescent="0.25">
      <c r="C700" s="649">
        <v>71.95</v>
      </c>
      <c r="D700" s="650" t="str">
        <f t="shared" si="41"/>
        <v>71.95</v>
      </c>
      <c r="E700" s="651">
        <v>0.71057000000000003</v>
      </c>
      <c r="F700" s="618"/>
      <c r="I700" s="653">
        <v>71.95</v>
      </c>
      <c r="J700" s="650" t="str">
        <f t="shared" si="42"/>
        <v>71.95</v>
      </c>
      <c r="K700" s="654">
        <v>0.85994999999999999</v>
      </c>
      <c r="L700" s="637"/>
      <c r="M700" s="637"/>
      <c r="N700" s="637"/>
    </row>
    <row r="701" spans="3:14" x14ac:dyDescent="0.25">
      <c r="C701" s="649">
        <v>72</v>
      </c>
      <c r="D701" s="650" t="str">
        <f t="shared" si="41"/>
        <v>72.00</v>
      </c>
      <c r="E701" s="651">
        <v>0.71020000000000005</v>
      </c>
      <c r="F701" s="618"/>
      <c r="I701" s="653">
        <v>72</v>
      </c>
      <c r="J701" s="650" t="str">
        <f t="shared" si="42"/>
        <v>72.00</v>
      </c>
      <c r="K701" s="654">
        <v>0.85955000000000004</v>
      </c>
      <c r="L701" s="637"/>
      <c r="M701" s="637"/>
      <c r="N701" s="637"/>
    </row>
    <row r="702" spans="3:14" x14ac:dyDescent="0.25">
      <c r="C702" s="649">
        <v>72.05</v>
      </c>
      <c r="D702" s="650" t="str">
        <f t="shared" ref="D702:D765" si="43">TEXT(C702,"#.00")</f>
        <v>72.05</v>
      </c>
      <c r="E702" s="651">
        <v>0.70982000000000001</v>
      </c>
      <c r="F702" s="618"/>
      <c r="I702" s="653">
        <v>72.05</v>
      </c>
      <c r="J702" s="650" t="str">
        <f t="shared" ref="J702:J765" si="44">TEXT(I702,"#.00")</f>
        <v>72.05</v>
      </c>
      <c r="K702" s="654">
        <v>0.85911999999999999</v>
      </c>
      <c r="L702" s="637"/>
      <c r="M702" s="637"/>
      <c r="N702" s="637"/>
    </row>
    <row r="703" spans="3:14" x14ac:dyDescent="0.25">
      <c r="C703" s="649">
        <v>72.099999999999994</v>
      </c>
      <c r="D703" s="650" t="str">
        <f t="shared" si="43"/>
        <v>72.10</v>
      </c>
      <c r="E703" s="651">
        <v>0.70945000000000003</v>
      </c>
      <c r="F703" s="618"/>
      <c r="I703" s="653">
        <v>72.099999999999994</v>
      </c>
      <c r="J703" s="650" t="str">
        <f t="shared" si="44"/>
        <v>72.10</v>
      </c>
      <c r="K703" s="654">
        <v>0.85870000000000002</v>
      </c>
      <c r="L703" s="637"/>
      <c r="M703" s="637"/>
      <c r="N703" s="637"/>
    </row>
    <row r="704" spans="3:14" x14ac:dyDescent="0.25">
      <c r="C704" s="649">
        <v>72.150000000000006</v>
      </c>
      <c r="D704" s="650" t="str">
        <f t="shared" si="43"/>
        <v>72.15</v>
      </c>
      <c r="E704" s="651">
        <v>0.70904999999999996</v>
      </c>
      <c r="F704" s="618"/>
      <c r="I704" s="653">
        <v>72.150000000000006</v>
      </c>
      <c r="J704" s="650" t="str">
        <f t="shared" si="44"/>
        <v>72.15</v>
      </c>
      <c r="K704" s="654">
        <v>0.85829999999999995</v>
      </c>
      <c r="L704" s="637"/>
      <c r="M704" s="637"/>
      <c r="N704" s="637"/>
    </row>
    <row r="705" spans="3:14" x14ac:dyDescent="0.25">
      <c r="C705" s="649">
        <v>72.2</v>
      </c>
      <c r="D705" s="650" t="str">
        <f t="shared" si="43"/>
        <v>72.20</v>
      </c>
      <c r="E705" s="651">
        <v>0.70865</v>
      </c>
      <c r="F705" s="618"/>
      <c r="I705" s="653">
        <v>72.2</v>
      </c>
      <c r="J705" s="650" t="str">
        <f t="shared" si="44"/>
        <v>72.20</v>
      </c>
      <c r="K705" s="654">
        <v>0.8579</v>
      </c>
      <c r="L705" s="637"/>
      <c r="M705" s="637"/>
      <c r="N705" s="637"/>
    </row>
    <row r="706" spans="3:14" x14ac:dyDescent="0.25">
      <c r="C706" s="649">
        <v>72.25</v>
      </c>
      <c r="D706" s="650" t="str">
        <f t="shared" si="43"/>
        <v>72.25</v>
      </c>
      <c r="E706" s="651">
        <v>0.70826999999999996</v>
      </c>
      <c r="F706" s="618"/>
      <c r="I706" s="653">
        <v>72.25</v>
      </c>
      <c r="J706" s="650" t="str">
        <f t="shared" si="44"/>
        <v>72.25</v>
      </c>
      <c r="K706" s="654">
        <v>0.85751999999999995</v>
      </c>
      <c r="L706" s="637"/>
      <c r="M706" s="637"/>
      <c r="N706" s="637"/>
    </row>
    <row r="707" spans="3:14" x14ac:dyDescent="0.25">
      <c r="C707" s="649">
        <v>72.3</v>
      </c>
      <c r="D707" s="650" t="str">
        <f t="shared" si="43"/>
        <v>72.30</v>
      </c>
      <c r="E707" s="651">
        <v>0.70789999999999997</v>
      </c>
      <c r="F707" s="618"/>
      <c r="I707" s="653">
        <v>72.3</v>
      </c>
      <c r="J707" s="650" t="str">
        <f t="shared" si="44"/>
        <v>72.30</v>
      </c>
      <c r="K707" s="654">
        <v>0.85714999999999997</v>
      </c>
      <c r="L707" s="637"/>
      <c r="M707" s="637"/>
      <c r="N707" s="637"/>
    </row>
    <row r="708" spans="3:14" x14ac:dyDescent="0.25">
      <c r="C708" s="649">
        <v>72.349999999999994</v>
      </c>
      <c r="D708" s="650" t="str">
        <f t="shared" si="43"/>
        <v>72.35</v>
      </c>
      <c r="E708" s="651">
        <v>0.70750000000000002</v>
      </c>
      <c r="F708" s="618"/>
      <c r="I708" s="653">
        <v>72.349999999999994</v>
      </c>
      <c r="J708" s="650" t="str">
        <f t="shared" si="44"/>
        <v>72.35</v>
      </c>
      <c r="K708" s="654">
        <v>0.85672000000000004</v>
      </c>
      <c r="L708" s="637"/>
      <c r="M708" s="637"/>
      <c r="N708" s="637"/>
    </row>
    <row r="709" spans="3:14" x14ac:dyDescent="0.25">
      <c r="C709" s="649">
        <v>72.400000000000006</v>
      </c>
      <c r="D709" s="650" t="str">
        <f t="shared" si="43"/>
        <v>72.40</v>
      </c>
      <c r="E709" s="651">
        <v>0.70709999999999995</v>
      </c>
      <c r="F709" s="618"/>
      <c r="I709" s="653">
        <v>72.400000000000006</v>
      </c>
      <c r="J709" s="650" t="str">
        <f t="shared" si="44"/>
        <v>72.40</v>
      </c>
      <c r="K709" s="654">
        <v>0.85629999999999995</v>
      </c>
      <c r="L709" s="637"/>
      <c r="M709" s="637"/>
      <c r="N709" s="637"/>
    </row>
    <row r="710" spans="3:14" x14ac:dyDescent="0.25">
      <c r="C710" s="649">
        <v>72.45</v>
      </c>
      <c r="D710" s="650" t="str">
        <f t="shared" si="43"/>
        <v>72.45</v>
      </c>
      <c r="E710" s="651">
        <v>0.70674999999999999</v>
      </c>
      <c r="F710" s="618"/>
      <c r="I710" s="653">
        <v>72.45</v>
      </c>
      <c r="J710" s="650" t="str">
        <f t="shared" si="44"/>
        <v>72.45</v>
      </c>
      <c r="K710" s="654">
        <v>0.85589999999999999</v>
      </c>
      <c r="L710" s="637"/>
      <c r="M710" s="637"/>
      <c r="N710" s="637"/>
    </row>
    <row r="711" spans="3:14" x14ac:dyDescent="0.25">
      <c r="C711" s="649">
        <v>72.5</v>
      </c>
      <c r="D711" s="650" t="str">
        <f t="shared" si="43"/>
        <v>72.50</v>
      </c>
      <c r="E711" s="651">
        <v>0.70640000000000003</v>
      </c>
      <c r="F711" s="618"/>
      <c r="I711" s="653">
        <v>72.5</v>
      </c>
      <c r="J711" s="650" t="str">
        <f t="shared" si="44"/>
        <v>72.50</v>
      </c>
      <c r="K711" s="654">
        <v>0.85550000000000004</v>
      </c>
      <c r="L711" s="637"/>
      <c r="M711" s="637"/>
      <c r="N711" s="637"/>
    </row>
    <row r="712" spans="3:14" x14ac:dyDescent="0.25">
      <c r="C712" s="649">
        <v>72.55</v>
      </c>
      <c r="D712" s="650" t="str">
        <f t="shared" si="43"/>
        <v>72.55</v>
      </c>
      <c r="E712" s="651">
        <v>0.70601999999999998</v>
      </c>
      <c r="F712" s="618"/>
      <c r="I712" s="653">
        <v>72.55</v>
      </c>
      <c r="J712" s="650" t="str">
        <f t="shared" si="44"/>
        <v>72.55</v>
      </c>
      <c r="K712" s="654">
        <v>0.85509999999999997</v>
      </c>
      <c r="L712" s="637"/>
      <c r="M712" s="637"/>
      <c r="N712" s="637"/>
    </row>
    <row r="713" spans="3:14" x14ac:dyDescent="0.25">
      <c r="C713" s="649">
        <v>72.599999999999994</v>
      </c>
      <c r="D713" s="650" t="str">
        <f t="shared" si="43"/>
        <v>72.60</v>
      </c>
      <c r="E713" s="651">
        <v>0.70565</v>
      </c>
      <c r="F713" s="618"/>
      <c r="I713" s="653">
        <v>72.599999999999994</v>
      </c>
      <c r="J713" s="650" t="str">
        <f t="shared" si="44"/>
        <v>72.60</v>
      </c>
      <c r="K713" s="654">
        <v>0.85470000000000002</v>
      </c>
      <c r="L713" s="637"/>
      <c r="M713" s="637"/>
      <c r="N713" s="637"/>
    </row>
    <row r="714" spans="3:14" x14ac:dyDescent="0.25">
      <c r="C714" s="649">
        <v>72.650000000000006</v>
      </c>
      <c r="D714" s="650" t="str">
        <f t="shared" si="43"/>
        <v>72.65</v>
      </c>
      <c r="E714" s="651">
        <v>0.70525000000000004</v>
      </c>
      <c r="F714" s="618"/>
      <c r="I714" s="653">
        <v>72.650000000000006</v>
      </c>
      <c r="J714" s="650" t="str">
        <f t="shared" si="44"/>
        <v>72.65</v>
      </c>
      <c r="K714" s="654">
        <v>0.85426999999999997</v>
      </c>
      <c r="L714" s="637"/>
      <c r="M714" s="637"/>
      <c r="N714" s="637"/>
    </row>
    <row r="715" spans="3:14" x14ac:dyDescent="0.25">
      <c r="C715" s="649">
        <v>72.7</v>
      </c>
      <c r="D715" s="650" t="str">
        <f t="shared" si="43"/>
        <v>72.70</v>
      </c>
      <c r="E715" s="651">
        <v>0.70484999999999998</v>
      </c>
      <c r="F715" s="618"/>
      <c r="I715" s="653">
        <v>72.7</v>
      </c>
      <c r="J715" s="650" t="str">
        <f t="shared" si="44"/>
        <v>72.70</v>
      </c>
      <c r="K715" s="654">
        <v>0.85385</v>
      </c>
      <c r="L715" s="637"/>
      <c r="M715" s="637"/>
      <c r="N715" s="637"/>
    </row>
    <row r="716" spans="3:14" x14ac:dyDescent="0.25">
      <c r="C716" s="649">
        <v>72.75</v>
      </c>
      <c r="D716" s="650" t="str">
        <f t="shared" si="43"/>
        <v>72.75</v>
      </c>
      <c r="E716" s="651">
        <v>0.70450000000000002</v>
      </c>
      <c r="F716" s="618"/>
      <c r="I716" s="653">
        <v>72.75</v>
      </c>
      <c r="J716" s="650" t="str">
        <f t="shared" si="44"/>
        <v>72.75</v>
      </c>
      <c r="K716" s="654">
        <v>0.85345000000000004</v>
      </c>
      <c r="L716" s="637"/>
      <c r="M716" s="637"/>
      <c r="N716" s="637"/>
    </row>
    <row r="717" spans="3:14" x14ac:dyDescent="0.25">
      <c r="C717" s="649">
        <v>72.8</v>
      </c>
      <c r="D717" s="650" t="str">
        <f t="shared" si="43"/>
        <v>72.80</v>
      </c>
      <c r="E717" s="651">
        <v>0.70415000000000005</v>
      </c>
      <c r="F717" s="618"/>
      <c r="I717" s="653">
        <v>72.8</v>
      </c>
      <c r="J717" s="650" t="str">
        <f t="shared" si="44"/>
        <v>72.80</v>
      </c>
      <c r="K717" s="654">
        <v>0.85304999999999997</v>
      </c>
      <c r="L717" s="637"/>
      <c r="M717" s="637"/>
      <c r="N717" s="637"/>
    </row>
    <row r="718" spans="3:14" x14ac:dyDescent="0.25">
      <c r="C718" s="649">
        <v>72.849999999999994</v>
      </c>
      <c r="D718" s="650" t="str">
        <f t="shared" si="43"/>
        <v>72.85</v>
      </c>
      <c r="E718" s="651">
        <v>0.70377000000000001</v>
      </c>
      <c r="F718" s="618"/>
      <c r="I718" s="653">
        <v>72.849999999999994</v>
      </c>
      <c r="J718" s="650" t="str">
        <f t="shared" si="44"/>
        <v>72.85</v>
      </c>
      <c r="K718" s="654">
        <v>0.85267000000000004</v>
      </c>
      <c r="L718" s="637"/>
      <c r="M718" s="637"/>
      <c r="N718" s="637"/>
    </row>
    <row r="719" spans="3:14" x14ac:dyDescent="0.25">
      <c r="C719" s="649">
        <v>72.900000000000006</v>
      </c>
      <c r="D719" s="650" t="str">
        <f t="shared" si="43"/>
        <v>72.90</v>
      </c>
      <c r="E719" s="651">
        <v>0.70340000000000003</v>
      </c>
      <c r="F719" s="618"/>
      <c r="I719" s="653">
        <v>72.900000000000006</v>
      </c>
      <c r="J719" s="650" t="str">
        <f t="shared" si="44"/>
        <v>72.90</v>
      </c>
      <c r="K719" s="654">
        <v>0.85229999999999995</v>
      </c>
      <c r="L719" s="637"/>
      <c r="M719" s="637"/>
      <c r="N719" s="637"/>
    </row>
    <row r="720" spans="3:14" x14ac:dyDescent="0.25">
      <c r="C720" s="649">
        <v>72.95</v>
      </c>
      <c r="D720" s="650" t="str">
        <f t="shared" si="43"/>
        <v>72.95</v>
      </c>
      <c r="E720" s="651">
        <v>0.70301999999999998</v>
      </c>
      <c r="F720" s="618"/>
      <c r="I720" s="653">
        <v>72.95</v>
      </c>
      <c r="J720" s="650" t="str">
        <f t="shared" si="44"/>
        <v>72.95</v>
      </c>
      <c r="K720" s="654">
        <v>0.85189999999999999</v>
      </c>
      <c r="L720" s="637"/>
      <c r="M720" s="637"/>
      <c r="N720" s="637"/>
    </row>
    <row r="721" spans="3:14" x14ac:dyDescent="0.25">
      <c r="C721" s="649">
        <v>73</v>
      </c>
      <c r="D721" s="650" t="str">
        <f t="shared" si="43"/>
        <v>73.00</v>
      </c>
      <c r="E721" s="651">
        <v>0.70265</v>
      </c>
      <c r="F721" s="618"/>
      <c r="I721" s="653">
        <v>73</v>
      </c>
      <c r="J721" s="650" t="str">
        <f t="shared" si="44"/>
        <v>73.00</v>
      </c>
      <c r="K721" s="654">
        <v>0.85150000000000003</v>
      </c>
      <c r="L721" s="637"/>
      <c r="M721" s="637"/>
      <c r="N721" s="637"/>
    </row>
    <row r="722" spans="3:14" x14ac:dyDescent="0.25">
      <c r="C722" s="649">
        <v>73.05</v>
      </c>
      <c r="D722" s="650" t="str">
        <f t="shared" si="43"/>
        <v>73.05</v>
      </c>
      <c r="E722" s="651">
        <v>0.70227499999999998</v>
      </c>
      <c r="F722" s="618"/>
      <c r="I722" s="653">
        <v>73.05</v>
      </c>
      <c r="J722" s="650" t="str">
        <f t="shared" si="44"/>
        <v>73.05</v>
      </c>
      <c r="K722" s="654">
        <v>0.85109999999999997</v>
      </c>
      <c r="L722" s="637"/>
      <c r="M722" s="637"/>
      <c r="N722" s="637"/>
    </row>
    <row r="723" spans="3:14" x14ac:dyDescent="0.25">
      <c r="C723" s="649">
        <v>73.099999999999994</v>
      </c>
      <c r="D723" s="650" t="str">
        <f t="shared" si="43"/>
        <v>73.10</v>
      </c>
      <c r="E723" s="651">
        <v>0.70189999999999997</v>
      </c>
      <c r="F723" s="618"/>
      <c r="I723" s="653">
        <v>73.099999999999994</v>
      </c>
      <c r="J723" s="650" t="str">
        <f t="shared" si="44"/>
        <v>73.10</v>
      </c>
      <c r="K723" s="654">
        <v>0.85070000000000001</v>
      </c>
      <c r="L723" s="637"/>
      <c r="M723" s="637"/>
      <c r="N723" s="637"/>
    </row>
    <row r="724" spans="3:14" x14ac:dyDescent="0.25">
      <c r="C724" s="649">
        <v>73.150000000000006</v>
      </c>
      <c r="D724" s="650" t="str">
        <f t="shared" si="43"/>
        <v>73.15</v>
      </c>
      <c r="E724" s="651">
        <v>0.70152499999999995</v>
      </c>
      <c r="F724" s="618"/>
      <c r="I724" s="653">
        <v>73.150000000000006</v>
      </c>
      <c r="J724" s="650" t="str">
        <f t="shared" si="44"/>
        <v>73.15</v>
      </c>
      <c r="K724" s="654">
        <v>0.85029999999999994</v>
      </c>
      <c r="L724" s="637"/>
      <c r="M724" s="637"/>
      <c r="N724" s="637"/>
    </row>
    <row r="725" spans="3:14" x14ac:dyDescent="0.25">
      <c r="C725" s="649">
        <v>73.2</v>
      </c>
      <c r="D725" s="650" t="str">
        <f t="shared" si="43"/>
        <v>73.20</v>
      </c>
      <c r="E725" s="651">
        <v>0.70115000000000005</v>
      </c>
      <c r="F725" s="618"/>
      <c r="I725" s="653">
        <v>73.2</v>
      </c>
      <c r="J725" s="650" t="str">
        <f t="shared" si="44"/>
        <v>73.20</v>
      </c>
      <c r="K725" s="654">
        <v>0.84989999999999999</v>
      </c>
      <c r="L725" s="637"/>
      <c r="M725" s="637"/>
      <c r="N725" s="637"/>
    </row>
    <row r="726" spans="3:14" x14ac:dyDescent="0.25">
      <c r="C726" s="649">
        <v>73.25</v>
      </c>
      <c r="D726" s="650" t="str">
        <f t="shared" si="43"/>
        <v>73.25</v>
      </c>
      <c r="E726" s="651">
        <v>0.70079999999999998</v>
      </c>
      <c r="F726" s="618"/>
      <c r="I726" s="653">
        <v>73.25</v>
      </c>
      <c r="J726" s="650" t="str">
        <f t="shared" si="44"/>
        <v>73.25</v>
      </c>
      <c r="K726" s="654">
        <v>0.84950000000000003</v>
      </c>
      <c r="L726" s="637"/>
      <c r="M726" s="637"/>
      <c r="N726" s="637"/>
    </row>
    <row r="727" spans="3:14" x14ac:dyDescent="0.25">
      <c r="C727" s="649">
        <v>73.3</v>
      </c>
      <c r="D727" s="650" t="str">
        <f t="shared" si="43"/>
        <v>73.30</v>
      </c>
      <c r="E727" s="651">
        <v>0.70045000000000002</v>
      </c>
      <c r="F727" s="618"/>
      <c r="I727" s="653">
        <v>73.3</v>
      </c>
      <c r="J727" s="650" t="str">
        <f t="shared" si="44"/>
        <v>73.30</v>
      </c>
      <c r="K727" s="654">
        <v>0.84909999999999997</v>
      </c>
      <c r="L727" s="637"/>
      <c r="M727" s="637"/>
      <c r="N727" s="637"/>
    </row>
    <row r="728" spans="3:14" x14ac:dyDescent="0.25">
      <c r="C728" s="649">
        <v>73.349999999999994</v>
      </c>
      <c r="D728" s="650" t="str">
        <f t="shared" si="43"/>
        <v>73.35</v>
      </c>
      <c r="E728" s="651">
        <v>0.70009999999999994</v>
      </c>
      <c r="F728" s="618"/>
      <c r="I728" s="653">
        <v>73.349999999999994</v>
      </c>
      <c r="J728" s="650" t="str">
        <f t="shared" si="44"/>
        <v>73.35</v>
      </c>
      <c r="K728" s="654">
        <v>0.84872000000000003</v>
      </c>
      <c r="L728" s="637"/>
      <c r="M728" s="637"/>
      <c r="N728" s="637"/>
    </row>
    <row r="729" spans="3:14" x14ac:dyDescent="0.25">
      <c r="C729" s="649">
        <v>73.400000000000006</v>
      </c>
      <c r="D729" s="650" t="str">
        <f t="shared" si="43"/>
        <v>73.40</v>
      </c>
      <c r="E729" s="651">
        <v>0.69974999999999998</v>
      </c>
      <c r="F729" s="618"/>
      <c r="I729" s="653">
        <v>73.400000000000006</v>
      </c>
      <c r="J729" s="650" t="str">
        <f t="shared" si="44"/>
        <v>73.40</v>
      </c>
      <c r="K729" s="654">
        <v>0.84835000000000005</v>
      </c>
      <c r="L729" s="637"/>
      <c r="M729" s="637"/>
      <c r="N729" s="637"/>
    </row>
    <row r="730" spans="3:14" x14ac:dyDescent="0.25">
      <c r="C730" s="649">
        <v>73.45</v>
      </c>
      <c r="D730" s="650" t="str">
        <f t="shared" si="43"/>
        <v>73.45</v>
      </c>
      <c r="E730" s="651">
        <v>0.69937499999999997</v>
      </c>
      <c r="F730" s="618"/>
      <c r="I730" s="653">
        <v>73.45</v>
      </c>
      <c r="J730" s="650" t="str">
        <f t="shared" si="44"/>
        <v>73.45</v>
      </c>
      <c r="K730" s="654">
        <v>0.84794999999999998</v>
      </c>
      <c r="L730" s="637"/>
      <c r="M730" s="637"/>
      <c r="N730" s="637"/>
    </row>
    <row r="731" spans="3:14" x14ac:dyDescent="0.25">
      <c r="C731" s="649">
        <v>73.5</v>
      </c>
      <c r="D731" s="650" t="str">
        <f t="shared" si="43"/>
        <v>73.50</v>
      </c>
      <c r="E731" s="651">
        <v>0.69899999999999995</v>
      </c>
      <c r="F731" s="618"/>
      <c r="I731" s="653">
        <v>73.5</v>
      </c>
      <c r="J731" s="650" t="str">
        <f t="shared" si="44"/>
        <v>73.50</v>
      </c>
      <c r="K731" s="654">
        <v>0.84755000000000003</v>
      </c>
      <c r="L731" s="637"/>
      <c r="M731" s="637"/>
      <c r="N731" s="637"/>
    </row>
    <row r="732" spans="3:14" x14ac:dyDescent="0.25">
      <c r="C732" s="649">
        <v>73.55</v>
      </c>
      <c r="D732" s="650" t="str">
        <f t="shared" si="43"/>
        <v>73.55</v>
      </c>
      <c r="E732" s="651">
        <v>0.69864999999999999</v>
      </c>
      <c r="F732" s="618"/>
      <c r="I732" s="653">
        <v>73.55</v>
      </c>
      <c r="J732" s="650" t="str">
        <f t="shared" si="44"/>
        <v>73.55</v>
      </c>
      <c r="K732" s="654">
        <v>0.84716999999999998</v>
      </c>
      <c r="L732" s="637"/>
      <c r="M732" s="637"/>
      <c r="N732" s="637"/>
    </row>
    <row r="733" spans="3:14" x14ac:dyDescent="0.25">
      <c r="C733" s="649">
        <v>73.599999999999994</v>
      </c>
      <c r="D733" s="650" t="str">
        <f t="shared" si="43"/>
        <v>73.60</v>
      </c>
      <c r="E733" s="651">
        <v>0.69830000000000003</v>
      </c>
      <c r="F733" s="618"/>
      <c r="I733" s="653">
        <v>73.599999999999994</v>
      </c>
      <c r="J733" s="650" t="str">
        <f t="shared" si="44"/>
        <v>73.60</v>
      </c>
      <c r="K733" s="654">
        <v>0.8468</v>
      </c>
      <c r="L733" s="637"/>
      <c r="M733" s="637"/>
      <c r="N733" s="637"/>
    </row>
    <row r="734" spans="3:14" x14ac:dyDescent="0.25">
      <c r="C734" s="649">
        <v>73.650000000000006</v>
      </c>
      <c r="D734" s="650" t="str">
        <f t="shared" si="43"/>
        <v>73.65</v>
      </c>
      <c r="E734" s="651">
        <v>0.69792500000000002</v>
      </c>
      <c r="F734" s="618"/>
      <c r="I734" s="653">
        <v>73.650000000000006</v>
      </c>
      <c r="J734" s="650" t="str">
        <f t="shared" si="44"/>
        <v>73.65</v>
      </c>
      <c r="K734" s="654">
        <v>0.84641999999999995</v>
      </c>
      <c r="L734" s="637"/>
      <c r="M734" s="637"/>
      <c r="N734" s="637"/>
    </row>
    <row r="735" spans="3:14" x14ac:dyDescent="0.25">
      <c r="C735" s="649">
        <v>73.7</v>
      </c>
      <c r="D735" s="650" t="str">
        <f t="shared" si="43"/>
        <v>73.70</v>
      </c>
      <c r="E735" s="651">
        <v>0.69755</v>
      </c>
      <c r="F735" s="618"/>
      <c r="I735" s="653">
        <v>73.7</v>
      </c>
      <c r="J735" s="650" t="str">
        <f t="shared" si="44"/>
        <v>73.70</v>
      </c>
      <c r="K735" s="654">
        <v>0.84604999999999997</v>
      </c>
      <c r="L735" s="637"/>
      <c r="M735" s="637"/>
      <c r="N735" s="637"/>
    </row>
    <row r="736" spans="3:14" x14ac:dyDescent="0.25">
      <c r="C736" s="649">
        <v>73.75</v>
      </c>
      <c r="D736" s="650" t="str">
        <f t="shared" si="43"/>
        <v>73.75</v>
      </c>
      <c r="E736" s="651">
        <v>0.69720000000000004</v>
      </c>
      <c r="F736" s="618"/>
      <c r="I736" s="653">
        <v>73.75</v>
      </c>
      <c r="J736" s="650" t="str">
        <f t="shared" si="44"/>
        <v>73.75</v>
      </c>
      <c r="K736" s="654">
        <v>0.84565000000000001</v>
      </c>
      <c r="L736" s="637"/>
      <c r="M736" s="637"/>
      <c r="N736" s="637"/>
    </row>
    <row r="737" spans="3:14" x14ac:dyDescent="0.25">
      <c r="C737" s="649">
        <v>73.8</v>
      </c>
      <c r="D737" s="650" t="str">
        <f t="shared" si="43"/>
        <v>73.80</v>
      </c>
      <c r="E737" s="651">
        <v>0.69684999999999997</v>
      </c>
      <c r="F737" s="618"/>
      <c r="I737" s="653">
        <v>73.8</v>
      </c>
      <c r="J737" s="650" t="str">
        <f t="shared" si="44"/>
        <v>73.80</v>
      </c>
      <c r="K737" s="654">
        <v>0.84524999999999995</v>
      </c>
      <c r="L737" s="637"/>
      <c r="M737" s="637"/>
      <c r="N737" s="637"/>
    </row>
    <row r="738" spans="3:14" x14ac:dyDescent="0.25">
      <c r="C738" s="649">
        <v>73.849999999999994</v>
      </c>
      <c r="D738" s="650" t="str">
        <f t="shared" si="43"/>
        <v>73.85</v>
      </c>
      <c r="E738" s="651">
        <v>0.69650000000000001</v>
      </c>
      <c r="F738" s="618"/>
      <c r="I738" s="653">
        <v>73.849999999999994</v>
      </c>
      <c r="J738" s="650" t="str">
        <f t="shared" si="44"/>
        <v>73.85</v>
      </c>
      <c r="K738" s="654">
        <v>0.84484999999999999</v>
      </c>
      <c r="L738" s="637"/>
      <c r="M738" s="637"/>
      <c r="N738" s="637"/>
    </row>
    <row r="739" spans="3:14" x14ac:dyDescent="0.25">
      <c r="C739" s="649">
        <v>73.900000000000006</v>
      </c>
      <c r="D739" s="650" t="str">
        <f t="shared" si="43"/>
        <v>73.90</v>
      </c>
      <c r="E739" s="651">
        <v>0.69615000000000005</v>
      </c>
      <c r="F739" s="618"/>
      <c r="I739" s="653">
        <v>73.900000000000006</v>
      </c>
      <c r="J739" s="650" t="str">
        <f t="shared" si="44"/>
        <v>73.90</v>
      </c>
      <c r="K739" s="654">
        <v>0.84445000000000003</v>
      </c>
      <c r="L739" s="637"/>
      <c r="M739" s="637"/>
      <c r="N739" s="637"/>
    </row>
    <row r="740" spans="3:14" x14ac:dyDescent="0.25">
      <c r="C740" s="649">
        <v>73.95</v>
      </c>
      <c r="D740" s="650" t="str">
        <f t="shared" si="43"/>
        <v>73.95</v>
      </c>
      <c r="E740" s="651">
        <v>0.69579999999999997</v>
      </c>
      <c r="F740" s="618"/>
      <c r="I740" s="653">
        <v>73.95</v>
      </c>
      <c r="J740" s="650" t="str">
        <f t="shared" si="44"/>
        <v>73.95</v>
      </c>
      <c r="K740" s="654">
        <v>0.84404999999999997</v>
      </c>
      <c r="L740" s="637"/>
      <c r="M740" s="637"/>
      <c r="N740" s="637"/>
    </row>
    <row r="741" spans="3:14" x14ac:dyDescent="0.25">
      <c r="C741" s="649">
        <v>74</v>
      </c>
      <c r="D741" s="650" t="str">
        <f t="shared" si="43"/>
        <v>74.00</v>
      </c>
      <c r="E741" s="651">
        <v>0.69545000000000001</v>
      </c>
      <c r="F741" s="618"/>
      <c r="I741" s="653">
        <v>74</v>
      </c>
      <c r="J741" s="650" t="str">
        <f t="shared" si="44"/>
        <v>74.00</v>
      </c>
      <c r="K741" s="654">
        <v>0.84365000000000001</v>
      </c>
      <c r="L741" s="637"/>
      <c r="M741" s="637"/>
      <c r="N741" s="637"/>
    </row>
    <row r="742" spans="3:14" x14ac:dyDescent="0.25">
      <c r="C742" s="649">
        <v>74.05</v>
      </c>
      <c r="D742" s="650" t="str">
        <f t="shared" si="43"/>
        <v>74.05</v>
      </c>
      <c r="E742" s="651">
        <v>0.695075</v>
      </c>
      <c r="F742" s="618"/>
      <c r="I742" s="653">
        <v>74.05</v>
      </c>
      <c r="J742" s="650" t="str">
        <f t="shared" si="44"/>
        <v>74.05</v>
      </c>
      <c r="K742" s="654">
        <v>0.84326999999999996</v>
      </c>
      <c r="L742" s="637"/>
      <c r="M742" s="637"/>
      <c r="N742" s="637"/>
    </row>
    <row r="743" spans="3:14" x14ac:dyDescent="0.25">
      <c r="C743" s="649">
        <v>74.099999999999994</v>
      </c>
      <c r="D743" s="650" t="str">
        <f t="shared" si="43"/>
        <v>74.10</v>
      </c>
      <c r="E743" s="651">
        <v>0.69469999999999998</v>
      </c>
      <c r="F743" s="618"/>
      <c r="I743" s="653">
        <v>74.099999999999994</v>
      </c>
      <c r="J743" s="650" t="str">
        <f t="shared" si="44"/>
        <v>74.10</v>
      </c>
      <c r="K743" s="654">
        <v>0.84289999999999998</v>
      </c>
      <c r="L743" s="637"/>
      <c r="M743" s="637"/>
      <c r="N743" s="637"/>
    </row>
    <row r="744" spans="3:14" x14ac:dyDescent="0.25">
      <c r="C744" s="649">
        <v>74.150000000000006</v>
      </c>
      <c r="D744" s="650" t="str">
        <f t="shared" si="43"/>
        <v>74.15</v>
      </c>
      <c r="E744" s="651">
        <v>0.69435000000000002</v>
      </c>
      <c r="F744" s="618"/>
      <c r="I744" s="653">
        <v>74.150000000000006</v>
      </c>
      <c r="J744" s="650" t="str">
        <f t="shared" si="44"/>
        <v>74.15</v>
      </c>
      <c r="K744" s="654">
        <v>0.84252000000000005</v>
      </c>
      <c r="L744" s="637"/>
      <c r="M744" s="637"/>
      <c r="N744" s="637"/>
    </row>
    <row r="745" spans="3:14" x14ac:dyDescent="0.25">
      <c r="C745" s="649">
        <v>74.2</v>
      </c>
      <c r="D745" s="650" t="str">
        <f t="shared" si="43"/>
        <v>74.20</v>
      </c>
      <c r="E745" s="651">
        <v>0.69399999999999995</v>
      </c>
      <c r="F745" s="618"/>
      <c r="I745" s="653">
        <v>74.2</v>
      </c>
      <c r="J745" s="650" t="str">
        <f t="shared" si="44"/>
        <v>74.20</v>
      </c>
      <c r="K745" s="654">
        <v>0.84214999999999995</v>
      </c>
      <c r="L745" s="637"/>
      <c r="M745" s="637"/>
      <c r="N745" s="637"/>
    </row>
    <row r="746" spans="3:14" x14ac:dyDescent="0.25">
      <c r="C746" s="649">
        <v>74.25</v>
      </c>
      <c r="D746" s="650" t="str">
        <f t="shared" si="43"/>
        <v>74.25</v>
      </c>
      <c r="E746" s="651">
        <v>0.69367500000000004</v>
      </c>
      <c r="F746" s="618"/>
      <c r="I746" s="653">
        <v>74.25</v>
      </c>
      <c r="J746" s="650" t="str">
        <f t="shared" si="44"/>
        <v>74.25</v>
      </c>
      <c r="K746" s="654">
        <v>0.84177000000000002</v>
      </c>
      <c r="L746" s="637"/>
      <c r="M746" s="637"/>
      <c r="N746" s="637"/>
    </row>
    <row r="747" spans="3:14" x14ac:dyDescent="0.25">
      <c r="C747" s="649">
        <v>74.3</v>
      </c>
      <c r="D747" s="650" t="str">
        <f t="shared" si="43"/>
        <v>74.30</v>
      </c>
      <c r="E747" s="651">
        <v>0.69335000000000002</v>
      </c>
      <c r="F747" s="618"/>
      <c r="I747" s="653">
        <v>74.3</v>
      </c>
      <c r="J747" s="650" t="str">
        <f t="shared" si="44"/>
        <v>74.30</v>
      </c>
      <c r="K747" s="654">
        <v>0.84140000000000004</v>
      </c>
      <c r="L747" s="637"/>
      <c r="M747" s="637"/>
      <c r="N747" s="637"/>
    </row>
    <row r="748" spans="3:14" x14ac:dyDescent="0.25">
      <c r="C748" s="649">
        <v>74.349999999999994</v>
      </c>
      <c r="D748" s="650" t="str">
        <f t="shared" si="43"/>
        <v>74.35</v>
      </c>
      <c r="E748" s="651">
        <v>0.69299999999999995</v>
      </c>
      <c r="F748" s="618"/>
      <c r="I748" s="653">
        <v>74.349999999999994</v>
      </c>
      <c r="J748" s="650" t="str">
        <f t="shared" si="44"/>
        <v>74.35</v>
      </c>
      <c r="K748" s="654">
        <v>0.84101999999999999</v>
      </c>
      <c r="L748" s="637"/>
      <c r="M748" s="637"/>
      <c r="N748" s="637"/>
    </row>
    <row r="749" spans="3:14" x14ac:dyDescent="0.25">
      <c r="C749" s="649">
        <v>74.400000000000006</v>
      </c>
      <c r="D749" s="650" t="str">
        <f t="shared" si="43"/>
        <v>74.40</v>
      </c>
      <c r="E749" s="651">
        <v>0.69264999999999999</v>
      </c>
      <c r="F749" s="618"/>
      <c r="I749" s="653">
        <v>74.400000000000006</v>
      </c>
      <c r="J749" s="650" t="str">
        <f t="shared" si="44"/>
        <v>74.40</v>
      </c>
      <c r="K749" s="654">
        <v>0.84065000000000001</v>
      </c>
      <c r="L749" s="637"/>
      <c r="M749" s="637"/>
      <c r="N749" s="637"/>
    </row>
    <row r="750" spans="3:14" x14ac:dyDescent="0.25">
      <c r="C750" s="649">
        <v>74.45</v>
      </c>
      <c r="D750" s="650" t="str">
        <f t="shared" si="43"/>
        <v>74.45</v>
      </c>
      <c r="E750" s="651">
        <v>0.69230000000000003</v>
      </c>
      <c r="F750" s="618"/>
      <c r="I750" s="653">
        <v>74.45</v>
      </c>
      <c r="J750" s="650" t="str">
        <f t="shared" si="44"/>
        <v>74.45</v>
      </c>
      <c r="K750" s="654">
        <v>0.84026999999999996</v>
      </c>
      <c r="L750" s="637"/>
      <c r="M750" s="637"/>
      <c r="N750" s="637"/>
    </row>
    <row r="751" spans="3:14" x14ac:dyDescent="0.25">
      <c r="C751" s="649">
        <v>74.5</v>
      </c>
      <c r="D751" s="650" t="str">
        <f t="shared" si="43"/>
        <v>74.50</v>
      </c>
      <c r="E751" s="651">
        <v>0.69194999999999995</v>
      </c>
      <c r="F751" s="618"/>
      <c r="I751" s="653">
        <v>74.5</v>
      </c>
      <c r="J751" s="650" t="str">
        <f t="shared" si="44"/>
        <v>74.50</v>
      </c>
      <c r="K751" s="654">
        <v>0.83989999999999998</v>
      </c>
      <c r="L751" s="637"/>
      <c r="M751" s="637"/>
      <c r="N751" s="637"/>
    </row>
    <row r="752" spans="3:14" x14ac:dyDescent="0.25">
      <c r="C752" s="649">
        <v>74.55</v>
      </c>
      <c r="D752" s="650" t="str">
        <f t="shared" si="43"/>
        <v>74.55</v>
      </c>
      <c r="E752" s="651">
        <v>0.69159999999999999</v>
      </c>
      <c r="F752" s="618"/>
      <c r="I752" s="653">
        <v>74.55</v>
      </c>
      <c r="J752" s="650" t="str">
        <f t="shared" si="44"/>
        <v>74.55</v>
      </c>
      <c r="K752" s="654">
        <v>0.83950000000000002</v>
      </c>
      <c r="L752" s="637"/>
      <c r="M752" s="637"/>
      <c r="N752" s="637"/>
    </row>
    <row r="753" spans="3:14" x14ac:dyDescent="0.25">
      <c r="C753" s="649">
        <v>74.599999999999994</v>
      </c>
      <c r="D753" s="650" t="str">
        <f t="shared" si="43"/>
        <v>74.60</v>
      </c>
      <c r="E753" s="651">
        <v>0.69125000000000003</v>
      </c>
      <c r="F753" s="618"/>
      <c r="I753" s="653">
        <v>74.599999999999994</v>
      </c>
      <c r="J753" s="650" t="str">
        <f t="shared" si="44"/>
        <v>74.60</v>
      </c>
      <c r="K753" s="654">
        <v>0.83909999999999996</v>
      </c>
      <c r="L753" s="637"/>
      <c r="M753" s="637"/>
      <c r="N753" s="637"/>
    </row>
    <row r="754" spans="3:14" x14ac:dyDescent="0.25">
      <c r="C754" s="649">
        <v>74.650000000000006</v>
      </c>
      <c r="D754" s="650" t="str">
        <f t="shared" si="43"/>
        <v>74.65</v>
      </c>
      <c r="E754" s="651">
        <v>0.69092500000000001</v>
      </c>
      <c r="F754" s="618"/>
      <c r="I754" s="653">
        <v>74.650000000000006</v>
      </c>
      <c r="J754" s="650" t="str">
        <f t="shared" si="44"/>
        <v>74.65</v>
      </c>
      <c r="K754" s="654">
        <v>0.83872000000000002</v>
      </c>
      <c r="L754" s="637"/>
      <c r="M754" s="637"/>
      <c r="N754" s="637"/>
    </row>
    <row r="755" spans="3:14" x14ac:dyDescent="0.25">
      <c r="C755" s="649">
        <v>74.7</v>
      </c>
      <c r="D755" s="650" t="str">
        <f t="shared" si="43"/>
        <v>74.70</v>
      </c>
      <c r="E755" s="651">
        <v>0.69059999999999999</v>
      </c>
      <c r="F755" s="618"/>
      <c r="I755" s="653">
        <v>74.7</v>
      </c>
      <c r="J755" s="650" t="str">
        <f t="shared" si="44"/>
        <v>74.70</v>
      </c>
      <c r="K755" s="654">
        <v>0.83835000000000004</v>
      </c>
      <c r="L755" s="637"/>
      <c r="M755" s="637"/>
      <c r="N755" s="637"/>
    </row>
    <row r="756" spans="3:14" x14ac:dyDescent="0.25">
      <c r="C756" s="649">
        <v>74.75</v>
      </c>
      <c r="D756" s="650" t="str">
        <f t="shared" si="43"/>
        <v>74.75</v>
      </c>
      <c r="E756" s="651">
        <v>0.69025000000000003</v>
      </c>
      <c r="F756" s="618"/>
      <c r="I756" s="653">
        <v>74.75</v>
      </c>
      <c r="J756" s="650" t="str">
        <f t="shared" si="44"/>
        <v>74.75</v>
      </c>
      <c r="K756" s="654">
        <v>0.83796999999999999</v>
      </c>
      <c r="L756" s="637"/>
      <c r="M756" s="637"/>
      <c r="N756" s="637"/>
    </row>
    <row r="757" spans="3:14" x14ac:dyDescent="0.25">
      <c r="C757" s="649">
        <v>74.8</v>
      </c>
      <c r="D757" s="650" t="str">
        <f t="shared" si="43"/>
        <v>74.80</v>
      </c>
      <c r="E757" s="651">
        <v>0.68989999999999996</v>
      </c>
      <c r="F757" s="618"/>
      <c r="I757" s="653">
        <v>74.8</v>
      </c>
      <c r="J757" s="650" t="str">
        <f t="shared" si="44"/>
        <v>74.80</v>
      </c>
      <c r="K757" s="654">
        <v>0.83760000000000001</v>
      </c>
      <c r="L757" s="637"/>
      <c r="M757" s="637"/>
      <c r="N757" s="637"/>
    </row>
    <row r="758" spans="3:14" x14ac:dyDescent="0.25">
      <c r="C758" s="649">
        <v>74.849999999999994</v>
      </c>
      <c r="D758" s="650" t="str">
        <f t="shared" si="43"/>
        <v>74.85</v>
      </c>
      <c r="E758" s="651">
        <v>0.68955</v>
      </c>
      <c r="F758" s="618"/>
      <c r="I758" s="653">
        <v>74.849999999999994</v>
      </c>
      <c r="J758" s="650" t="str">
        <f t="shared" si="44"/>
        <v>74.85</v>
      </c>
      <c r="K758" s="654">
        <v>0.83721999999999996</v>
      </c>
      <c r="L758" s="637"/>
      <c r="M758" s="637"/>
      <c r="N758" s="637"/>
    </row>
    <row r="759" spans="3:14" x14ac:dyDescent="0.25">
      <c r="C759" s="649">
        <v>74.900000000000006</v>
      </c>
      <c r="D759" s="650" t="str">
        <f t="shared" si="43"/>
        <v>74.90</v>
      </c>
      <c r="E759" s="651">
        <v>0.68920000000000003</v>
      </c>
      <c r="F759" s="618"/>
      <c r="I759" s="653">
        <v>74.900000000000006</v>
      </c>
      <c r="J759" s="650" t="str">
        <f t="shared" si="44"/>
        <v>74.90</v>
      </c>
      <c r="K759" s="654">
        <v>0.83684999999999998</v>
      </c>
      <c r="L759" s="637"/>
      <c r="M759" s="637"/>
      <c r="N759" s="637"/>
    </row>
    <row r="760" spans="3:14" x14ac:dyDescent="0.25">
      <c r="C760" s="649">
        <v>74.95</v>
      </c>
      <c r="D760" s="650" t="str">
        <f t="shared" si="43"/>
        <v>74.95</v>
      </c>
      <c r="E760" s="651">
        <v>0.68887500000000002</v>
      </c>
      <c r="F760" s="618"/>
      <c r="I760" s="653">
        <v>74.95</v>
      </c>
      <c r="J760" s="650" t="str">
        <f t="shared" si="44"/>
        <v>74.95</v>
      </c>
      <c r="K760" s="654">
        <v>0.83647000000000005</v>
      </c>
      <c r="L760" s="637"/>
      <c r="M760" s="637"/>
      <c r="N760" s="637"/>
    </row>
    <row r="761" spans="3:14" x14ac:dyDescent="0.25">
      <c r="C761" s="649">
        <v>75</v>
      </c>
      <c r="D761" s="650" t="str">
        <f t="shared" si="43"/>
        <v>75.00</v>
      </c>
      <c r="E761" s="651">
        <v>0.68855</v>
      </c>
      <c r="F761" s="618"/>
      <c r="I761" s="653">
        <v>75</v>
      </c>
      <c r="J761" s="650" t="str">
        <f t="shared" si="44"/>
        <v>75.00</v>
      </c>
      <c r="K761" s="654">
        <v>0.83609999999999995</v>
      </c>
      <c r="L761" s="637"/>
      <c r="M761" s="637"/>
      <c r="N761" s="637"/>
    </row>
    <row r="762" spans="3:14" x14ac:dyDescent="0.25">
      <c r="C762" s="649">
        <v>75.05</v>
      </c>
      <c r="D762" s="650" t="str">
        <f t="shared" si="43"/>
        <v>75.05</v>
      </c>
      <c r="E762" s="651">
        <v>0.68820000000000003</v>
      </c>
      <c r="F762" s="618"/>
      <c r="I762" s="653">
        <v>75.05</v>
      </c>
      <c r="J762" s="650" t="str">
        <f t="shared" si="44"/>
        <v>75.05</v>
      </c>
      <c r="K762" s="654">
        <v>0.83572000000000002</v>
      </c>
      <c r="L762" s="637"/>
      <c r="M762" s="637"/>
      <c r="N762" s="637"/>
    </row>
    <row r="763" spans="3:14" x14ac:dyDescent="0.25">
      <c r="C763" s="649">
        <v>75.099999999999994</v>
      </c>
      <c r="D763" s="650" t="str">
        <f t="shared" si="43"/>
        <v>75.10</v>
      </c>
      <c r="E763" s="651">
        <v>0.68784999999999996</v>
      </c>
      <c r="F763" s="618"/>
      <c r="I763" s="653">
        <v>75.099999999999994</v>
      </c>
      <c r="J763" s="650" t="str">
        <f t="shared" si="44"/>
        <v>75.10</v>
      </c>
      <c r="K763" s="654">
        <v>0.83535000000000004</v>
      </c>
      <c r="L763" s="637"/>
      <c r="M763" s="637"/>
      <c r="N763" s="637"/>
    </row>
    <row r="764" spans="3:14" x14ac:dyDescent="0.25">
      <c r="C764" s="649">
        <v>75.150000000000006</v>
      </c>
      <c r="D764" s="650" t="str">
        <f t="shared" si="43"/>
        <v>75.15</v>
      </c>
      <c r="E764" s="651">
        <v>0.6875</v>
      </c>
      <c r="F764" s="618"/>
      <c r="I764" s="653">
        <v>75.150000000000006</v>
      </c>
      <c r="J764" s="650" t="str">
        <f t="shared" si="44"/>
        <v>75.15</v>
      </c>
      <c r="K764" s="654">
        <v>0.83499999999999996</v>
      </c>
      <c r="L764" s="637"/>
      <c r="M764" s="637"/>
      <c r="N764" s="637"/>
    </row>
    <row r="765" spans="3:14" x14ac:dyDescent="0.25">
      <c r="C765" s="649">
        <v>75.2</v>
      </c>
      <c r="D765" s="650" t="str">
        <f t="shared" si="43"/>
        <v>75.20</v>
      </c>
      <c r="E765" s="651">
        <v>0.68715000000000004</v>
      </c>
      <c r="F765" s="618"/>
      <c r="I765" s="653">
        <v>75.2</v>
      </c>
      <c r="J765" s="650" t="str">
        <f t="shared" si="44"/>
        <v>75.20</v>
      </c>
      <c r="K765" s="654">
        <v>0.83465</v>
      </c>
      <c r="L765" s="637"/>
      <c r="M765" s="637"/>
      <c r="N765" s="637"/>
    </row>
    <row r="766" spans="3:14" x14ac:dyDescent="0.25">
      <c r="C766" s="649">
        <v>75.25</v>
      </c>
      <c r="D766" s="650" t="str">
        <f t="shared" ref="D766:D829" si="45">TEXT(C766,"#.00")</f>
        <v>75.25</v>
      </c>
      <c r="E766" s="651">
        <v>0.68682500000000002</v>
      </c>
      <c r="F766" s="618"/>
      <c r="I766" s="653">
        <v>75.25</v>
      </c>
      <c r="J766" s="650" t="str">
        <f t="shared" ref="J766:J829" si="46">TEXT(I766,"#.00")</f>
        <v>75.25</v>
      </c>
      <c r="K766" s="654">
        <v>0.83430000000000004</v>
      </c>
      <c r="L766" s="637"/>
      <c r="M766" s="637"/>
      <c r="N766" s="637"/>
    </row>
    <row r="767" spans="3:14" x14ac:dyDescent="0.25">
      <c r="C767" s="649">
        <v>75.3</v>
      </c>
      <c r="D767" s="650" t="str">
        <f t="shared" si="45"/>
        <v>75.30</v>
      </c>
      <c r="E767" s="651">
        <v>0.6865</v>
      </c>
      <c r="F767" s="618"/>
      <c r="I767" s="653">
        <v>75.3</v>
      </c>
      <c r="J767" s="650" t="str">
        <f t="shared" si="46"/>
        <v>75.30</v>
      </c>
      <c r="K767" s="654">
        <v>0.83394999999999997</v>
      </c>
      <c r="L767" s="637"/>
      <c r="M767" s="637"/>
      <c r="N767" s="637"/>
    </row>
    <row r="768" spans="3:14" x14ac:dyDescent="0.25">
      <c r="C768" s="649">
        <v>75.349999999999994</v>
      </c>
      <c r="D768" s="650" t="str">
        <f t="shared" si="45"/>
        <v>75.35</v>
      </c>
      <c r="E768" s="651">
        <v>0.68615000000000004</v>
      </c>
      <c r="F768" s="618"/>
      <c r="I768" s="653">
        <v>75.349999999999994</v>
      </c>
      <c r="J768" s="650" t="str">
        <f t="shared" si="46"/>
        <v>75.35</v>
      </c>
      <c r="K768" s="654">
        <v>0.83357000000000003</v>
      </c>
      <c r="L768" s="637"/>
      <c r="M768" s="637"/>
      <c r="N768" s="637"/>
    </row>
    <row r="769" spans="3:14" x14ac:dyDescent="0.25">
      <c r="C769" s="649">
        <v>75.400000000000006</v>
      </c>
      <c r="D769" s="650" t="str">
        <f t="shared" si="45"/>
        <v>75.40</v>
      </c>
      <c r="E769" s="651">
        <v>0.68579999999999997</v>
      </c>
      <c r="F769" s="618"/>
      <c r="I769" s="653">
        <v>75.400000000000006</v>
      </c>
      <c r="J769" s="650" t="str">
        <f t="shared" si="46"/>
        <v>75.40</v>
      </c>
      <c r="K769" s="654">
        <v>0.83320000000000005</v>
      </c>
      <c r="L769" s="637"/>
      <c r="M769" s="637"/>
      <c r="N769" s="637"/>
    </row>
    <row r="770" spans="3:14" x14ac:dyDescent="0.25">
      <c r="C770" s="649">
        <v>75.45</v>
      </c>
      <c r="D770" s="650" t="str">
        <f t="shared" si="45"/>
        <v>75.45</v>
      </c>
      <c r="E770" s="651">
        <v>0.68547499999999995</v>
      </c>
      <c r="F770" s="618"/>
      <c r="I770" s="653">
        <v>75.45</v>
      </c>
      <c r="J770" s="650" t="str">
        <f t="shared" si="46"/>
        <v>75.45</v>
      </c>
      <c r="K770" s="654">
        <v>0.83282</v>
      </c>
      <c r="L770" s="637"/>
      <c r="M770" s="637"/>
      <c r="N770" s="637"/>
    </row>
    <row r="771" spans="3:14" x14ac:dyDescent="0.25">
      <c r="C771" s="649">
        <v>75.5</v>
      </c>
      <c r="D771" s="650" t="str">
        <f t="shared" si="45"/>
        <v>75.50</v>
      </c>
      <c r="E771" s="651">
        <v>0.68515000000000004</v>
      </c>
      <c r="F771" s="618"/>
      <c r="I771" s="653">
        <v>75.5</v>
      </c>
      <c r="J771" s="650" t="str">
        <f t="shared" si="46"/>
        <v>75.50</v>
      </c>
      <c r="K771" s="654">
        <v>0.83245000000000002</v>
      </c>
      <c r="L771" s="637"/>
      <c r="M771" s="637"/>
      <c r="N771" s="637"/>
    </row>
    <row r="772" spans="3:14" x14ac:dyDescent="0.25">
      <c r="C772" s="649">
        <v>75.55</v>
      </c>
      <c r="D772" s="650" t="str">
        <f t="shared" si="45"/>
        <v>75.55</v>
      </c>
      <c r="E772" s="651">
        <v>0.68479999999999996</v>
      </c>
      <c r="F772" s="618"/>
      <c r="I772" s="653">
        <v>75.55</v>
      </c>
      <c r="J772" s="650" t="str">
        <f t="shared" si="46"/>
        <v>75.55</v>
      </c>
      <c r="K772" s="654">
        <v>0.83206999999999998</v>
      </c>
      <c r="L772" s="637"/>
      <c r="M772" s="637"/>
      <c r="N772" s="637"/>
    </row>
    <row r="773" spans="3:14" x14ac:dyDescent="0.25">
      <c r="C773" s="649">
        <v>75.599999999999994</v>
      </c>
      <c r="D773" s="650" t="str">
        <f t="shared" si="45"/>
        <v>75.60</v>
      </c>
      <c r="E773" s="651">
        <v>0.68445</v>
      </c>
      <c r="F773" s="618"/>
      <c r="I773" s="653">
        <v>75.599999999999994</v>
      </c>
      <c r="J773" s="650" t="str">
        <f t="shared" si="46"/>
        <v>75.60</v>
      </c>
      <c r="K773" s="654">
        <v>0.83169999999999999</v>
      </c>
      <c r="L773" s="637"/>
      <c r="M773" s="637"/>
      <c r="N773" s="637"/>
    </row>
    <row r="774" spans="3:14" x14ac:dyDescent="0.25">
      <c r="C774" s="649">
        <v>75.650000000000006</v>
      </c>
      <c r="D774" s="650" t="str">
        <f t="shared" si="45"/>
        <v>75.65</v>
      </c>
      <c r="E774" s="651">
        <v>0.68415000000000004</v>
      </c>
      <c r="F774" s="618"/>
      <c r="I774" s="653">
        <v>75.650000000000006</v>
      </c>
      <c r="J774" s="650" t="str">
        <f t="shared" si="46"/>
        <v>75.65</v>
      </c>
      <c r="K774" s="654">
        <v>0.83135000000000003</v>
      </c>
      <c r="L774" s="637"/>
      <c r="M774" s="637"/>
      <c r="N774" s="637"/>
    </row>
    <row r="775" spans="3:14" x14ac:dyDescent="0.25">
      <c r="C775" s="649">
        <v>75.7</v>
      </c>
      <c r="D775" s="650" t="str">
        <f t="shared" si="45"/>
        <v>75.70</v>
      </c>
      <c r="E775" s="651">
        <v>0.68384999999999996</v>
      </c>
      <c r="F775" s="618"/>
      <c r="I775" s="653">
        <v>75.7</v>
      </c>
      <c r="J775" s="650" t="str">
        <f t="shared" si="46"/>
        <v>75.70</v>
      </c>
      <c r="K775" s="654">
        <v>0.83099999999999996</v>
      </c>
      <c r="L775" s="637"/>
      <c r="M775" s="637"/>
      <c r="N775" s="637"/>
    </row>
    <row r="776" spans="3:14" x14ac:dyDescent="0.25">
      <c r="C776" s="649">
        <v>75.75</v>
      </c>
      <c r="D776" s="650" t="str">
        <f t="shared" si="45"/>
        <v>75.75</v>
      </c>
      <c r="E776" s="651">
        <v>0.68352500000000005</v>
      </c>
      <c r="F776" s="618"/>
      <c r="I776" s="653">
        <v>75.75</v>
      </c>
      <c r="J776" s="650" t="str">
        <f t="shared" si="46"/>
        <v>75.75</v>
      </c>
      <c r="K776" s="654">
        <v>0.83062000000000002</v>
      </c>
      <c r="L776" s="637"/>
      <c r="M776" s="637"/>
      <c r="N776" s="637"/>
    </row>
    <row r="777" spans="3:14" x14ac:dyDescent="0.25">
      <c r="C777" s="649">
        <v>75.8</v>
      </c>
      <c r="D777" s="650" t="str">
        <f t="shared" si="45"/>
        <v>75.80</v>
      </c>
      <c r="E777" s="651">
        <v>0.68320000000000003</v>
      </c>
      <c r="F777" s="618"/>
      <c r="I777" s="653">
        <v>75.8</v>
      </c>
      <c r="J777" s="650" t="str">
        <f t="shared" si="46"/>
        <v>75.80</v>
      </c>
      <c r="K777" s="654">
        <v>0.83025000000000004</v>
      </c>
      <c r="L777" s="637"/>
      <c r="M777" s="637"/>
      <c r="N777" s="637"/>
    </row>
    <row r="778" spans="3:14" x14ac:dyDescent="0.25">
      <c r="C778" s="649">
        <v>75.849999999999994</v>
      </c>
      <c r="D778" s="650" t="str">
        <f t="shared" si="45"/>
        <v>75.85</v>
      </c>
      <c r="E778" s="651">
        <v>0.68284999999999996</v>
      </c>
      <c r="F778" s="618"/>
      <c r="I778" s="653">
        <v>75.849999999999994</v>
      </c>
      <c r="J778" s="650" t="str">
        <f t="shared" si="46"/>
        <v>75.85</v>
      </c>
      <c r="K778" s="654">
        <v>0.82987</v>
      </c>
      <c r="L778" s="637"/>
      <c r="M778" s="637"/>
      <c r="N778" s="637"/>
    </row>
    <row r="779" spans="3:14" x14ac:dyDescent="0.25">
      <c r="C779" s="649">
        <v>75.900000000000006</v>
      </c>
      <c r="D779" s="650" t="str">
        <f t="shared" si="45"/>
        <v>75.90</v>
      </c>
      <c r="E779" s="651">
        <v>0.6825</v>
      </c>
      <c r="F779" s="618"/>
      <c r="I779" s="653">
        <v>75.900000000000006</v>
      </c>
      <c r="J779" s="650" t="str">
        <f t="shared" si="46"/>
        <v>75.90</v>
      </c>
      <c r="K779" s="654">
        <v>0.82950000000000002</v>
      </c>
      <c r="L779" s="637"/>
      <c r="M779" s="637"/>
      <c r="N779" s="637"/>
    </row>
    <row r="780" spans="3:14" x14ac:dyDescent="0.25">
      <c r="C780" s="649">
        <v>75.95</v>
      </c>
      <c r="D780" s="650" t="str">
        <f t="shared" si="45"/>
        <v>75.95</v>
      </c>
      <c r="E780" s="651">
        <v>0.68220000000000003</v>
      </c>
      <c r="F780" s="618"/>
      <c r="I780" s="653">
        <v>75.95</v>
      </c>
      <c r="J780" s="650" t="str">
        <f t="shared" si="46"/>
        <v>75.95</v>
      </c>
      <c r="K780" s="654">
        <v>0.82916999999999996</v>
      </c>
      <c r="L780" s="637"/>
      <c r="M780" s="637"/>
      <c r="N780" s="637"/>
    </row>
    <row r="781" spans="3:14" x14ac:dyDescent="0.25">
      <c r="C781" s="649">
        <v>76</v>
      </c>
      <c r="D781" s="650" t="str">
        <f t="shared" si="45"/>
        <v>76.00</v>
      </c>
      <c r="E781" s="651">
        <v>0.68189999999999995</v>
      </c>
      <c r="F781" s="618"/>
      <c r="I781" s="653">
        <v>76</v>
      </c>
      <c r="J781" s="650" t="str">
        <f t="shared" si="46"/>
        <v>76.00</v>
      </c>
      <c r="K781" s="654">
        <v>0.82884999999999998</v>
      </c>
      <c r="L781" s="637"/>
      <c r="M781" s="637"/>
      <c r="N781" s="637"/>
    </row>
    <row r="782" spans="3:14" x14ac:dyDescent="0.25">
      <c r="C782" s="649">
        <v>76.05</v>
      </c>
      <c r="D782" s="650" t="str">
        <f t="shared" si="45"/>
        <v>76.05</v>
      </c>
      <c r="E782" s="651">
        <v>0.68157500000000004</v>
      </c>
      <c r="F782" s="618"/>
      <c r="I782" s="653">
        <v>76.05</v>
      </c>
      <c r="J782" s="650" t="str">
        <f t="shared" si="46"/>
        <v>76.05</v>
      </c>
      <c r="K782" s="654">
        <v>0.82847000000000004</v>
      </c>
      <c r="L782" s="637"/>
      <c r="M782" s="637"/>
      <c r="N782" s="637"/>
    </row>
    <row r="783" spans="3:14" x14ac:dyDescent="0.25">
      <c r="C783" s="649">
        <v>76.099999999999994</v>
      </c>
      <c r="D783" s="650" t="str">
        <f t="shared" si="45"/>
        <v>76.10</v>
      </c>
      <c r="E783" s="651">
        <v>0.68125000000000002</v>
      </c>
      <c r="F783" s="618"/>
      <c r="I783" s="653">
        <v>76.099999999999994</v>
      </c>
      <c r="J783" s="650" t="str">
        <f t="shared" si="46"/>
        <v>76.10</v>
      </c>
      <c r="K783" s="654">
        <v>0.82809999999999995</v>
      </c>
      <c r="L783" s="637"/>
      <c r="M783" s="637"/>
      <c r="N783" s="637"/>
    </row>
    <row r="784" spans="3:14" x14ac:dyDescent="0.25">
      <c r="C784" s="649">
        <v>76.150000000000006</v>
      </c>
      <c r="D784" s="650" t="str">
        <f t="shared" si="45"/>
        <v>76.15</v>
      </c>
      <c r="E784" s="651">
        <v>0.68089999999999995</v>
      </c>
      <c r="F784" s="618"/>
      <c r="I784" s="653">
        <v>76.150000000000006</v>
      </c>
      <c r="J784" s="650" t="str">
        <f t="shared" si="46"/>
        <v>76.15</v>
      </c>
      <c r="K784" s="654">
        <v>0.82774999999999999</v>
      </c>
      <c r="L784" s="637"/>
      <c r="M784" s="637"/>
      <c r="N784" s="637"/>
    </row>
    <row r="785" spans="3:14" x14ac:dyDescent="0.25">
      <c r="C785" s="649">
        <v>76.2</v>
      </c>
      <c r="D785" s="650" t="str">
        <f t="shared" si="45"/>
        <v>76.20</v>
      </c>
      <c r="E785" s="651">
        <v>0.68054999999999999</v>
      </c>
      <c r="F785" s="618"/>
      <c r="I785" s="653">
        <v>76.2</v>
      </c>
      <c r="J785" s="650" t="str">
        <f t="shared" si="46"/>
        <v>76.20</v>
      </c>
      <c r="K785" s="654">
        <v>0.82740000000000002</v>
      </c>
      <c r="L785" s="637"/>
      <c r="M785" s="637"/>
      <c r="N785" s="637"/>
    </row>
    <row r="786" spans="3:14" x14ac:dyDescent="0.25">
      <c r="C786" s="649">
        <v>76.25</v>
      </c>
      <c r="D786" s="650" t="str">
        <f t="shared" si="45"/>
        <v>76.25</v>
      </c>
      <c r="E786" s="651">
        <v>0.68025000000000002</v>
      </c>
      <c r="F786" s="618"/>
      <c r="I786" s="653">
        <v>76.25</v>
      </c>
      <c r="J786" s="650" t="str">
        <f t="shared" si="46"/>
        <v>76.25</v>
      </c>
      <c r="K786" s="654">
        <v>0.82701999999999998</v>
      </c>
      <c r="L786" s="637"/>
      <c r="M786" s="637"/>
      <c r="N786" s="637"/>
    </row>
    <row r="787" spans="3:14" x14ac:dyDescent="0.25">
      <c r="C787" s="649">
        <v>76.3</v>
      </c>
      <c r="D787" s="650" t="str">
        <f t="shared" si="45"/>
        <v>76.30</v>
      </c>
      <c r="E787" s="651">
        <v>0.67995000000000005</v>
      </c>
      <c r="F787" s="618"/>
      <c r="I787" s="653">
        <v>76.3</v>
      </c>
      <c r="J787" s="650" t="str">
        <f t="shared" si="46"/>
        <v>76.30</v>
      </c>
      <c r="K787" s="654">
        <v>0.82665</v>
      </c>
      <c r="L787" s="637"/>
      <c r="M787" s="637"/>
      <c r="N787" s="637"/>
    </row>
    <row r="788" spans="3:14" x14ac:dyDescent="0.25">
      <c r="C788" s="649">
        <v>76.349999999999994</v>
      </c>
      <c r="D788" s="650" t="str">
        <f t="shared" si="45"/>
        <v>76.35</v>
      </c>
      <c r="E788" s="651">
        <v>0.67962500000000003</v>
      </c>
      <c r="F788" s="618"/>
      <c r="I788" s="653">
        <v>76.349999999999994</v>
      </c>
      <c r="J788" s="650" t="str">
        <f t="shared" si="46"/>
        <v>76.35</v>
      </c>
      <c r="K788" s="654">
        <v>0.82630000000000003</v>
      </c>
      <c r="L788" s="637"/>
      <c r="M788" s="637"/>
      <c r="N788" s="637"/>
    </row>
    <row r="789" spans="3:14" x14ac:dyDescent="0.25">
      <c r="C789" s="649">
        <v>76.400000000000006</v>
      </c>
      <c r="D789" s="650" t="str">
        <f t="shared" si="45"/>
        <v>76.40</v>
      </c>
      <c r="E789" s="651">
        <v>0.67930000000000001</v>
      </c>
      <c r="F789" s="618"/>
      <c r="I789" s="653">
        <v>76.400000000000006</v>
      </c>
      <c r="J789" s="650" t="str">
        <f t="shared" si="46"/>
        <v>76.40</v>
      </c>
      <c r="K789" s="654">
        <v>0.82594999999999996</v>
      </c>
      <c r="L789" s="637"/>
      <c r="M789" s="637"/>
      <c r="N789" s="637"/>
    </row>
    <row r="790" spans="3:14" x14ac:dyDescent="0.25">
      <c r="C790" s="649">
        <v>76.45</v>
      </c>
      <c r="D790" s="650" t="str">
        <f t="shared" si="45"/>
        <v>76.45</v>
      </c>
      <c r="E790" s="651">
        <v>0.67895000000000005</v>
      </c>
      <c r="F790" s="618"/>
      <c r="I790" s="653">
        <v>76.45</v>
      </c>
      <c r="J790" s="650" t="str">
        <f t="shared" si="46"/>
        <v>76.45</v>
      </c>
      <c r="K790" s="654">
        <v>0.8256</v>
      </c>
      <c r="L790" s="637"/>
      <c r="M790" s="637"/>
      <c r="N790" s="637"/>
    </row>
    <row r="791" spans="3:14" x14ac:dyDescent="0.25">
      <c r="C791" s="649">
        <v>76.5</v>
      </c>
      <c r="D791" s="650" t="str">
        <f t="shared" si="45"/>
        <v>76.50</v>
      </c>
      <c r="E791" s="651">
        <v>0.67859999999999998</v>
      </c>
      <c r="F791" s="618"/>
      <c r="I791" s="653">
        <v>76.5</v>
      </c>
      <c r="J791" s="650" t="str">
        <f t="shared" si="46"/>
        <v>76.50</v>
      </c>
      <c r="K791" s="654">
        <v>0.82525000000000004</v>
      </c>
      <c r="L791" s="637"/>
      <c r="M791" s="637"/>
      <c r="N791" s="637"/>
    </row>
    <row r="792" spans="3:14" x14ac:dyDescent="0.25">
      <c r="C792" s="649">
        <v>76.55</v>
      </c>
      <c r="D792" s="650" t="str">
        <f t="shared" si="45"/>
        <v>76.55</v>
      </c>
      <c r="E792" s="651">
        <v>0.67830000000000001</v>
      </c>
      <c r="F792" s="618"/>
      <c r="I792" s="653">
        <v>76.55</v>
      </c>
      <c r="J792" s="650" t="str">
        <f t="shared" si="46"/>
        <v>76.55</v>
      </c>
      <c r="K792" s="654">
        <v>0.82489999999999997</v>
      </c>
      <c r="L792" s="637"/>
      <c r="M792" s="637"/>
      <c r="N792" s="637"/>
    </row>
    <row r="793" spans="3:14" x14ac:dyDescent="0.25">
      <c r="C793" s="649">
        <v>76.599999999999994</v>
      </c>
      <c r="D793" s="650" t="str">
        <f t="shared" si="45"/>
        <v>76.60</v>
      </c>
      <c r="E793" s="651">
        <v>0.67800000000000005</v>
      </c>
      <c r="F793" s="618"/>
      <c r="I793" s="653">
        <v>76.599999999999994</v>
      </c>
      <c r="J793" s="650" t="str">
        <f t="shared" si="46"/>
        <v>76.60</v>
      </c>
      <c r="K793" s="654">
        <v>0.82455000000000001</v>
      </c>
      <c r="L793" s="637"/>
      <c r="M793" s="637"/>
      <c r="N793" s="637"/>
    </row>
    <row r="794" spans="3:14" x14ac:dyDescent="0.25">
      <c r="C794" s="649">
        <v>76.650000000000006</v>
      </c>
      <c r="D794" s="650" t="str">
        <f t="shared" si="45"/>
        <v>76.65</v>
      </c>
      <c r="E794" s="651">
        <v>0.67767500000000003</v>
      </c>
      <c r="F794" s="618"/>
      <c r="I794" s="653">
        <v>76.650000000000006</v>
      </c>
      <c r="J794" s="650" t="str">
        <f t="shared" si="46"/>
        <v>76.65</v>
      </c>
      <c r="K794" s="654">
        <v>0.82416999999999996</v>
      </c>
      <c r="L794" s="637"/>
      <c r="M794" s="637"/>
      <c r="N794" s="637"/>
    </row>
    <row r="795" spans="3:14" x14ac:dyDescent="0.25">
      <c r="C795" s="649">
        <v>76.7</v>
      </c>
      <c r="D795" s="650" t="str">
        <f t="shared" si="45"/>
        <v>76.70</v>
      </c>
      <c r="E795" s="651">
        <v>0.67735000000000001</v>
      </c>
      <c r="F795" s="618"/>
      <c r="I795" s="653">
        <v>76.7</v>
      </c>
      <c r="J795" s="650" t="str">
        <f t="shared" si="46"/>
        <v>76.70</v>
      </c>
      <c r="K795" s="654">
        <v>0.82379999999999998</v>
      </c>
      <c r="L795" s="637"/>
      <c r="M795" s="637"/>
      <c r="N795" s="637"/>
    </row>
    <row r="796" spans="3:14" x14ac:dyDescent="0.25">
      <c r="C796" s="649">
        <v>76.75</v>
      </c>
      <c r="D796" s="650" t="str">
        <f t="shared" si="45"/>
        <v>76.75</v>
      </c>
      <c r="E796" s="651">
        <v>0.67705000000000004</v>
      </c>
      <c r="F796" s="618"/>
      <c r="I796" s="653">
        <v>76.75</v>
      </c>
      <c r="J796" s="650" t="str">
        <f t="shared" si="46"/>
        <v>76.75</v>
      </c>
      <c r="K796" s="654">
        <v>0.82347000000000004</v>
      </c>
      <c r="L796" s="637"/>
      <c r="M796" s="637"/>
      <c r="N796" s="637"/>
    </row>
    <row r="797" spans="3:14" x14ac:dyDescent="0.25">
      <c r="C797" s="649">
        <v>76.8</v>
      </c>
      <c r="D797" s="650" t="str">
        <f t="shared" si="45"/>
        <v>76.80</v>
      </c>
      <c r="E797" s="651">
        <v>0.67674999999999996</v>
      </c>
      <c r="F797" s="618"/>
      <c r="I797" s="653">
        <v>76.8</v>
      </c>
      <c r="J797" s="650" t="str">
        <f t="shared" si="46"/>
        <v>76.80</v>
      </c>
      <c r="K797" s="654">
        <v>0.82315000000000005</v>
      </c>
      <c r="L797" s="637"/>
      <c r="M797" s="637"/>
      <c r="N797" s="637"/>
    </row>
    <row r="798" spans="3:14" x14ac:dyDescent="0.25">
      <c r="C798" s="649">
        <v>76.849999999999994</v>
      </c>
      <c r="D798" s="650" t="str">
        <f t="shared" si="45"/>
        <v>76.85</v>
      </c>
      <c r="E798" s="651">
        <v>0.67642500000000005</v>
      </c>
      <c r="F798" s="618"/>
      <c r="I798" s="653">
        <v>76.849999999999994</v>
      </c>
      <c r="J798" s="650" t="str">
        <f t="shared" si="46"/>
        <v>76.85</v>
      </c>
      <c r="K798" s="654">
        <v>0.82279999999999998</v>
      </c>
      <c r="L798" s="637"/>
      <c r="M798" s="637"/>
      <c r="N798" s="637"/>
    </row>
    <row r="799" spans="3:14" x14ac:dyDescent="0.25">
      <c r="C799" s="649">
        <v>76.900000000000006</v>
      </c>
      <c r="D799" s="650" t="str">
        <f t="shared" si="45"/>
        <v>76.90</v>
      </c>
      <c r="E799" s="651">
        <v>0.67610000000000003</v>
      </c>
      <c r="F799" s="618"/>
      <c r="I799" s="653">
        <v>76.900000000000006</v>
      </c>
      <c r="J799" s="650" t="str">
        <f t="shared" si="46"/>
        <v>76.90</v>
      </c>
      <c r="K799" s="654">
        <v>0.82245000000000001</v>
      </c>
      <c r="L799" s="637"/>
      <c r="M799" s="637"/>
      <c r="N799" s="637"/>
    </row>
    <row r="800" spans="3:14" x14ac:dyDescent="0.25">
      <c r="C800" s="649">
        <v>76.95</v>
      </c>
      <c r="D800" s="650" t="str">
        <f t="shared" si="45"/>
        <v>76.95</v>
      </c>
      <c r="E800" s="651">
        <v>0.67579999999999996</v>
      </c>
      <c r="F800" s="618"/>
      <c r="I800" s="653">
        <v>76.95</v>
      </c>
      <c r="J800" s="650" t="str">
        <f t="shared" si="46"/>
        <v>76.95</v>
      </c>
      <c r="K800" s="654">
        <v>0.82206999999999997</v>
      </c>
      <c r="L800" s="637"/>
      <c r="M800" s="637"/>
      <c r="N800" s="637"/>
    </row>
    <row r="801" spans="3:14" x14ac:dyDescent="0.25">
      <c r="C801" s="649">
        <v>77</v>
      </c>
      <c r="D801" s="650" t="str">
        <f t="shared" si="45"/>
        <v>77.00</v>
      </c>
      <c r="E801" s="651">
        <v>0.67549999999999999</v>
      </c>
      <c r="F801" s="618"/>
      <c r="I801" s="653">
        <v>77</v>
      </c>
      <c r="J801" s="650" t="str">
        <f t="shared" si="46"/>
        <v>77.00</v>
      </c>
      <c r="K801" s="654">
        <v>0.82169999999999999</v>
      </c>
      <c r="L801" s="637"/>
      <c r="M801" s="637"/>
      <c r="N801" s="637"/>
    </row>
    <row r="802" spans="3:14" x14ac:dyDescent="0.25">
      <c r="C802" s="649">
        <v>77.05</v>
      </c>
      <c r="D802" s="650" t="str">
        <f t="shared" si="45"/>
        <v>77.05</v>
      </c>
      <c r="E802" s="651">
        <v>0.67520000000000002</v>
      </c>
      <c r="F802" s="618"/>
      <c r="I802" s="653">
        <v>77.05</v>
      </c>
      <c r="J802" s="650" t="str">
        <f t="shared" si="46"/>
        <v>77.05</v>
      </c>
      <c r="K802" s="654">
        <v>0.82137000000000004</v>
      </c>
      <c r="L802" s="637"/>
      <c r="M802" s="637"/>
      <c r="N802" s="637"/>
    </row>
    <row r="803" spans="3:14" x14ac:dyDescent="0.25">
      <c r="C803" s="649">
        <v>77.099999999999994</v>
      </c>
      <c r="D803" s="650" t="str">
        <f t="shared" si="45"/>
        <v>77.10</v>
      </c>
      <c r="E803" s="651">
        <v>0.67490000000000006</v>
      </c>
      <c r="F803" s="618"/>
      <c r="I803" s="653">
        <v>77.099999999999994</v>
      </c>
      <c r="J803" s="650" t="str">
        <f t="shared" si="46"/>
        <v>77.10</v>
      </c>
      <c r="K803" s="654">
        <v>0.82104999999999995</v>
      </c>
      <c r="L803" s="637"/>
      <c r="M803" s="637"/>
      <c r="N803" s="637"/>
    </row>
    <row r="804" spans="3:14" x14ac:dyDescent="0.25">
      <c r="C804" s="649">
        <v>77.150000000000006</v>
      </c>
      <c r="D804" s="650" t="str">
        <f t="shared" si="45"/>
        <v>77.15</v>
      </c>
      <c r="E804" s="651">
        <v>0.67457500000000004</v>
      </c>
      <c r="F804" s="618"/>
      <c r="I804" s="653">
        <v>77.150000000000006</v>
      </c>
      <c r="J804" s="650" t="str">
        <f t="shared" si="46"/>
        <v>77.15</v>
      </c>
      <c r="K804" s="654">
        <v>0.82069999999999999</v>
      </c>
      <c r="L804" s="637"/>
      <c r="M804" s="637"/>
      <c r="N804" s="637"/>
    </row>
    <row r="805" spans="3:14" x14ac:dyDescent="0.25">
      <c r="C805" s="649">
        <v>77.2</v>
      </c>
      <c r="D805" s="650" t="str">
        <f t="shared" si="45"/>
        <v>77.20</v>
      </c>
      <c r="E805" s="651">
        <v>0.67425000000000002</v>
      </c>
      <c r="F805" s="618"/>
      <c r="I805" s="653">
        <v>77.2</v>
      </c>
      <c r="J805" s="650" t="str">
        <f t="shared" si="46"/>
        <v>77.20</v>
      </c>
      <c r="K805" s="654">
        <v>0.82035000000000002</v>
      </c>
      <c r="L805" s="637"/>
      <c r="M805" s="637"/>
      <c r="N805" s="637"/>
    </row>
    <row r="806" spans="3:14" x14ac:dyDescent="0.25">
      <c r="C806" s="649">
        <v>77.25</v>
      </c>
      <c r="D806" s="650" t="str">
        <f t="shared" si="45"/>
        <v>77.25</v>
      </c>
      <c r="E806" s="651">
        <v>0.67395000000000005</v>
      </c>
      <c r="F806" s="618"/>
      <c r="I806" s="653">
        <v>77.25</v>
      </c>
      <c r="J806" s="650" t="str">
        <f t="shared" si="46"/>
        <v>77.25</v>
      </c>
      <c r="K806" s="654">
        <v>0.82</v>
      </c>
      <c r="L806" s="637"/>
      <c r="M806" s="637"/>
      <c r="N806" s="637"/>
    </row>
    <row r="807" spans="3:14" x14ac:dyDescent="0.25">
      <c r="C807" s="649">
        <v>77.3</v>
      </c>
      <c r="D807" s="650" t="str">
        <f t="shared" si="45"/>
        <v>77.30</v>
      </c>
      <c r="E807" s="651">
        <v>0.67364999999999997</v>
      </c>
      <c r="F807" s="618"/>
      <c r="I807" s="653">
        <v>77.3</v>
      </c>
      <c r="J807" s="650" t="str">
        <f t="shared" si="46"/>
        <v>77.30</v>
      </c>
      <c r="K807" s="654">
        <v>0.81964999999999999</v>
      </c>
      <c r="L807" s="637"/>
      <c r="M807" s="637"/>
      <c r="N807" s="637"/>
    </row>
    <row r="808" spans="3:14" x14ac:dyDescent="0.25">
      <c r="C808" s="649">
        <v>77.349999999999994</v>
      </c>
      <c r="D808" s="650" t="str">
        <f t="shared" si="45"/>
        <v>77.35</v>
      </c>
      <c r="E808" s="651">
        <v>0.67335</v>
      </c>
      <c r="F808" s="618"/>
      <c r="I808" s="653">
        <v>77.349999999999994</v>
      </c>
      <c r="J808" s="650" t="str">
        <f t="shared" si="46"/>
        <v>77.35</v>
      </c>
      <c r="K808" s="654">
        <v>0.81932000000000005</v>
      </c>
      <c r="L808" s="637"/>
      <c r="M808" s="637"/>
      <c r="N808" s="637"/>
    </row>
    <row r="809" spans="3:14" x14ac:dyDescent="0.25">
      <c r="C809" s="649">
        <v>77.400000000000006</v>
      </c>
      <c r="D809" s="650" t="str">
        <f t="shared" si="45"/>
        <v>77.40</v>
      </c>
      <c r="E809" s="651">
        <v>0.67305000000000004</v>
      </c>
      <c r="F809" s="618"/>
      <c r="I809" s="653">
        <v>77.400000000000006</v>
      </c>
      <c r="J809" s="650" t="str">
        <f t="shared" si="46"/>
        <v>77.40</v>
      </c>
      <c r="K809" s="654">
        <v>0.81899999999999995</v>
      </c>
      <c r="L809" s="637"/>
      <c r="M809" s="637"/>
      <c r="N809" s="637"/>
    </row>
    <row r="810" spans="3:14" x14ac:dyDescent="0.25">
      <c r="C810" s="649">
        <v>77.45</v>
      </c>
      <c r="D810" s="650" t="str">
        <f t="shared" si="45"/>
        <v>77.45</v>
      </c>
      <c r="E810" s="651">
        <v>0.67272500000000002</v>
      </c>
      <c r="F810" s="618"/>
      <c r="I810" s="653">
        <v>77.45</v>
      </c>
      <c r="J810" s="650" t="str">
        <f t="shared" si="46"/>
        <v>77.45</v>
      </c>
      <c r="K810" s="654">
        <v>0.81862000000000001</v>
      </c>
      <c r="L810" s="637"/>
      <c r="M810" s="637"/>
      <c r="N810" s="637"/>
    </row>
    <row r="811" spans="3:14" x14ac:dyDescent="0.25">
      <c r="C811" s="649">
        <v>77.5</v>
      </c>
      <c r="D811" s="650" t="str">
        <f t="shared" si="45"/>
        <v>77.50</v>
      </c>
      <c r="E811" s="651">
        <v>0.6724</v>
      </c>
      <c r="F811" s="618"/>
      <c r="I811" s="653">
        <v>77.5</v>
      </c>
      <c r="J811" s="650" t="str">
        <f t="shared" si="46"/>
        <v>77.50</v>
      </c>
      <c r="K811" s="654">
        <v>0.81825000000000003</v>
      </c>
      <c r="L811" s="637"/>
      <c r="M811" s="637"/>
      <c r="N811" s="637"/>
    </row>
    <row r="812" spans="3:14" x14ac:dyDescent="0.25">
      <c r="C812" s="649">
        <v>77.55</v>
      </c>
      <c r="D812" s="650" t="str">
        <f t="shared" si="45"/>
        <v>77.55</v>
      </c>
      <c r="E812" s="651">
        <v>0.67210000000000003</v>
      </c>
      <c r="F812" s="618"/>
      <c r="I812" s="653">
        <v>77.55</v>
      </c>
      <c r="J812" s="650" t="str">
        <f t="shared" si="46"/>
        <v>77.55</v>
      </c>
      <c r="K812" s="654">
        <v>0.81789999999999996</v>
      </c>
      <c r="L812" s="637"/>
      <c r="M812" s="637"/>
      <c r="N812" s="637"/>
    </row>
    <row r="813" spans="3:14" x14ac:dyDescent="0.25">
      <c r="C813" s="649">
        <v>77.599999999999994</v>
      </c>
      <c r="D813" s="650" t="str">
        <f t="shared" si="45"/>
        <v>77.60</v>
      </c>
      <c r="E813" s="651">
        <v>0.67179999999999995</v>
      </c>
      <c r="F813" s="618"/>
      <c r="I813" s="653">
        <v>77.599999999999994</v>
      </c>
      <c r="J813" s="650" t="str">
        <f t="shared" si="46"/>
        <v>77.60</v>
      </c>
      <c r="K813" s="654">
        <v>0.81755</v>
      </c>
      <c r="L813" s="637"/>
      <c r="M813" s="637"/>
      <c r="N813" s="637"/>
    </row>
    <row r="814" spans="3:14" x14ac:dyDescent="0.25">
      <c r="C814" s="649">
        <v>77.650000000000006</v>
      </c>
      <c r="D814" s="650" t="str">
        <f t="shared" si="45"/>
        <v>77.65</v>
      </c>
      <c r="E814" s="651">
        <v>0.67149999999999999</v>
      </c>
      <c r="F814" s="618"/>
      <c r="I814" s="653">
        <v>77.650000000000006</v>
      </c>
      <c r="J814" s="650" t="str">
        <f t="shared" si="46"/>
        <v>77.65</v>
      </c>
      <c r="K814" s="654">
        <v>0.81721999999999995</v>
      </c>
      <c r="L814" s="637"/>
      <c r="M814" s="637"/>
      <c r="N814" s="637"/>
    </row>
    <row r="815" spans="3:14" x14ac:dyDescent="0.25">
      <c r="C815" s="649">
        <v>77.7</v>
      </c>
      <c r="D815" s="650" t="str">
        <f t="shared" si="45"/>
        <v>77.70</v>
      </c>
      <c r="E815" s="651">
        <v>0.67120000000000002</v>
      </c>
      <c r="F815" s="618"/>
      <c r="I815" s="653">
        <v>77.7</v>
      </c>
      <c r="J815" s="650" t="str">
        <f t="shared" si="46"/>
        <v>77.70</v>
      </c>
      <c r="K815" s="654">
        <v>0.81689999999999996</v>
      </c>
      <c r="L815" s="637"/>
      <c r="M815" s="637"/>
      <c r="N815" s="637"/>
    </row>
    <row r="816" spans="3:14" x14ac:dyDescent="0.25">
      <c r="C816" s="649">
        <v>77.75</v>
      </c>
      <c r="D816" s="650" t="str">
        <f t="shared" si="45"/>
        <v>77.75</v>
      </c>
      <c r="E816" s="651">
        <v>0.67090000000000005</v>
      </c>
      <c r="F816" s="618"/>
      <c r="I816" s="653">
        <v>77.75</v>
      </c>
      <c r="J816" s="650" t="str">
        <f t="shared" si="46"/>
        <v>77.75</v>
      </c>
      <c r="K816" s="654">
        <v>0.81655</v>
      </c>
      <c r="L816" s="637"/>
      <c r="M816" s="637"/>
      <c r="N816" s="637"/>
    </row>
    <row r="817" spans="3:14" x14ac:dyDescent="0.25">
      <c r="C817" s="649">
        <v>77.8</v>
      </c>
      <c r="D817" s="650" t="str">
        <f t="shared" si="45"/>
        <v>77.80</v>
      </c>
      <c r="E817" s="651">
        <v>0.67059999999999997</v>
      </c>
      <c r="F817" s="618"/>
      <c r="I817" s="653">
        <v>77.8</v>
      </c>
      <c r="J817" s="650" t="str">
        <f t="shared" si="46"/>
        <v>77.80</v>
      </c>
      <c r="K817" s="654">
        <v>0.81620000000000004</v>
      </c>
      <c r="L817" s="637"/>
      <c r="M817" s="637"/>
      <c r="N817" s="637"/>
    </row>
    <row r="818" spans="3:14" x14ac:dyDescent="0.25">
      <c r="C818" s="649">
        <v>77.849999999999994</v>
      </c>
      <c r="D818" s="650" t="str">
        <f t="shared" si="45"/>
        <v>77.85</v>
      </c>
      <c r="E818" s="651">
        <v>0.67027499999999995</v>
      </c>
      <c r="F818" s="618"/>
      <c r="I818" s="653">
        <v>77.849999999999994</v>
      </c>
      <c r="J818" s="650" t="str">
        <f t="shared" si="46"/>
        <v>77.85</v>
      </c>
      <c r="K818" s="654">
        <v>0.81586999999999998</v>
      </c>
      <c r="L818" s="637"/>
      <c r="M818" s="637"/>
      <c r="N818" s="637"/>
    </row>
    <row r="819" spans="3:14" x14ac:dyDescent="0.25">
      <c r="C819" s="649">
        <v>77.900000000000006</v>
      </c>
      <c r="D819" s="650" t="str">
        <f t="shared" si="45"/>
        <v>77.90</v>
      </c>
      <c r="E819" s="651">
        <v>0.66995000000000005</v>
      </c>
      <c r="F819" s="618"/>
      <c r="I819" s="653">
        <v>77.900000000000006</v>
      </c>
      <c r="J819" s="650" t="str">
        <f t="shared" si="46"/>
        <v>77.90</v>
      </c>
      <c r="K819" s="654">
        <v>0.81555</v>
      </c>
      <c r="L819" s="637"/>
      <c r="M819" s="637"/>
      <c r="N819" s="637"/>
    </row>
    <row r="820" spans="3:14" x14ac:dyDescent="0.25">
      <c r="C820" s="649">
        <v>77.95</v>
      </c>
      <c r="D820" s="650" t="str">
        <f t="shared" si="45"/>
        <v>77.95</v>
      </c>
      <c r="E820" s="651">
        <v>0.66964999999999997</v>
      </c>
      <c r="F820" s="618"/>
      <c r="I820" s="653">
        <v>77.95</v>
      </c>
      <c r="J820" s="650" t="str">
        <f t="shared" si="46"/>
        <v>77.95</v>
      </c>
      <c r="K820" s="654">
        <v>0.81520000000000004</v>
      </c>
      <c r="L820" s="637"/>
      <c r="M820" s="637"/>
      <c r="N820" s="637"/>
    </row>
    <row r="821" spans="3:14" x14ac:dyDescent="0.25">
      <c r="C821" s="649">
        <v>78</v>
      </c>
      <c r="D821" s="650" t="str">
        <f t="shared" si="45"/>
        <v>78.00</v>
      </c>
      <c r="E821" s="651">
        <v>0.66935</v>
      </c>
      <c r="F821" s="618"/>
      <c r="I821" s="653">
        <v>78</v>
      </c>
      <c r="J821" s="650" t="str">
        <f t="shared" si="46"/>
        <v>78.00</v>
      </c>
      <c r="K821" s="654">
        <v>0.81484999999999996</v>
      </c>
      <c r="L821" s="637"/>
      <c r="M821" s="637"/>
      <c r="N821" s="637"/>
    </row>
    <row r="822" spans="3:14" x14ac:dyDescent="0.25">
      <c r="C822" s="649">
        <v>78.05</v>
      </c>
      <c r="D822" s="650" t="str">
        <f t="shared" si="45"/>
        <v>78.05</v>
      </c>
      <c r="E822" s="651">
        <v>0.66905000000000003</v>
      </c>
      <c r="F822" s="618"/>
      <c r="I822" s="653">
        <v>78.05</v>
      </c>
      <c r="J822" s="650" t="str">
        <f t="shared" si="46"/>
        <v>78.05</v>
      </c>
      <c r="K822" s="654">
        <v>0.8145</v>
      </c>
      <c r="L822" s="637"/>
      <c r="M822" s="637"/>
      <c r="N822" s="637"/>
    </row>
    <row r="823" spans="3:14" x14ac:dyDescent="0.25">
      <c r="C823" s="649">
        <v>78.099999999999994</v>
      </c>
      <c r="D823" s="650" t="str">
        <f t="shared" si="45"/>
        <v>78.10</v>
      </c>
      <c r="E823" s="651">
        <v>0.66874999999999996</v>
      </c>
      <c r="F823" s="618"/>
      <c r="I823" s="653">
        <v>78.099999999999994</v>
      </c>
      <c r="J823" s="650" t="str">
        <f t="shared" si="46"/>
        <v>78.10</v>
      </c>
      <c r="K823" s="654">
        <v>0.81415000000000004</v>
      </c>
      <c r="L823" s="637"/>
      <c r="M823" s="637"/>
      <c r="N823" s="637"/>
    </row>
    <row r="824" spans="3:14" x14ac:dyDescent="0.25">
      <c r="C824" s="649">
        <v>78.150000000000006</v>
      </c>
      <c r="D824" s="650" t="str">
        <f t="shared" si="45"/>
        <v>78.15</v>
      </c>
      <c r="E824" s="651">
        <v>0.66844999999999999</v>
      </c>
      <c r="F824" s="618"/>
      <c r="I824" s="653">
        <v>78.150000000000006</v>
      </c>
      <c r="J824" s="650" t="str">
        <f t="shared" si="46"/>
        <v>78.15</v>
      </c>
      <c r="K824" s="654">
        <v>0.81381999999999999</v>
      </c>
      <c r="L824" s="637"/>
      <c r="M824" s="637"/>
      <c r="N824" s="637"/>
    </row>
    <row r="825" spans="3:14" x14ac:dyDescent="0.25">
      <c r="C825" s="649">
        <v>78.2</v>
      </c>
      <c r="D825" s="650" t="str">
        <f t="shared" si="45"/>
        <v>78.20</v>
      </c>
      <c r="E825" s="651">
        <v>0.66815000000000002</v>
      </c>
      <c r="F825" s="618"/>
      <c r="I825" s="653">
        <v>78.2</v>
      </c>
      <c r="J825" s="650" t="str">
        <f t="shared" si="46"/>
        <v>78.20</v>
      </c>
      <c r="K825" s="654">
        <v>0.8135</v>
      </c>
      <c r="L825" s="637"/>
      <c r="M825" s="637"/>
      <c r="N825" s="637"/>
    </row>
    <row r="826" spans="3:14" x14ac:dyDescent="0.25">
      <c r="C826" s="649">
        <v>78.25</v>
      </c>
      <c r="D826" s="650" t="str">
        <f t="shared" si="45"/>
        <v>78.25</v>
      </c>
      <c r="E826" s="651">
        <v>0.667875</v>
      </c>
      <c r="F826" s="618"/>
      <c r="I826" s="653">
        <v>78.25</v>
      </c>
      <c r="J826" s="650" t="str">
        <f t="shared" si="46"/>
        <v>78.25</v>
      </c>
      <c r="K826" s="654">
        <v>0.81316999999999995</v>
      </c>
      <c r="L826" s="637"/>
      <c r="M826" s="637"/>
      <c r="N826" s="637"/>
    </row>
    <row r="827" spans="3:14" x14ac:dyDescent="0.25">
      <c r="C827" s="649">
        <v>78.3</v>
      </c>
      <c r="D827" s="650" t="str">
        <f t="shared" si="45"/>
        <v>78.30</v>
      </c>
      <c r="E827" s="651">
        <v>0.66759999999999997</v>
      </c>
      <c r="F827" s="618"/>
      <c r="I827" s="653">
        <v>78.3</v>
      </c>
      <c r="J827" s="650" t="str">
        <f t="shared" si="46"/>
        <v>78.30</v>
      </c>
      <c r="K827" s="654">
        <v>0.81284999999999996</v>
      </c>
      <c r="L827" s="637"/>
      <c r="M827" s="637"/>
      <c r="N827" s="637"/>
    </row>
    <row r="828" spans="3:14" x14ac:dyDescent="0.25">
      <c r="C828" s="649">
        <v>78.349999999999994</v>
      </c>
      <c r="D828" s="650" t="str">
        <f t="shared" si="45"/>
        <v>78.35</v>
      </c>
      <c r="E828" s="651">
        <v>0.6673</v>
      </c>
      <c r="F828" s="618"/>
      <c r="I828" s="653">
        <v>78.349999999999994</v>
      </c>
      <c r="J828" s="650" t="str">
        <f t="shared" si="46"/>
        <v>78.35</v>
      </c>
      <c r="K828" s="654">
        <v>0.81252000000000002</v>
      </c>
      <c r="L828" s="637"/>
      <c r="M828" s="637"/>
      <c r="N828" s="637"/>
    </row>
    <row r="829" spans="3:14" x14ac:dyDescent="0.25">
      <c r="C829" s="649">
        <v>78.400000000000006</v>
      </c>
      <c r="D829" s="650" t="str">
        <f t="shared" si="45"/>
        <v>78.40</v>
      </c>
      <c r="E829" s="651">
        <v>0.66700000000000004</v>
      </c>
      <c r="F829" s="618"/>
      <c r="I829" s="653">
        <v>78.400000000000006</v>
      </c>
      <c r="J829" s="650" t="str">
        <f t="shared" si="46"/>
        <v>78.40</v>
      </c>
      <c r="K829" s="654">
        <v>0.81220000000000003</v>
      </c>
      <c r="L829" s="637"/>
      <c r="M829" s="637"/>
      <c r="N829" s="637"/>
    </row>
    <row r="830" spans="3:14" x14ac:dyDescent="0.25">
      <c r="C830" s="649">
        <v>78.45</v>
      </c>
      <c r="D830" s="650" t="str">
        <f t="shared" ref="D830:D893" si="47">TEXT(C830,"#.00")</f>
        <v>78.45</v>
      </c>
      <c r="E830" s="651">
        <v>0.66669999999999996</v>
      </c>
      <c r="F830" s="618"/>
      <c r="I830" s="653">
        <v>78.45</v>
      </c>
      <c r="J830" s="650" t="str">
        <f t="shared" ref="J830:J893" si="48">TEXT(I830,"#.00")</f>
        <v>78.45</v>
      </c>
      <c r="K830" s="654">
        <v>0.81154999999999999</v>
      </c>
      <c r="L830" s="637"/>
      <c r="M830" s="637"/>
      <c r="N830" s="637"/>
    </row>
    <row r="831" spans="3:14" x14ac:dyDescent="0.25">
      <c r="C831" s="649">
        <v>78.5</v>
      </c>
      <c r="D831" s="650" t="str">
        <f t="shared" si="47"/>
        <v>78.50</v>
      </c>
      <c r="E831" s="651">
        <v>0.66639999999999999</v>
      </c>
      <c r="F831" s="618"/>
      <c r="I831" s="653">
        <v>78.5</v>
      </c>
      <c r="J831" s="650" t="str">
        <f t="shared" si="48"/>
        <v>78.50</v>
      </c>
      <c r="K831" s="654">
        <v>0.8115</v>
      </c>
      <c r="L831" s="637"/>
      <c r="M831" s="637"/>
      <c r="N831" s="637"/>
    </row>
    <row r="832" spans="3:14" x14ac:dyDescent="0.25">
      <c r="C832" s="649">
        <v>78.55</v>
      </c>
      <c r="D832" s="650" t="str">
        <f t="shared" si="47"/>
        <v>78.55</v>
      </c>
      <c r="E832" s="651">
        <v>0.66612499999999997</v>
      </c>
      <c r="F832" s="618"/>
      <c r="I832" s="653">
        <v>78.55</v>
      </c>
      <c r="J832" s="650" t="str">
        <f t="shared" si="48"/>
        <v>78.55</v>
      </c>
      <c r="K832" s="654">
        <v>0.81116999999999995</v>
      </c>
      <c r="L832" s="637"/>
      <c r="M832" s="637"/>
      <c r="N832" s="637"/>
    </row>
    <row r="833" spans="3:14" x14ac:dyDescent="0.25">
      <c r="C833" s="649">
        <v>78.599999999999994</v>
      </c>
      <c r="D833" s="650" t="str">
        <f t="shared" si="47"/>
        <v>78.60</v>
      </c>
      <c r="E833" s="651">
        <v>0.66585000000000005</v>
      </c>
      <c r="F833" s="618"/>
      <c r="I833" s="653">
        <v>78.599999999999994</v>
      </c>
      <c r="J833" s="650" t="str">
        <f t="shared" si="48"/>
        <v>78.60</v>
      </c>
      <c r="K833" s="654">
        <v>0.81084999999999996</v>
      </c>
      <c r="L833" s="637"/>
      <c r="M833" s="637"/>
      <c r="N833" s="637"/>
    </row>
    <row r="834" spans="3:14" x14ac:dyDescent="0.25">
      <c r="C834" s="649">
        <v>78.650000000000006</v>
      </c>
      <c r="D834" s="650" t="str">
        <f t="shared" si="47"/>
        <v>78.65</v>
      </c>
      <c r="E834" s="651">
        <v>0.66552500000000003</v>
      </c>
      <c r="F834" s="618"/>
      <c r="I834" s="653">
        <v>78.650000000000006</v>
      </c>
      <c r="J834" s="650" t="str">
        <f t="shared" si="48"/>
        <v>78.65</v>
      </c>
      <c r="K834" s="654">
        <v>0.8105</v>
      </c>
      <c r="L834" s="637"/>
      <c r="M834" s="637"/>
      <c r="N834" s="637"/>
    </row>
    <row r="835" spans="3:14" x14ac:dyDescent="0.25">
      <c r="C835" s="649">
        <v>78.7</v>
      </c>
      <c r="D835" s="650" t="str">
        <f t="shared" si="47"/>
        <v>78.70</v>
      </c>
      <c r="E835" s="651">
        <v>0.66520000000000001</v>
      </c>
      <c r="F835" s="618"/>
      <c r="I835" s="653">
        <v>78.7</v>
      </c>
      <c r="J835" s="650" t="str">
        <f t="shared" si="48"/>
        <v>78.70</v>
      </c>
      <c r="K835" s="654">
        <v>0.81015000000000004</v>
      </c>
      <c r="L835" s="637"/>
      <c r="M835" s="637"/>
      <c r="N835" s="637"/>
    </row>
    <row r="836" spans="3:14" x14ac:dyDescent="0.25">
      <c r="C836" s="649">
        <v>78.75</v>
      </c>
      <c r="D836" s="650" t="str">
        <f t="shared" si="47"/>
        <v>78.75</v>
      </c>
      <c r="E836" s="651">
        <v>0.66490000000000005</v>
      </c>
      <c r="F836" s="618"/>
      <c r="I836" s="653">
        <v>78.75</v>
      </c>
      <c r="J836" s="650" t="str">
        <f t="shared" si="48"/>
        <v>78.75</v>
      </c>
      <c r="K836" s="654">
        <v>0.80984999999999996</v>
      </c>
      <c r="L836" s="637"/>
      <c r="M836" s="637"/>
      <c r="N836" s="637"/>
    </row>
    <row r="837" spans="3:14" x14ac:dyDescent="0.25">
      <c r="C837" s="649">
        <v>78.8</v>
      </c>
      <c r="D837" s="650" t="str">
        <f t="shared" si="47"/>
        <v>78.80</v>
      </c>
      <c r="E837" s="651">
        <v>0.66459999999999997</v>
      </c>
      <c r="F837" s="618"/>
      <c r="I837" s="653">
        <v>78.8</v>
      </c>
      <c r="J837" s="650" t="str">
        <f t="shared" si="48"/>
        <v>78.80</v>
      </c>
      <c r="K837" s="654">
        <v>0.80954999999999999</v>
      </c>
      <c r="L837" s="637"/>
      <c r="M837" s="637"/>
      <c r="N837" s="637"/>
    </row>
    <row r="838" spans="3:14" x14ac:dyDescent="0.25">
      <c r="C838" s="649">
        <v>78.849999999999994</v>
      </c>
      <c r="D838" s="650" t="str">
        <f t="shared" si="47"/>
        <v>78.85</v>
      </c>
      <c r="E838" s="651">
        <v>0.66435</v>
      </c>
      <c r="F838" s="618"/>
      <c r="I838" s="653">
        <v>78.849999999999994</v>
      </c>
      <c r="J838" s="650" t="str">
        <f t="shared" si="48"/>
        <v>78.85</v>
      </c>
      <c r="K838" s="654">
        <v>0.80922000000000005</v>
      </c>
      <c r="L838" s="637"/>
      <c r="M838" s="637"/>
      <c r="N838" s="637"/>
    </row>
    <row r="839" spans="3:14" x14ac:dyDescent="0.25">
      <c r="C839" s="649">
        <v>78.900000000000006</v>
      </c>
      <c r="D839" s="650" t="str">
        <f t="shared" si="47"/>
        <v>78.90</v>
      </c>
      <c r="E839" s="651">
        <v>0.66410000000000002</v>
      </c>
      <c r="F839" s="618"/>
      <c r="I839" s="653">
        <v>78.900000000000006</v>
      </c>
      <c r="J839" s="650" t="str">
        <f t="shared" si="48"/>
        <v>78.90</v>
      </c>
      <c r="K839" s="654">
        <v>0.80889999999999995</v>
      </c>
      <c r="L839" s="637"/>
      <c r="M839" s="637"/>
      <c r="N839" s="637"/>
    </row>
    <row r="840" spans="3:14" x14ac:dyDescent="0.25">
      <c r="C840" s="649">
        <v>78.95</v>
      </c>
      <c r="D840" s="650" t="str">
        <f t="shared" si="47"/>
        <v>78.95</v>
      </c>
      <c r="E840" s="651">
        <v>0.66379999999999995</v>
      </c>
      <c r="F840" s="618"/>
      <c r="I840" s="653">
        <v>78.95</v>
      </c>
      <c r="J840" s="650" t="str">
        <f t="shared" si="48"/>
        <v>78.95</v>
      </c>
      <c r="K840" s="654">
        <v>0.80854999999999999</v>
      </c>
      <c r="L840" s="637"/>
      <c r="M840" s="637"/>
      <c r="N840" s="637"/>
    </row>
    <row r="841" spans="3:14" x14ac:dyDescent="0.25">
      <c r="C841" s="649">
        <v>79</v>
      </c>
      <c r="D841" s="650" t="str">
        <f t="shared" si="47"/>
        <v>79.00</v>
      </c>
      <c r="E841" s="651">
        <v>0.66349999999999998</v>
      </c>
      <c r="F841" s="618"/>
      <c r="I841" s="653">
        <v>79</v>
      </c>
      <c r="J841" s="650" t="str">
        <f t="shared" si="48"/>
        <v>79.00</v>
      </c>
      <c r="K841" s="654">
        <v>0.80820000000000003</v>
      </c>
      <c r="L841" s="637"/>
      <c r="M841" s="637"/>
      <c r="N841" s="637"/>
    </row>
    <row r="842" spans="3:14" x14ac:dyDescent="0.25">
      <c r="C842" s="649">
        <v>79.05</v>
      </c>
      <c r="D842" s="650" t="str">
        <f t="shared" si="47"/>
        <v>79.05</v>
      </c>
      <c r="E842" s="651">
        <v>0.66320000000000001</v>
      </c>
      <c r="F842" s="618"/>
      <c r="I842" s="653">
        <v>79.05</v>
      </c>
      <c r="J842" s="650" t="str">
        <f t="shared" si="48"/>
        <v>79.05</v>
      </c>
      <c r="K842" s="654">
        <v>0.80789999999999995</v>
      </c>
      <c r="L842" s="637"/>
      <c r="M842" s="637"/>
      <c r="N842" s="637"/>
    </row>
    <row r="843" spans="3:14" x14ac:dyDescent="0.25">
      <c r="C843" s="649">
        <v>79.099999999999994</v>
      </c>
      <c r="D843" s="650" t="str">
        <f t="shared" si="47"/>
        <v>79.10</v>
      </c>
      <c r="E843" s="651">
        <v>0.66290000000000004</v>
      </c>
      <c r="F843" s="618"/>
      <c r="I843" s="653">
        <v>79.099999999999994</v>
      </c>
      <c r="J843" s="650" t="str">
        <f t="shared" si="48"/>
        <v>79.10</v>
      </c>
      <c r="K843" s="654">
        <v>0.80759999999999998</v>
      </c>
      <c r="L843" s="637"/>
      <c r="M843" s="637"/>
      <c r="N843" s="637"/>
    </row>
    <row r="844" spans="3:14" x14ac:dyDescent="0.25">
      <c r="C844" s="649">
        <v>79.150000000000006</v>
      </c>
      <c r="D844" s="650" t="str">
        <f t="shared" si="47"/>
        <v>79.15</v>
      </c>
      <c r="E844" s="651">
        <v>0.66262500000000002</v>
      </c>
      <c r="F844" s="618"/>
      <c r="I844" s="653">
        <v>79.150000000000006</v>
      </c>
      <c r="J844" s="650" t="str">
        <f t="shared" si="48"/>
        <v>79.15</v>
      </c>
      <c r="K844" s="654">
        <v>0.80725000000000002</v>
      </c>
      <c r="L844" s="637"/>
      <c r="M844" s="637"/>
      <c r="N844" s="637"/>
    </row>
    <row r="845" spans="3:14" x14ac:dyDescent="0.25">
      <c r="C845" s="649">
        <v>79.2</v>
      </c>
      <c r="D845" s="650" t="str">
        <f t="shared" si="47"/>
        <v>79.20</v>
      </c>
      <c r="E845" s="651">
        <v>0.66234999999999999</v>
      </c>
      <c r="F845" s="618"/>
      <c r="I845" s="653">
        <v>79.2</v>
      </c>
      <c r="J845" s="650" t="str">
        <f t="shared" si="48"/>
        <v>79.20</v>
      </c>
      <c r="K845" s="654">
        <v>0.80689999999999995</v>
      </c>
      <c r="L845" s="637"/>
      <c r="M845" s="637"/>
      <c r="N845" s="637"/>
    </row>
    <row r="846" spans="3:14" x14ac:dyDescent="0.25">
      <c r="C846" s="649">
        <v>79.25</v>
      </c>
      <c r="D846" s="650" t="str">
        <f t="shared" si="47"/>
        <v>79.25</v>
      </c>
      <c r="E846" s="651">
        <v>0.66205000000000003</v>
      </c>
      <c r="F846" s="618"/>
      <c r="I846" s="653">
        <v>79.25</v>
      </c>
      <c r="J846" s="650" t="str">
        <f t="shared" si="48"/>
        <v>79.25</v>
      </c>
      <c r="K846" s="654">
        <v>0.80657000000000001</v>
      </c>
      <c r="L846" s="637"/>
      <c r="M846" s="637"/>
      <c r="N846" s="637"/>
    </row>
    <row r="847" spans="3:14" x14ac:dyDescent="0.25">
      <c r="C847" s="649">
        <v>79.3</v>
      </c>
      <c r="D847" s="650" t="str">
        <f t="shared" si="47"/>
        <v>79.30</v>
      </c>
      <c r="E847" s="651">
        <v>0.66174999999999995</v>
      </c>
      <c r="F847" s="618"/>
      <c r="I847" s="653">
        <v>79.3</v>
      </c>
      <c r="J847" s="650" t="str">
        <f t="shared" si="48"/>
        <v>79.30</v>
      </c>
      <c r="K847" s="654">
        <v>0.80625000000000002</v>
      </c>
      <c r="L847" s="637"/>
      <c r="M847" s="637"/>
      <c r="N847" s="637"/>
    </row>
    <row r="848" spans="3:14" x14ac:dyDescent="0.25">
      <c r="C848" s="649">
        <v>79.349999999999994</v>
      </c>
      <c r="D848" s="650" t="str">
        <f t="shared" si="47"/>
        <v>79.35</v>
      </c>
      <c r="E848" s="651">
        <v>0.66147500000000004</v>
      </c>
      <c r="F848" s="618"/>
      <c r="I848" s="653">
        <v>79.349999999999994</v>
      </c>
      <c r="J848" s="650" t="str">
        <f t="shared" si="48"/>
        <v>79.35</v>
      </c>
      <c r="K848" s="654">
        <v>0.80591999999999997</v>
      </c>
      <c r="L848" s="637"/>
      <c r="M848" s="637"/>
      <c r="N848" s="637"/>
    </row>
    <row r="849" spans="3:14" x14ac:dyDescent="0.25">
      <c r="C849" s="649">
        <v>79.400000000000006</v>
      </c>
      <c r="D849" s="650" t="str">
        <f t="shared" si="47"/>
        <v>79.40</v>
      </c>
      <c r="E849" s="651">
        <v>0.66120000000000001</v>
      </c>
      <c r="F849" s="618"/>
      <c r="I849" s="653">
        <v>79.400000000000006</v>
      </c>
      <c r="J849" s="650" t="str">
        <f t="shared" si="48"/>
        <v>79.40</v>
      </c>
      <c r="K849" s="654">
        <v>0.80559999999999998</v>
      </c>
      <c r="L849" s="637"/>
      <c r="M849" s="637"/>
      <c r="N849" s="637"/>
    </row>
    <row r="850" spans="3:14" x14ac:dyDescent="0.25">
      <c r="C850" s="649">
        <v>79.45</v>
      </c>
      <c r="D850" s="650" t="str">
        <f t="shared" si="47"/>
        <v>79.45</v>
      </c>
      <c r="E850" s="651">
        <v>0.66090000000000004</v>
      </c>
      <c r="F850" s="618"/>
      <c r="I850" s="653">
        <v>79.45</v>
      </c>
      <c r="J850" s="650" t="str">
        <f t="shared" si="48"/>
        <v>79.45</v>
      </c>
      <c r="K850" s="654">
        <v>0.80527000000000004</v>
      </c>
      <c r="L850" s="637"/>
      <c r="M850" s="637"/>
      <c r="N850" s="637"/>
    </row>
    <row r="851" spans="3:14" x14ac:dyDescent="0.25">
      <c r="C851" s="649">
        <v>79.5</v>
      </c>
      <c r="D851" s="650" t="str">
        <f t="shared" si="47"/>
        <v>79.50</v>
      </c>
      <c r="E851" s="651">
        <v>0.66059999999999997</v>
      </c>
      <c r="F851" s="618"/>
      <c r="I851" s="653">
        <v>79.5</v>
      </c>
      <c r="J851" s="650" t="str">
        <f t="shared" si="48"/>
        <v>79.50</v>
      </c>
      <c r="K851" s="654">
        <v>0.80495000000000005</v>
      </c>
      <c r="L851" s="637"/>
      <c r="M851" s="637"/>
      <c r="N851" s="637"/>
    </row>
    <row r="852" spans="3:14" x14ac:dyDescent="0.25">
      <c r="C852" s="649">
        <v>79.55</v>
      </c>
      <c r="D852" s="650" t="str">
        <f t="shared" si="47"/>
        <v>79.55</v>
      </c>
      <c r="E852" s="651">
        <v>0.66032500000000005</v>
      </c>
      <c r="F852" s="618"/>
      <c r="I852" s="653">
        <v>79.55</v>
      </c>
      <c r="J852" s="650" t="str">
        <f t="shared" si="48"/>
        <v>79.55</v>
      </c>
      <c r="K852" s="654">
        <v>0.80464999999999998</v>
      </c>
      <c r="L852" s="637"/>
      <c r="M852" s="637"/>
      <c r="N852" s="637"/>
    </row>
    <row r="853" spans="3:14" x14ac:dyDescent="0.25">
      <c r="C853" s="649">
        <v>79.599999999999994</v>
      </c>
      <c r="D853" s="650" t="str">
        <f t="shared" si="47"/>
        <v>79.60</v>
      </c>
      <c r="E853" s="651">
        <v>0.66005000000000003</v>
      </c>
      <c r="F853" s="618"/>
      <c r="I853" s="653">
        <v>79.599999999999994</v>
      </c>
      <c r="J853" s="650" t="str">
        <f t="shared" si="48"/>
        <v>79.60</v>
      </c>
      <c r="K853" s="654">
        <v>0.80435000000000001</v>
      </c>
      <c r="L853" s="637"/>
      <c r="M853" s="637"/>
      <c r="N853" s="637"/>
    </row>
    <row r="854" spans="3:14" x14ac:dyDescent="0.25">
      <c r="C854" s="649">
        <v>79.650000000000006</v>
      </c>
      <c r="D854" s="650" t="str">
        <f t="shared" si="47"/>
        <v>79.65</v>
      </c>
      <c r="E854" s="651">
        <v>0.659775</v>
      </c>
      <c r="F854" s="618"/>
      <c r="I854" s="653">
        <v>79.650000000000006</v>
      </c>
      <c r="J854" s="650" t="str">
        <f t="shared" si="48"/>
        <v>79.65</v>
      </c>
      <c r="K854" s="654">
        <v>0.80400000000000005</v>
      </c>
      <c r="L854" s="637"/>
      <c r="M854" s="637"/>
      <c r="N854" s="637"/>
    </row>
    <row r="855" spans="3:14" x14ac:dyDescent="0.25">
      <c r="C855" s="649">
        <v>79.7</v>
      </c>
      <c r="D855" s="650" t="str">
        <f t="shared" si="47"/>
        <v>79.70</v>
      </c>
      <c r="E855" s="651">
        <v>0.65949999999999998</v>
      </c>
      <c r="F855" s="618"/>
      <c r="I855" s="653">
        <v>79.7</v>
      </c>
      <c r="J855" s="650" t="str">
        <f t="shared" si="48"/>
        <v>79.70</v>
      </c>
      <c r="K855" s="654">
        <v>0.80364999999999998</v>
      </c>
      <c r="L855" s="637"/>
      <c r="M855" s="637"/>
      <c r="N855" s="637"/>
    </row>
    <row r="856" spans="3:14" x14ac:dyDescent="0.25">
      <c r="C856" s="649">
        <v>79.75</v>
      </c>
      <c r="D856" s="650" t="str">
        <f t="shared" si="47"/>
        <v>79.75</v>
      </c>
      <c r="E856" s="651">
        <v>0.65922499999999995</v>
      </c>
      <c r="F856" s="618"/>
      <c r="I856" s="653">
        <v>79.75</v>
      </c>
      <c r="J856" s="650" t="str">
        <f t="shared" si="48"/>
        <v>79.75</v>
      </c>
      <c r="K856" s="654">
        <v>0.80335000000000001</v>
      </c>
      <c r="L856" s="637"/>
      <c r="M856" s="637"/>
      <c r="N856" s="637"/>
    </row>
    <row r="857" spans="3:14" x14ac:dyDescent="0.25">
      <c r="C857" s="649">
        <v>79.8</v>
      </c>
      <c r="D857" s="650" t="str">
        <f t="shared" si="47"/>
        <v>79.80</v>
      </c>
      <c r="E857" s="651">
        <v>0.65895000000000004</v>
      </c>
      <c r="F857" s="618"/>
      <c r="I857" s="653">
        <v>79.8</v>
      </c>
      <c r="J857" s="650" t="str">
        <f t="shared" si="48"/>
        <v>79.80</v>
      </c>
      <c r="K857" s="654">
        <v>0.80305000000000004</v>
      </c>
      <c r="L857" s="637"/>
      <c r="M857" s="637"/>
      <c r="N857" s="637"/>
    </row>
    <row r="858" spans="3:14" x14ac:dyDescent="0.25">
      <c r="C858" s="649">
        <v>79.849999999999994</v>
      </c>
      <c r="D858" s="650" t="str">
        <f t="shared" si="47"/>
        <v>79.85</v>
      </c>
      <c r="E858" s="651">
        <v>0.65864999999999996</v>
      </c>
      <c r="F858" s="618"/>
      <c r="I858" s="653">
        <v>79.849999999999994</v>
      </c>
      <c r="J858" s="650" t="str">
        <f t="shared" si="48"/>
        <v>79.85</v>
      </c>
      <c r="K858" s="654">
        <v>0.80271999999999999</v>
      </c>
      <c r="L858" s="637"/>
      <c r="M858" s="637"/>
      <c r="N858" s="637"/>
    </row>
    <row r="859" spans="3:14" x14ac:dyDescent="0.25">
      <c r="C859" s="649">
        <v>79.900000000000006</v>
      </c>
      <c r="D859" s="650" t="str">
        <f t="shared" si="47"/>
        <v>79.90</v>
      </c>
      <c r="E859" s="651">
        <v>0.65834999999999999</v>
      </c>
      <c r="F859" s="618"/>
      <c r="I859" s="653">
        <v>79.900000000000006</v>
      </c>
      <c r="J859" s="650" t="str">
        <f t="shared" si="48"/>
        <v>79.90</v>
      </c>
      <c r="K859" s="654">
        <v>0.8024</v>
      </c>
      <c r="L859" s="637"/>
      <c r="M859" s="637"/>
      <c r="N859" s="637"/>
    </row>
    <row r="860" spans="3:14" x14ac:dyDescent="0.25">
      <c r="C860" s="649">
        <v>79.95</v>
      </c>
      <c r="D860" s="650" t="str">
        <f t="shared" si="47"/>
        <v>79.95</v>
      </c>
      <c r="E860" s="651">
        <v>0.65807499999999997</v>
      </c>
      <c r="F860" s="618"/>
      <c r="I860" s="653">
        <v>79.95</v>
      </c>
      <c r="J860" s="650" t="str">
        <f t="shared" si="48"/>
        <v>79.95</v>
      </c>
      <c r="K860" s="654">
        <v>0.80206999999999995</v>
      </c>
      <c r="L860" s="637"/>
      <c r="M860" s="637"/>
      <c r="N860" s="637"/>
    </row>
    <row r="861" spans="3:14" x14ac:dyDescent="0.25">
      <c r="C861" s="649">
        <v>80</v>
      </c>
      <c r="D861" s="650" t="str">
        <f t="shared" si="47"/>
        <v>80.00</v>
      </c>
      <c r="E861" s="651">
        <v>0.65780000000000005</v>
      </c>
      <c r="F861" s="618"/>
      <c r="I861" s="653">
        <v>80</v>
      </c>
      <c r="J861" s="650" t="str">
        <f t="shared" si="48"/>
        <v>80.00</v>
      </c>
      <c r="K861" s="654">
        <v>0.80174999999999996</v>
      </c>
      <c r="L861" s="637"/>
      <c r="M861" s="637"/>
      <c r="N861" s="637"/>
    </row>
    <row r="862" spans="3:14" x14ac:dyDescent="0.25">
      <c r="C862" s="649">
        <v>80.05</v>
      </c>
      <c r="D862" s="650" t="str">
        <f t="shared" si="47"/>
        <v>80.05</v>
      </c>
      <c r="E862" s="651">
        <v>0.65754999999999997</v>
      </c>
      <c r="F862" s="618"/>
      <c r="I862" s="653">
        <v>80.05</v>
      </c>
      <c r="J862" s="650" t="str">
        <f t="shared" si="48"/>
        <v>80.05</v>
      </c>
      <c r="K862" s="654">
        <v>0.80145</v>
      </c>
      <c r="L862" s="637"/>
      <c r="M862" s="637"/>
      <c r="N862" s="637"/>
    </row>
    <row r="863" spans="3:14" x14ac:dyDescent="0.25">
      <c r="C863" s="649">
        <v>80.099999999999994</v>
      </c>
      <c r="D863" s="650" t="str">
        <f t="shared" si="47"/>
        <v>80.10</v>
      </c>
      <c r="E863" s="651">
        <v>0.6573</v>
      </c>
      <c r="F863" s="618"/>
      <c r="I863" s="653">
        <v>80.099999999999994</v>
      </c>
      <c r="J863" s="650" t="str">
        <f t="shared" si="48"/>
        <v>80.10</v>
      </c>
      <c r="K863" s="654">
        <v>0.80115000000000003</v>
      </c>
      <c r="L863" s="637"/>
      <c r="M863" s="637"/>
      <c r="N863" s="637"/>
    </row>
    <row r="864" spans="3:14" x14ac:dyDescent="0.25">
      <c r="C864" s="649">
        <v>80.150000000000006</v>
      </c>
      <c r="D864" s="650" t="str">
        <f t="shared" si="47"/>
        <v>80.15</v>
      </c>
      <c r="E864" s="651">
        <v>0.65700000000000003</v>
      </c>
      <c r="F864" s="618"/>
      <c r="I864" s="653">
        <v>80.150000000000006</v>
      </c>
      <c r="J864" s="650" t="str">
        <f t="shared" si="48"/>
        <v>80.15</v>
      </c>
      <c r="K864" s="654">
        <v>0.80081999999999998</v>
      </c>
      <c r="L864" s="637"/>
      <c r="M864" s="637"/>
      <c r="N864" s="637"/>
    </row>
    <row r="865" spans="3:14" x14ac:dyDescent="0.25">
      <c r="C865" s="649">
        <v>80.2</v>
      </c>
      <c r="D865" s="650" t="str">
        <f t="shared" si="47"/>
        <v>80.20</v>
      </c>
      <c r="E865" s="651">
        <v>0.65669999999999995</v>
      </c>
      <c r="F865" s="618"/>
      <c r="I865" s="653">
        <v>80.2</v>
      </c>
      <c r="J865" s="650" t="str">
        <f t="shared" si="48"/>
        <v>80.20</v>
      </c>
      <c r="K865" s="654">
        <v>0.80049999999999999</v>
      </c>
      <c r="L865" s="637"/>
      <c r="M865" s="637"/>
      <c r="N865" s="637"/>
    </row>
    <row r="866" spans="3:14" x14ac:dyDescent="0.25">
      <c r="C866" s="649">
        <v>80.25</v>
      </c>
      <c r="D866" s="650" t="str">
        <f t="shared" si="47"/>
        <v>80.25</v>
      </c>
      <c r="E866" s="651">
        <v>0.65642500000000004</v>
      </c>
      <c r="F866" s="618"/>
      <c r="I866" s="653">
        <v>80.25</v>
      </c>
      <c r="J866" s="650" t="str">
        <f t="shared" si="48"/>
        <v>80.25</v>
      </c>
      <c r="K866" s="654">
        <v>0.80017000000000005</v>
      </c>
      <c r="L866" s="637"/>
      <c r="M866" s="637"/>
      <c r="N866" s="637"/>
    </row>
    <row r="867" spans="3:14" x14ac:dyDescent="0.25">
      <c r="C867" s="649">
        <v>80.3</v>
      </c>
      <c r="D867" s="650" t="str">
        <f t="shared" si="47"/>
        <v>80.30</v>
      </c>
      <c r="E867" s="651">
        <v>0.65615000000000001</v>
      </c>
      <c r="F867" s="618"/>
      <c r="I867" s="653">
        <v>80.3</v>
      </c>
      <c r="J867" s="650" t="str">
        <f t="shared" si="48"/>
        <v>80.30</v>
      </c>
      <c r="K867" s="654">
        <v>0.79984999999999995</v>
      </c>
      <c r="L867" s="637"/>
      <c r="M867" s="637"/>
      <c r="N867" s="637"/>
    </row>
    <row r="868" spans="3:14" x14ac:dyDescent="0.25">
      <c r="C868" s="649">
        <v>80.349999999999994</v>
      </c>
      <c r="D868" s="650" t="str">
        <f t="shared" si="47"/>
        <v>80.35</v>
      </c>
      <c r="E868" s="651">
        <v>0.65590000000000004</v>
      </c>
      <c r="F868" s="618"/>
      <c r="I868" s="653">
        <v>80.349999999999994</v>
      </c>
      <c r="J868" s="650" t="str">
        <f t="shared" si="48"/>
        <v>80.35</v>
      </c>
      <c r="K868" s="654">
        <v>0.79954999999999998</v>
      </c>
      <c r="L868" s="637"/>
      <c r="M868" s="637"/>
      <c r="N868" s="637"/>
    </row>
    <row r="869" spans="3:14" x14ac:dyDescent="0.25">
      <c r="C869" s="649">
        <v>80.400000000000006</v>
      </c>
      <c r="D869" s="650" t="str">
        <f t="shared" si="47"/>
        <v>80.40</v>
      </c>
      <c r="E869" s="651">
        <v>0.65564999999999996</v>
      </c>
      <c r="F869" s="618"/>
      <c r="I869" s="653">
        <v>80.400000000000006</v>
      </c>
      <c r="J869" s="650" t="str">
        <f t="shared" si="48"/>
        <v>80.40</v>
      </c>
      <c r="K869" s="654">
        <v>0.79925000000000002</v>
      </c>
      <c r="L869" s="637"/>
      <c r="M869" s="637"/>
      <c r="N869" s="637"/>
    </row>
    <row r="870" spans="3:14" x14ac:dyDescent="0.25">
      <c r="C870" s="649">
        <v>80.45</v>
      </c>
      <c r="D870" s="650" t="str">
        <f t="shared" si="47"/>
        <v>80.45</v>
      </c>
      <c r="E870" s="651">
        <v>0.65534999999999999</v>
      </c>
      <c r="F870" s="618"/>
      <c r="I870" s="653">
        <v>80.45</v>
      </c>
      <c r="J870" s="650" t="str">
        <f t="shared" si="48"/>
        <v>80.45</v>
      </c>
      <c r="K870" s="654">
        <v>0.79895000000000005</v>
      </c>
      <c r="L870" s="637"/>
      <c r="M870" s="637"/>
      <c r="N870" s="637"/>
    </row>
    <row r="871" spans="3:14" x14ac:dyDescent="0.25">
      <c r="C871" s="649">
        <v>80.5</v>
      </c>
      <c r="D871" s="650" t="str">
        <f t="shared" si="47"/>
        <v>80.50</v>
      </c>
      <c r="E871" s="651">
        <v>0.65505000000000002</v>
      </c>
      <c r="F871" s="618"/>
      <c r="I871" s="653">
        <v>80.5</v>
      </c>
      <c r="J871" s="650" t="str">
        <f t="shared" si="48"/>
        <v>80.50</v>
      </c>
      <c r="K871" s="654">
        <v>0.79864999999999997</v>
      </c>
      <c r="L871" s="637"/>
      <c r="M871" s="637"/>
      <c r="N871" s="637"/>
    </row>
    <row r="872" spans="3:14" x14ac:dyDescent="0.25">
      <c r="C872" s="649">
        <v>80.55</v>
      </c>
      <c r="D872" s="650" t="str">
        <f t="shared" si="47"/>
        <v>80.55</v>
      </c>
      <c r="E872" s="651">
        <v>0.654775</v>
      </c>
      <c r="F872" s="618"/>
      <c r="I872" s="653">
        <v>80.55</v>
      </c>
      <c r="J872" s="650" t="str">
        <f t="shared" si="48"/>
        <v>80.55</v>
      </c>
      <c r="K872" s="654">
        <v>0.79832000000000003</v>
      </c>
      <c r="L872" s="637"/>
      <c r="M872" s="637"/>
      <c r="N872" s="637"/>
    </row>
    <row r="873" spans="3:14" x14ac:dyDescent="0.25">
      <c r="C873" s="649">
        <v>80.599999999999994</v>
      </c>
      <c r="D873" s="650" t="str">
        <f t="shared" si="47"/>
        <v>80.60</v>
      </c>
      <c r="E873" s="651">
        <v>0.65449999999999997</v>
      </c>
      <c r="F873" s="618"/>
      <c r="I873" s="653">
        <v>80.599999999999994</v>
      </c>
      <c r="J873" s="650" t="str">
        <f t="shared" si="48"/>
        <v>80.60</v>
      </c>
      <c r="K873" s="654">
        <v>0.79800000000000004</v>
      </c>
      <c r="L873" s="637"/>
      <c r="M873" s="637"/>
      <c r="N873" s="637"/>
    </row>
    <row r="874" spans="3:14" x14ac:dyDescent="0.25">
      <c r="C874" s="649">
        <v>80.650000000000006</v>
      </c>
      <c r="D874" s="650" t="str">
        <f t="shared" si="47"/>
        <v>80.65</v>
      </c>
      <c r="E874" s="651">
        <v>0.65425</v>
      </c>
      <c r="F874" s="618"/>
      <c r="I874" s="653">
        <v>80.650000000000006</v>
      </c>
      <c r="J874" s="650" t="str">
        <f t="shared" si="48"/>
        <v>80.65</v>
      </c>
      <c r="K874" s="654">
        <v>0.79766999999999999</v>
      </c>
      <c r="L874" s="637"/>
      <c r="M874" s="637"/>
      <c r="N874" s="637"/>
    </row>
    <row r="875" spans="3:14" x14ac:dyDescent="0.25">
      <c r="C875" s="649">
        <v>80.7</v>
      </c>
      <c r="D875" s="650" t="str">
        <f t="shared" si="47"/>
        <v>80.70</v>
      </c>
      <c r="E875" s="651">
        <v>0.65400000000000003</v>
      </c>
      <c r="F875" s="618"/>
      <c r="I875" s="653">
        <v>80.7</v>
      </c>
      <c r="J875" s="650" t="str">
        <f t="shared" si="48"/>
        <v>80.70</v>
      </c>
      <c r="K875" s="654">
        <v>0.79735</v>
      </c>
      <c r="L875" s="637"/>
      <c r="M875" s="637"/>
      <c r="N875" s="637"/>
    </row>
    <row r="876" spans="3:14" x14ac:dyDescent="0.25">
      <c r="C876" s="649">
        <v>80.75</v>
      </c>
      <c r="D876" s="650" t="str">
        <f t="shared" si="47"/>
        <v>80.75</v>
      </c>
      <c r="E876" s="651">
        <v>0.653725</v>
      </c>
      <c r="F876" s="618"/>
      <c r="I876" s="653">
        <v>80.75</v>
      </c>
      <c r="J876" s="650" t="str">
        <f t="shared" si="48"/>
        <v>80.75</v>
      </c>
      <c r="K876" s="654">
        <v>0.79705000000000004</v>
      </c>
      <c r="L876" s="637"/>
      <c r="M876" s="637"/>
      <c r="N876" s="637"/>
    </row>
    <row r="877" spans="3:14" x14ac:dyDescent="0.25">
      <c r="C877" s="649">
        <v>80.8</v>
      </c>
      <c r="D877" s="650" t="str">
        <f t="shared" si="47"/>
        <v>80.80</v>
      </c>
      <c r="E877" s="651">
        <v>0.65344999999999998</v>
      </c>
      <c r="F877" s="618"/>
      <c r="I877" s="653">
        <v>80.8</v>
      </c>
      <c r="J877" s="650" t="str">
        <f t="shared" si="48"/>
        <v>80.80</v>
      </c>
      <c r="K877" s="654">
        <v>0.79674999999999996</v>
      </c>
      <c r="L877" s="637"/>
      <c r="M877" s="637"/>
      <c r="N877" s="637"/>
    </row>
    <row r="878" spans="3:14" x14ac:dyDescent="0.25">
      <c r="C878" s="649">
        <v>80.849999999999994</v>
      </c>
      <c r="D878" s="650" t="str">
        <f t="shared" si="47"/>
        <v>80.85</v>
      </c>
      <c r="E878" s="651">
        <v>0.65317499999999995</v>
      </c>
      <c r="F878" s="618"/>
      <c r="I878" s="653">
        <v>80.849999999999994</v>
      </c>
      <c r="J878" s="650" t="str">
        <f t="shared" si="48"/>
        <v>80.85</v>
      </c>
      <c r="K878" s="654">
        <v>0.79644999999999999</v>
      </c>
      <c r="L878" s="637"/>
      <c r="M878" s="637"/>
      <c r="N878" s="637"/>
    </row>
    <row r="879" spans="3:14" x14ac:dyDescent="0.25">
      <c r="C879" s="649">
        <v>80.900000000000006</v>
      </c>
      <c r="D879" s="650" t="str">
        <f t="shared" si="47"/>
        <v>80.90</v>
      </c>
      <c r="E879" s="651">
        <v>0.65290000000000004</v>
      </c>
      <c r="F879" s="618"/>
      <c r="I879" s="653">
        <v>80.900000000000006</v>
      </c>
      <c r="J879" s="650" t="str">
        <f t="shared" si="48"/>
        <v>80.90</v>
      </c>
      <c r="K879" s="654">
        <v>0.79615000000000002</v>
      </c>
      <c r="L879" s="637"/>
      <c r="M879" s="637"/>
      <c r="N879" s="637"/>
    </row>
    <row r="880" spans="3:14" x14ac:dyDescent="0.25">
      <c r="C880" s="649">
        <v>80.95</v>
      </c>
      <c r="D880" s="650" t="str">
        <f t="shared" si="47"/>
        <v>80.95</v>
      </c>
      <c r="E880" s="651">
        <v>0.65262500000000001</v>
      </c>
      <c r="F880" s="618"/>
      <c r="I880" s="653">
        <v>80.95</v>
      </c>
      <c r="J880" s="650" t="str">
        <f t="shared" si="48"/>
        <v>80.95</v>
      </c>
      <c r="K880" s="654">
        <v>0.79584999999999995</v>
      </c>
      <c r="L880" s="637"/>
      <c r="M880" s="637"/>
      <c r="N880" s="637"/>
    </row>
    <row r="881" spans="3:14" x14ac:dyDescent="0.25">
      <c r="C881" s="649">
        <v>81</v>
      </c>
      <c r="D881" s="650" t="str">
        <f t="shared" si="47"/>
        <v>81.00</v>
      </c>
      <c r="E881" s="651">
        <v>0.65234999999999999</v>
      </c>
      <c r="F881" s="618"/>
      <c r="I881" s="653">
        <v>81</v>
      </c>
      <c r="J881" s="650" t="str">
        <f t="shared" si="48"/>
        <v>81.00</v>
      </c>
      <c r="K881" s="654">
        <v>0.79554999999999998</v>
      </c>
      <c r="L881" s="637"/>
      <c r="M881" s="637"/>
      <c r="N881" s="637"/>
    </row>
    <row r="882" spans="3:14" x14ac:dyDescent="0.25">
      <c r="C882" s="649">
        <v>81.05</v>
      </c>
      <c r="D882" s="650" t="str">
        <f t="shared" si="47"/>
        <v>81.05</v>
      </c>
      <c r="E882" s="651">
        <v>0.65210000000000001</v>
      </c>
      <c r="F882" s="618"/>
      <c r="I882" s="653">
        <v>81.05</v>
      </c>
      <c r="J882" s="650" t="str">
        <f t="shared" si="48"/>
        <v>81.05</v>
      </c>
      <c r="K882" s="654">
        <v>0.79525000000000001</v>
      </c>
      <c r="L882" s="637"/>
      <c r="M882" s="637"/>
      <c r="N882" s="637"/>
    </row>
    <row r="883" spans="3:14" x14ac:dyDescent="0.25">
      <c r="C883" s="649">
        <v>81.099999999999994</v>
      </c>
      <c r="D883" s="650" t="str">
        <f t="shared" si="47"/>
        <v>81.10</v>
      </c>
      <c r="E883" s="651">
        <v>0.65185000000000004</v>
      </c>
      <c r="F883" s="618"/>
      <c r="I883" s="653">
        <v>81.099999999999994</v>
      </c>
      <c r="J883" s="650" t="str">
        <f t="shared" si="48"/>
        <v>81.10</v>
      </c>
      <c r="K883" s="654">
        <v>0.79495000000000005</v>
      </c>
      <c r="L883" s="637"/>
      <c r="M883" s="637"/>
      <c r="N883" s="637"/>
    </row>
    <row r="884" spans="3:14" x14ac:dyDescent="0.25">
      <c r="C884" s="649">
        <v>81.150000000000006</v>
      </c>
      <c r="D884" s="650" t="str">
        <f t="shared" si="47"/>
        <v>81.15</v>
      </c>
      <c r="E884" s="651">
        <v>0.65157500000000002</v>
      </c>
      <c r="F884" s="618"/>
      <c r="I884" s="653">
        <v>81.150000000000006</v>
      </c>
      <c r="J884" s="650" t="str">
        <f t="shared" si="48"/>
        <v>81.15</v>
      </c>
      <c r="K884" s="654">
        <v>0.79461999999999999</v>
      </c>
      <c r="L884" s="637"/>
      <c r="M884" s="637"/>
      <c r="N884" s="637"/>
    </row>
    <row r="885" spans="3:14" x14ac:dyDescent="0.25">
      <c r="C885" s="649">
        <v>81.2</v>
      </c>
      <c r="D885" s="650" t="str">
        <f t="shared" si="47"/>
        <v>81.20</v>
      </c>
      <c r="E885" s="651">
        <v>0.65129999999999999</v>
      </c>
      <c r="F885" s="618"/>
      <c r="I885" s="653">
        <v>81.2</v>
      </c>
      <c r="J885" s="650" t="str">
        <f t="shared" si="48"/>
        <v>81.20</v>
      </c>
      <c r="K885" s="654">
        <v>0.79430000000000001</v>
      </c>
      <c r="L885" s="637"/>
      <c r="M885" s="637"/>
      <c r="N885" s="637"/>
    </row>
    <row r="886" spans="3:14" x14ac:dyDescent="0.25">
      <c r="C886" s="649">
        <v>81.25</v>
      </c>
      <c r="D886" s="650" t="str">
        <f t="shared" si="47"/>
        <v>81.25</v>
      </c>
      <c r="E886" s="651">
        <v>0.65105000000000002</v>
      </c>
      <c r="F886" s="618"/>
      <c r="I886" s="653">
        <v>81.25</v>
      </c>
      <c r="J886" s="650" t="str">
        <f t="shared" si="48"/>
        <v>81.25</v>
      </c>
      <c r="K886" s="654">
        <v>0.79400000000000004</v>
      </c>
      <c r="L886" s="637"/>
      <c r="M886" s="637"/>
      <c r="N886" s="637"/>
    </row>
    <row r="887" spans="3:14" x14ac:dyDescent="0.25">
      <c r="C887" s="649">
        <v>81.3</v>
      </c>
      <c r="D887" s="650" t="str">
        <f t="shared" si="47"/>
        <v>81.30</v>
      </c>
      <c r="E887" s="651">
        <v>0.65080000000000005</v>
      </c>
      <c r="F887" s="618"/>
      <c r="I887" s="653">
        <v>81.3</v>
      </c>
      <c r="J887" s="650" t="str">
        <f t="shared" si="48"/>
        <v>81.30</v>
      </c>
      <c r="K887" s="654">
        <v>0.79369999999999996</v>
      </c>
      <c r="L887" s="637"/>
      <c r="M887" s="637"/>
      <c r="N887" s="637"/>
    </row>
    <row r="888" spans="3:14" x14ac:dyDescent="0.25">
      <c r="C888" s="649">
        <v>81.349999999999994</v>
      </c>
      <c r="D888" s="650" t="str">
        <f t="shared" si="47"/>
        <v>81.35</v>
      </c>
      <c r="E888" s="651">
        <v>0.65052500000000002</v>
      </c>
      <c r="F888" s="618"/>
      <c r="I888" s="653">
        <v>81.349999999999994</v>
      </c>
      <c r="J888" s="650" t="str">
        <f t="shared" si="48"/>
        <v>81.35</v>
      </c>
      <c r="K888" s="654">
        <v>0.79339999999999999</v>
      </c>
      <c r="L888" s="637"/>
      <c r="M888" s="637"/>
      <c r="N888" s="637"/>
    </row>
    <row r="889" spans="3:14" x14ac:dyDescent="0.25">
      <c r="C889" s="649">
        <v>81.400000000000006</v>
      </c>
      <c r="D889" s="650" t="str">
        <f t="shared" si="47"/>
        <v>81.40</v>
      </c>
      <c r="E889" s="651">
        <v>0.65024999999999999</v>
      </c>
      <c r="F889" s="618"/>
      <c r="I889" s="653">
        <v>81.400000000000006</v>
      </c>
      <c r="J889" s="650" t="str">
        <f t="shared" si="48"/>
        <v>81.40</v>
      </c>
      <c r="K889" s="654">
        <v>0.79310000000000003</v>
      </c>
      <c r="L889" s="637"/>
      <c r="M889" s="637"/>
      <c r="N889" s="637"/>
    </row>
    <row r="890" spans="3:14" x14ac:dyDescent="0.25">
      <c r="C890" s="649">
        <v>81.45</v>
      </c>
      <c r="D890" s="650" t="str">
        <f t="shared" si="47"/>
        <v>81.45</v>
      </c>
      <c r="E890" s="651">
        <v>0.65</v>
      </c>
      <c r="F890" s="618"/>
      <c r="I890" s="653">
        <v>81.45</v>
      </c>
      <c r="J890" s="650" t="str">
        <f t="shared" si="48"/>
        <v>81.45</v>
      </c>
      <c r="K890" s="654">
        <v>0.79279999999999995</v>
      </c>
      <c r="L890" s="637"/>
      <c r="M890" s="637"/>
      <c r="N890" s="637"/>
    </row>
    <row r="891" spans="3:14" x14ac:dyDescent="0.25">
      <c r="C891" s="649">
        <v>81.5</v>
      </c>
      <c r="D891" s="650" t="str">
        <f t="shared" si="47"/>
        <v>81.50</v>
      </c>
      <c r="E891" s="651">
        <v>0.64975000000000005</v>
      </c>
      <c r="F891" s="618"/>
      <c r="I891" s="653">
        <v>81.5</v>
      </c>
      <c r="J891" s="650" t="str">
        <f t="shared" si="48"/>
        <v>81.50</v>
      </c>
      <c r="K891" s="654">
        <v>0.79249999999999998</v>
      </c>
      <c r="L891" s="637"/>
      <c r="M891" s="637"/>
      <c r="N891" s="637"/>
    </row>
    <row r="892" spans="3:14" x14ac:dyDescent="0.25">
      <c r="C892" s="649">
        <v>81.55</v>
      </c>
      <c r="D892" s="650" t="str">
        <f t="shared" si="47"/>
        <v>81.55</v>
      </c>
      <c r="E892" s="651">
        <v>0.64949999999999997</v>
      </c>
      <c r="F892" s="618"/>
      <c r="I892" s="653">
        <v>81.55</v>
      </c>
      <c r="J892" s="650" t="str">
        <f t="shared" si="48"/>
        <v>81.55</v>
      </c>
      <c r="K892" s="654">
        <v>0.79220000000000002</v>
      </c>
      <c r="L892" s="637"/>
      <c r="M892" s="637"/>
      <c r="N892" s="637"/>
    </row>
    <row r="893" spans="3:14" x14ac:dyDescent="0.25">
      <c r="C893" s="649">
        <v>81.599999999999994</v>
      </c>
      <c r="D893" s="650" t="str">
        <f t="shared" si="47"/>
        <v>81.60</v>
      </c>
      <c r="E893" s="651">
        <v>0.64924999999999999</v>
      </c>
      <c r="F893" s="618"/>
      <c r="I893" s="653">
        <v>81.599999999999994</v>
      </c>
      <c r="J893" s="650" t="str">
        <f t="shared" si="48"/>
        <v>81.60</v>
      </c>
      <c r="K893" s="654">
        <v>0.79190000000000005</v>
      </c>
      <c r="L893" s="637"/>
      <c r="M893" s="637"/>
      <c r="N893" s="637"/>
    </row>
    <row r="894" spans="3:14" x14ac:dyDescent="0.25">
      <c r="C894" s="649">
        <v>81.650000000000006</v>
      </c>
      <c r="D894" s="650" t="str">
        <f t="shared" ref="D894:D957" si="49">TEXT(C894,"#.00")</f>
        <v>81.65</v>
      </c>
      <c r="E894" s="651">
        <v>0.64897499999999997</v>
      </c>
      <c r="F894" s="618"/>
      <c r="I894" s="653">
        <v>81.650000000000006</v>
      </c>
      <c r="J894" s="650" t="str">
        <f t="shared" ref="J894:J957" si="50">TEXT(I894,"#.00")</f>
        <v>81.65</v>
      </c>
      <c r="K894" s="654">
        <v>0.79159999999999997</v>
      </c>
      <c r="L894" s="637"/>
      <c r="M894" s="637"/>
      <c r="N894" s="637"/>
    </row>
    <row r="895" spans="3:14" x14ac:dyDescent="0.25">
      <c r="C895" s="649">
        <v>81.7</v>
      </c>
      <c r="D895" s="650" t="str">
        <f t="shared" si="49"/>
        <v>81.70</v>
      </c>
      <c r="E895" s="651">
        <v>0.64870000000000005</v>
      </c>
      <c r="F895" s="618"/>
      <c r="I895" s="653">
        <v>81.7</v>
      </c>
      <c r="J895" s="650" t="str">
        <f t="shared" si="50"/>
        <v>81.70</v>
      </c>
      <c r="K895" s="654">
        <v>0.7913</v>
      </c>
      <c r="L895" s="637"/>
      <c r="M895" s="637"/>
      <c r="N895" s="637"/>
    </row>
    <row r="896" spans="3:14" x14ac:dyDescent="0.25">
      <c r="C896" s="649">
        <v>81.75</v>
      </c>
      <c r="D896" s="650" t="str">
        <f t="shared" si="49"/>
        <v>81.75</v>
      </c>
      <c r="E896" s="651">
        <v>0.64844999999999997</v>
      </c>
      <c r="F896" s="618"/>
      <c r="I896" s="653">
        <v>81.75</v>
      </c>
      <c r="J896" s="650" t="str">
        <f t="shared" si="50"/>
        <v>81.75</v>
      </c>
      <c r="K896" s="654">
        <v>0.79100000000000004</v>
      </c>
      <c r="L896" s="637"/>
      <c r="M896" s="637"/>
      <c r="N896" s="637"/>
    </row>
    <row r="897" spans="3:14" x14ac:dyDescent="0.25">
      <c r="C897" s="649">
        <v>81.8</v>
      </c>
      <c r="D897" s="650" t="str">
        <f t="shared" si="49"/>
        <v>81.80</v>
      </c>
      <c r="E897" s="651">
        <v>0.6482</v>
      </c>
      <c r="F897" s="618"/>
      <c r="I897" s="653">
        <v>81.8</v>
      </c>
      <c r="J897" s="650" t="str">
        <f t="shared" si="50"/>
        <v>81.80</v>
      </c>
      <c r="K897" s="654">
        <v>0.79069999999999996</v>
      </c>
      <c r="L897" s="637"/>
      <c r="M897" s="637"/>
      <c r="N897" s="637"/>
    </row>
    <row r="898" spans="3:14" x14ac:dyDescent="0.25">
      <c r="C898" s="649">
        <v>81.849999999999994</v>
      </c>
      <c r="D898" s="650" t="str">
        <f t="shared" si="49"/>
        <v>81.85</v>
      </c>
      <c r="E898" s="651">
        <v>0.64792499999999997</v>
      </c>
      <c r="F898" s="618"/>
      <c r="I898" s="653">
        <v>81.849999999999994</v>
      </c>
      <c r="J898" s="650" t="str">
        <f t="shared" si="50"/>
        <v>81.85</v>
      </c>
      <c r="K898" s="654">
        <v>0.79037000000000002</v>
      </c>
      <c r="L898" s="637"/>
      <c r="M898" s="637"/>
      <c r="N898" s="637"/>
    </row>
    <row r="899" spans="3:14" x14ac:dyDescent="0.25">
      <c r="C899" s="649">
        <v>81.900000000000006</v>
      </c>
      <c r="D899" s="650" t="str">
        <f t="shared" si="49"/>
        <v>81.90</v>
      </c>
      <c r="E899" s="651">
        <v>0.64764999999999995</v>
      </c>
      <c r="F899" s="618"/>
      <c r="I899" s="653">
        <v>81.900000000000006</v>
      </c>
      <c r="J899" s="650" t="str">
        <f t="shared" si="50"/>
        <v>81.90</v>
      </c>
      <c r="K899" s="654">
        <v>0.79005000000000003</v>
      </c>
      <c r="L899" s="637"/>
      <c r="M899" s="637"/>
      <c r="N899" s="637"/>
    </row>
    <row r="900" spans="3:14" x14ac:dyDescent="0.25">
      <c r="C900" s="649">
        <v>81.95</v>
      </c>
      <c r="D900" s="650" t="str">
        <f t="shared" si="49"/>
        <v>81.95</v>
      </c>
      <c r="E900" s="651">
        <v>0.64739999999999998</v>
      </c>
      <c r="F900" s="618"/>
      <c r="I900" s="653">
        <v>81.95</v>
      </c>
      <c r="J900" s="650" t="str">
        <f t="shared" si="50"/>
        <v>81.95</v>
      </c>
      <c r="K900" s="654">
        <v>0.78974999999999995</v>
      </c>
      <c r="L900" s="637"/>
      <c r="M900" s="637"/>
      <c r="N900" s="637"/>
    </row>
    <row r="901" spans="3:14" x14ac:dyDescent="0.25">
      <c r="C901" s="649">
        <v>82</v>
      </c>
      <c r="D901" s="650" t="str">
        <f t="shared" si="49"/>
        <v>82.00</v>
      </c>
      <c r="E901" s="651">
        <v>0.64715</v>
      </c>
      <c r="F901" s="618"/>
      <c r="I901" s="653">
        <v>82</v>
      </c>
      <c r="J901" s="650" t="str">
        <f t="shared" si="50"/>
        <v>82.00</v>
      </c>
      <c r="K901" s="654">
        <v>0.78944999999999999</v>
      </c>
      <c r="L901" s="637"/>
      <c r="M901" s="637"/>
      <c r="N901" s="637"/>
    </row>
    <row r="902" spans="3:14" x14ac:dyDescent="0.25">
      <c r="C902" s="649">
        <v>82.05</v>
      </c>
      <c r="D902" s="650" t="str">
        <f t="shared" si="49"/>
        <v>82.05</v>
      </c>
      <c r="E902" s="651">
        <v>0.64690000000000003</v>
      </c>
      <c r="F902" s="618"/>
      <c r="I902" s="653">
        <v>82.05</v>
      </c>
      <c r="J902" s="650" t="str">
        <f t="shared" si="50"/>
        <v>82.05</v>
      </c>
      <c r="K902" s="654">
        <v>0.78917000000000004</v>
      </c>
      <c r="L902" s="637"/>
      <c r="M902" s="637"/>
      <c r="N902" s="637"/>
    </row>
    <row r="903" spans="3:14" x14ac:dyDescent="0.25">
      <c r="C903" s="649">
        <v>82.1</v>
      </c>
      <c r="D903" s="650" t="str">
        <f t="shared" si="49"/>
        <v>82.10</v>
      </c>
      <c r="E903" s="651">
        <v>0.64664999999999995</v>
      </c>
      <c r="F903" s="618"/>
      <c r="I903" s="653">
        <v>82.1</v>
      </c>
      <c r="J903" s="650" t="str">
        <f t="shared" si="50"/>
        <v>82.10</v>
      </c>
      <c r="K903" s="654">
        <v>0.78890000000000005</v>
      </c>
      <c r="L903" s="637"/>
      <c r="M903" s="637"/>
      <c r="N903" s="637"/>
    </row>
    <row r="904" spans="3:14" x14ac:dyDescent="0.25">
      <c r="C904" s="649">
        <v>82.15</v>
      </c>
      <c r="D904" s="650" t="str">
        <f t="shared" si="49"/>
        <v>82.15</v>
      </c>
      <c r="E904" s="651">
        <v>0.64639999999999997</v>
      </c>
      <c r="F904" s="618"/>
      <c r="I904" s="653">
        <v>82.15</v>
      </c>
      <c r="J904" s="650" t="str">
        <f t="shared" si="50"/>
        <v>82.15</v>
      </c>
      <c r="K904" s="654">
        <v>0.78859999999999997</v>
      </c>
      <c r="L904" s="637"/>
      <c r="M904" s="637"/>
      <c r="N904" s="637"/>
    </row>
    <row r="905" spans="3:14" x14ac:dyDescent="0.25">
      <c r="C905" s="649">
        <v>82.2</v>
      </c>
      <c r="D905" s="650" t="str">
        <f t="shared" si="49"/>
        <v>82.20</v>
      </c>
      <c r="E905" s="651">
        <v>0.64615</v>
      </c>
      <c r="F905" s="618"/>
      <c r="I905" s="653">
        <v>82.2</v>
      </c>
      <c r="J905" s="650" t="str">
        <f t="shared" si="50"/>
        <v>82.20</v>
      </c>
      <c r="K905" s="654">
        <v>0.7883</v>
      </c>
      <c r="L905" s="637"/>
      <c r="M905" s="637"/>
      <c r="N905" s="637"/>
    </row>
    <row r="906" spans="3:14" x14ac:dyDescent="0.25">
      <c r="C906" s="649">
        <v>82.25</v>
      </c>
      <c r="D906" s="650" t="str">
        <f t="shared" si="49"/>
        <v>82.25</v>
      </c>
      <c r="E906" s="651">
        <v>0.64587499999999998</v>
      </c>
      <c r="F906" s="618"/>
      <c r="I906" s="653">
        <v>82.25</v>
      </c>
      <c r="J906" s="650" t="str">
        <f t="shared" si="50"/>
        <v>82.25</v>
      </c>
      <c r="K906" s="654">
        <v>0.78800000000000003</v>
      </c>
      <c r="L906" s="637"/>
      <c r="M906" s="637"/>
      <c r="N906" s="637"/>
    </row>
    <row r="907" spans="3:14" x14ac:dyDescent="0.25">
      <c r="C907" s="649">
        <v>82.3</v>
      </c>
      <c r="D907" s="650" t="str">
        <f t="shared" si="49"/>
        <v>82.30</v>
      </c>
      <c r="E907" s="651">
        <v>0.64559999999999995</v>
      </c>
      <c r="F907" s="618"/>
      <c r="I907" s="653">
        <v>82.3</v>
      </c>
      <c r="J907" s="650" t="str">
        <f t="shared" si="50"/>
        <v>82.30</v>
      </c>
      <c r="K907" s="654">
        <v>0.78769999999999996</v>
      </c>
      <c r="L907" s="637"/>
      <c r="M907" s="637"/>
      <c r="N907" s="637"/>
    </row>
    <row r="908" spans="3:14" x14ac:dyDescent="0.25">
      <c r="C908" s="649">
        <v>82.35</v>
      </c>
      <c r="D908" s="650" t="str">
        <f t="shared" si="49"/>
        <v>82.35</v>
      </c>
      <c r="E908" s="651">
        <v>0.64534999999999998</v>
      </c>
      <c r="F908" s="618"/>
      <c r="I908" s="653">
        <v>82.35</v>
      </c>
      <c r="J908" s="650" t="str">
        <f t="shared" si="50"/>
        <v>82.35</v>
      </c>
      <c r="K908" s="654">
        <v>0.78739999999999999</v>
      </c>
      <c r="L908" s="637"/>
      <c r="M908" s="637"/>
      <c r="N908" s="637"/>
    </row>
    <row r="909" spans="3:14" x14ac:dyDescent="0.25">
      <c r="C909" s="649">
        <v>82.4</v>
      </c>
      <c r="D909" s="650" t="str">
        <f t="shared" si="49"/>
        <v>82.40</v>
      </c>
      <c r="E909" s="651">
        <v>0.64510000000000001</v>
      </c>
      <c r="F909" s="618"/>
      <c r="I909" s="653">
        <v>82.4</v>
      </c>
      <c r="J909" s="650" t="str">
        <f t="shared" si="50"/>
        <v>82.40</v>
      </c>
      <c r="K909" s="654">
        <v>0.78710000000000002</v>
      </c>
      <c r="L909" s="637"/>
      <c r="M909" s="637"/>
      <c r="N909" s="637"/>
    </row>
    <row r="910" spans="3:14" x14ac:dyDescent="0.25">
      <c r="C910" s="649">
        <v>82.45</v>
      </c>
      <c r="D910" s="650" t="str">
        <f t="shared" si="49"/>
        <v>82.45</v>
      </c>
      <c r="E910" s="651">
        <v>0.64485000000000003</v>
      </c>
      <c r="F910" s="618"/>
      <c r="I910" s="653">
        <v>82.45</v>
      </c>
      <c r="J910" s="650" t="str">
        <f t="shared" si="50"/>
        <v>82.45</v>
      </c>
      <c r="K910" s="654">
        <v>0.78681999999999996</v>
      </c>
      <c r="L910" s="637"/>
      <c r="M910" s="637"/>
      <c r="N910" s="637"/>
    </row>
    <row r="911" spans="3:14" x14ac:dyDescent="0.25">
      <c r="C911" s="649">
        <v>82.5</v>
      </c>
      <c r="D911" s="650" t="str">
        <f t="shared" si="49"/>
        <v>82.50</v>
      </c>
      <c r="E911" s="651">
        <v>0.64459999999999995</v>
      </c>
      <c r="F911" s="618"/>
      <c r="I911" s="653">
        <v>82.5</v>
      </c>
      <c r="J911" s="650" t="str">
        <f t="shared" si="50"/>
        <v>82.50</v>
      </c>
      <c r="K911" s="654">
        <v>0.78654999999999997</v>
      </c>
      <c r="L911" s="637"/>
      <c r="M911" s="637"/>
      <c r="N911" s="637"/>
    </row>
    <row r="912" spans="3:14" x14ac:dyDescent="0.25">
      <c r="C912" s="649">
        <v>82.55</v>
      </c>
      <c r="D912" s="650" t="str">
        <f t="shared" si="49"/>
        <v>82.55</v>
      </c>
      <c r="E912" s="651">
        <v>0.64434999999999998</v>
      </c>
      <c r="F912" s="618"/>
      <c r="I912" s="653">
        <v>82.55</v>
      </c>
      <c r="J912" s="650" t="str">
        <f t="shared" si="50"/>
        <v>82.55</v>
      </c>
      <c r="K912" s="654">
        <v>0.78625</v>
      </c>
      <c r="L912" s="637"/>
      <c r="M912" s="637"/>
      <c r="N912" s="637"/>
    </row>
    <row r="913" spans="3:14" x14ac:dyDescent="0.25">
      <c r="C913" s="649">
        <v>82.6</v>
      </c>
      <c r="D913" s="650" t="str">
        <f t="shared" si="49"/>
        <v>82.60</v>
      </c>
      <c r="E913" s="651">
        <v>0.64410000000000001</v>
      </c>
      <c r="F913" s="618"/>
      <c r="I913" s="653">
        <v>82.6</v>
      </c>
      <c r="J913" s="650" t="str">
        <f t="shared" si="50"/>
        <v>82.60</v>
      </c>
      <c r="K913" s="654">
        <v>0.78595000000000004</v>
      </c>
      <c r="L913" s="637"/>
      <c r="M913" s="637"/>
      <c r="N913" s="637"/>
    </row>
    <row r="914" spans="3:14" x14ac:dyDescent="0.25">
      <c r="C914" s="649">
        <v>82.65</v>
      </c>
      <c r="D914" s="650" t="str">
        <f t="shared" si="49"/>
        <v>82.65</v>
      </c>
      <c r="E914" s="651">
        <v>0.64385000000000003</v>
      </c>
      <c r="F914" s="618"/>
      <c r="I914" s="653">
        <v>82.65</v>
      </c>
      <c r="J914" s="650" t="str">
        <f t="shared" si="50"/>
        <v>82.65</v>
      </c>
      <c r="K914" s="654">
        <v>0.78564999999999996</v>
      </c>
      <c r="L914" s="637"/>
      <c r="M914" s="637"/>
      <c r="N914" s="637"/>
    </row>
    <row r="915" spans="3:14" x14ac:dyDescent="0.25">
      <c r="C915" s="649">
        <v>82.7</v>
      </c>
      <c r="D915" s="650" t="str">
        <f t="shared" si="49"/>
        <v>82.70</v>
      </c>
      <c r="E915" s="651">
        <v>0.64359999999999995</v>
      </c>
      <c r="F915" s="618"/>
      <c r="I915" s="653">
        <v>82.7</v>
      </c>
      <c r="J915" s="650" t="str">
        <f t="shared" si="50"/>
        <v>82.70</v>
      </c>
      <c r="K915" s="654">
        <v>0.78534999999999999</v>
      </c>
      <c r="L915" s="637"/>
      <c r="M915" s="637"/>
      <c r="N915" s="637"/>
    </row>
    <row r="916" spans="3:14" x14ac:dyDescent="0.25">
      <c r="C916" s="649">
        <v>82.75</v>
      </c>
      <c r="D916" s="650" t="str">
        <f t="shared" si="49"/>
        <v>82.75</v>
      </c>
      <c r="E916" s="651">
        <v>0.64354999999999996</v>
      </c>
      <c r="F916" s="618"/>
      <c r="I916" s="653">
        <v>82.75</v>
      </c>
      <c r="J916" s="650" t="str">
        <f t="shared" si="50"/>
        <v>82.75</v>
      </c>
      <c r="K916" s="654">
        <v>0.78507000000000005</v>
      </c>
      <c r="L916" s="637"/>
      <c r="M916" s="637"/>
      <c r="N916" s="637"/>
    </row>
    <row r="917" spans="3:14" x14ac:dyDescent="0.25">
      <c r="C917" s="649">
        <v>82.8</v>
      </c>
      <c r="D917" s="650" t="str">
        <f t="shared" si="49"/>
        <v>82.80</v>
      </c>
      <c r="E917" s="651">
        <v>0.6431</v>
      </c>
      <c r="F917" s="618"/>
      <c r="I917" s="653">
        <v>82.8</v>
      </c>
      <c r="J917" s="650" t="str">
        <f t="shared" si="50"/>
        <v>82.80</v>
      </c>
      <c r="K917" s="654">
        <v>0.78480000000000005</v>
      </c>
      <c r="L917" s="637"/>
      <c r="M917" s="637"/>
      <c r="N917" s="637"/>
    </row>
    <row r="918" spans="3:14" x14ac:dyDescent="0.25">
      <c r="C918" s="649">
        <v>82.85</v>
      </c>
      <c r="D918" s="650" t="str">
        <f t="shared" si="49"/>
        <v>82.85</v>
      </c>
      <c r="E918" s="651">
        <v>0.64285000000000003</v>
      </c>
      <c r="F918" s="618"/>
      <c r="I918" s="653">
        <v>82.85</v>
      </c>
      <c r="J918" s="650" t="str">
        <f t="shared" si="50"/>
        <v>82.85</v>
      </c>
      <c r="K918" s="654">
        <v>0.78449999999999998</v>
      </c>
      <c r="L918" s="637"/>
      <c r="M918" s="637"/>
      <c r="N918" s="637"/>
    </row>
    <row r="919" spans="3:14" x14ac:dyDescent="0.25">
      <c r="C919" s="649">
        <v>82.9</v>
      </c>
      <c r="D919" s="650" t="str">
        <f t="shared" si="49"/>
        <v>82.90</v>
      </c>
      <c r="E919" s="651">
        <v>0.64259999999999995</v>
      </c>
      <c r="F919" s="618"/>
      <c r="I919" s="653">
        <v>82.9</v>
      </c>
      <c r="J919" s="650" t="str">
        <f t="shared" si="50"/>
        <v>82.90</v>
      </c>
      <c r="K919" s="654">
        <v>0.78420000000000001</v>
      </c>
      <c r="L919" s="637"/>
      <c r="M919" s="637"/>
      <c r="N919" s="637"/>
    </row>
    <row r="920" spans="3:14" x14ac:dyDescent="0.25">
      <c r="C920" s="649">
        <v>82.95</v>
      </c>
      <c r="D920" s="650" t="str">
        <f t="shared" si="49"/>
        <v>82.95</v>
      </c>
      <c r="E920" s="651">
        <v>0.64234999999999998</v>
      </c>
      <c r="F920" s="618"/>
      <c r="I920" s="653">
        <v>82.95</v>
      </c>
      <c r="J920" s="650" t="str">
        <f t="shared" si="50"/>
        <v>82.95</v>
      </c>
      <c r="K920" s="654">
        <v>0.78391999999999995</v>
      </c>
      <c r="L920" s="637"/>
      <c r="M920" s="637"/>
      <c r="N920" s="637"/>
    </row>
    <row r="921" spans="3:14" x14ac:dyDescent="0.25">
      <c r="C921" s="649">
        <v>83</v>
      </c>
      <c r="D921" s="650" t="str">
        <f t="shared" si="49"/>
        <v>83.00</v>
      </c>
      <c r="E921" s="651">
        <v>0.6421</v>
      </c>
      <c r="F921" s="618"/>
      <c r="I921" s="653">
        <v>83</v>
      </c>
      <c r="J921" s="650" t="str">
        <f t="shared" si="50"/>
        <v>83.00</v>
      </c>
      <c r="K921" s="654">
        <v>0.78364999999999996</v>
      </c>
      <c r="L921" s="637"/>
      <c r="M921" s="637"/>
      <c r="N921" s="637"/>
    </row>
    <row r="922" spans="3:14" x14ac:dyDescent="0.25">
      <c r="C922" s="649">
        <v>83.05</v>
      </c>
      <c r="D922" s="650" t="str">
        <f t="shared" si="49"/>
        <v>83.05</v>
      </c>
      <c r="E922" s="651">
        <v>0.64185000000000003</v>
      </c>
      <c r="F922" s="618"/>
      <c r="I922" s="653">
        <v>83.05</v>
      </c>
      <c r="J922" s="650" t="str">
        <f t="shared" si="50"/>
        <v>83.05</v>
      </c>
      <c r="K922" s="654">
        <v>0.78334999999999999</v>
      </c>
      <c r="L922" s="637"/>
      <c r="M922" s="637"/>
      <c r="N922" s="637"/>
    </row>
    <row r="923" spans="3:14" x14ac:dyDescent="0.25">
      <c r="C923" s="649">
        <v>83.1</v>
      </c>
      <c r="D923" s="650" t="str">
        <f t="shared" si="49"/>
        <v>83.10</v>
      </c>
      <c r="E923" s="651">
        <v>0.64159999999999995</v>
      </c>
      <c r="F923" s="618"/>
      <c r="I923" s="653">
        <v>83.1</v>
      </c>
      <c r="J923" s="650" t="str">
        <f t="shared" si="50"/>
        <v>83.10</v>
      </c>
      <c r="K923" s="654">
        <v>0.78305000000000002</v>
      </c>
      <c r="L923" s="637"/>
      <c r="M923" s="637"/>
      <c r="N923" s="637"/>
    </row>
    <row r="924" spans="3:14" x14ac:dyDescent="0.25">
      <c r="C924" s="649">
        <v>83.15</v>
      </c>
      <c r="D924" s="650" t="str">
        <f t="shared" si="49"/>
        <v>83.15</v>
      </c>
      <c r="E924" s="651">
        <v>0.64134999999999998</v>
      </c>
      <c r="F924" s="618"/>
      <c r="I924" s="653">
        <v>83.15</v>
      </c>
      <c r="J924" s="650" t="str">
        <f t="shared" si="50"/>
        <v>83.15</v>
      </c>
      <c r="K924" s="654">
        <v>0.78276999999999997</v>
      </c>
      <c r="L924" s="637"/>
      <c r="M924" s="637"/>
      <c r="N924" s="637"/>
    </row>
    <row r="925" spans="3:14" x14ac:dyDescent="0.25">
      <c r="C925" s="649">
        <v>83.2</v>
      </c>
      <c r="D925" s="650" t="str">
        <f t="shared" si="49"/>
        <v>83.20</v>
      </c>
      <c r="E925" s="651">
        <v>0.6411</v>
      </c>
      <c r="F925" s="618"/>
      <c r="I925" s="653">
        <v>83.2</v>
      </c>
      <c r="J925" s="650" t="str">
        <f t="shared" si="50"/>
        <v>83.20</v>
      </c>
      <c r="K925" s="654">
        <v>0.78249999999999997</v>
      </c>
      <c r="L925" s="637"/>
      <c r="M925" s="637"/>
      <c r="N925" s="637"/>
    </row>
    <row r="926" spans="3:14" x14ac:dyDescent="0.25">
      <c r="C926" s="649">
        <v>83.25</v>
      </c>
      <c r="D926" s="650" t="str">
        <f t="shared" si="49"/>
        <v>83.25</v>
      </c>
      <c r="E926" s="651">
        <v>0.64087499999999997</v>
      </c>
      <c r="F926" s="618"/>
      <c r="I926" s="653">
        <v>83.25</v>
      </c>
      <c r="J926" s="650" t="str">
        <f t="shared" si="50"/>
        <v>83.25</v>
      </c>
      <c r="K926" s="654">
        <v>0.78220000000000001</v>
      </c>
      <c r="L926" s="637"/>
      <c r="M926" s="637"/>
      <c r="N926" s="637"/>
    </row>
    <row r="927" spans="3:14" x14ac:dyDescent="0.25">
      <c r="C927" s="649">
        <v>83.3</v>
      </c>
      <c r="D927" s="650" t="str">
        <f t="shared" si="49"/>
        <v>83.30</v>
      </c>
      <c r="E927" s="651">
        <v>0.64065000000000005</v>
      </c>
      <c r="F927" s="618"/>
      <c r="I927" s="653">
        <v>83.3</v>
      </c>
      <c r="J927" s="650" t="str">
        <f t="shared" si="50"/>
        <v>83.30</v>
      </c>
      <c r="K927" s="654">
        <v>0.78190000000000004</v>
      </c>
      <c r="L927" s="637"/>
      <c r="M927" s="637"/>
      <c r="N927" s="637"/>
    </row>
    <row r="928" spans="3:14" x14ac:dyDescent="0.25">
      <c r="C928" s="649">
        <v>83.35</v>
      </c>
      <c r="D928" s="650" t="str">
        <f t="shared" si="49"/>
        <v>83.35</v>
      </c>
      <c r="E928" s="651">
        <v>0.64039999999999997</v>
      </c>
      <c r="F928" s="618"/>
      <c r="I928" s="653">
        <v>83.35</v>
      </c>
      <c r="J928" s="650" t="str">
        <f t="shared" si="50"/>
        <v>83.35</v>
      </c>
      <c r="K928" s="654">
        <v>0.78161999999999998</v>
      </c>
      <c r="L928" s="637"/>
      <c r="M928" s="637"/>
      <c r="N928" s="637"/>
    </row>
    <row r="929" spans="3:14" x14ac:dyDescent="0.25">
      <c r="C929" s="649">
        <v>83.4</v>
      </c>
      <c r="D929" s="650" t="str">
        <f t="shared" si="49"/>
        <v>83.40</v>
      </c>
      <c r="E929" s="651">
        <v>0.64015</v>
      </c>
      <c r="F929" s="618"/>
      <c r="I929" s="653">
        <v>83.4</v>
      </c>
      <c r="J929" s="650" t="str">
        <f t="shared" si="50"/>
        <v>83.40</v>
      </c>
      <c r="K929" s="654">
        <v>0.78134999999999999</v>
      </c>
      <c r="L929" s="637"/>
      <c r="M929" s="637"/>
      <c r="N929" s="637"/>
    </row>
    <row r="930" spans="3:14" x14ac:dyDescent="0.25">
      <c r="C930" s="649">
        <v>83.45</v>
      </c>
      <c r="D930" s="650" t="str">
        <f t="shared" si="49"/>
        <v>83.45</v>
      </c>
      <c r="E930" s="651">
        <v>0.63990000000000002</v>
      </c>
      <c r="F930" s="618"/>
      <c r="I930" s="653">
        <v>83.45</v>
      </c>
      <c r="J930" s="650" t="str">
        <f t="shared" si="50"/>
        <v>83.45</v>
      </c>
      <c r="K930" s="654">
        <v>0.78105000000000002</v>
      </c>
      <c r="L930" s="637"/>
      <c r="M930" s="637"/>
      <c r="N930" s="637"/>
    </row>
    <row r="931" spans="3:14" x14ac:dyDescent="0.25">
      <c r="C931" s="649">
        <v>83.5</v>
      </c>
      <c r="D931" s="650" t="str">
        <f t="shared" si="49"/>
        <v>83.50</v>
      </c>
      <c r="E931" s="651">
        <v>0.63965000000000005</v>
      </c>
      <c r="F931" s="618"/>
      <c r="I931" s="653">
        <v>83.5</v>
      </c>
      <c r="J931" s="650" t="str">
        <f t="shared" si="50"/>
        <v>83.50</v>
      </c>
      <c r="K931" s="654">
        <v>0.78075000000000006</v>
      </c>
      <c r="L931" s="637"/>
      <c r="M931" s="637"/>
      <c r="N931" s="637"/>
    </row>
    <row r="932" spans="3:14" x14ac:dyDescent="0.25">
      <c r="C932" s="649">
        <v>83.55</v>
      </c>
      <c r="D932" s="650" t="str">
        <f t="shared" si="49"/>
        <v>83.55</v>
      </c>
      <c r="E932" s="651">
        <v>0.63942500000000002</v>
      </c>
      <c r="F932" s="618"/>
      <c r="I932" s="653">
        <v>83.55</v>
      </c>
      <c r="J932" s="650" t="str">
        <f t="shared" si="50"/>
        <v>83.55</v>
      </c>
      <c r="K932" s="654">
        <v>0.78047</v>
      </c>
      <c r="L932" s="637"/>
      <c r="M932" s="637"/>
      <c r="N932" s="637"/>
    </row>
    <row r="933" spans="3:14" x14ac:dyDescent="0.25">
      <c r="C933" s="649">
        <v>83.6</v>
      </c>
      <c r="D933" s="650" t="str">
        <f t="shared" si="49"/>
        <v>83.60</v>
      </c>
      <c r="E933" s="651">
        <v>0.63919999999999999</v>
      </c>
      <c r="F933" s="618"/>
      <c r="I933" s="653">
        <v>83.6</v>
      </c>
      <c r="J933" s="650" t="str">
        <f t="shared" si="50"/>
        <v>83.60</v>
      </c>
      <c r="K933" s="654">
        <v>0.7802</v>
      </c>
      <c r="L933" s="637"/>
      <c r="M933" s="637"/>
      <c r="N933" s="637"/>
    </row>
    <row r="934" spans="3:14" x14ac:dyDescent="0.25">
      <c r="C934" s="649">
        <v>83.65</v>
      </c>
      <c r="D934" s="650" t="str">
        <f t="shared" si="49"/>
        <v>83.65</v>
      </c>
      <c r="E934" s="651">
        <v>0.63895000000000002</v>
      </c>
      <c r="F934" s="618"/>
      <c r="I934" s="653">
        <v>83.65</v>
      </c>
      <c r="J934" s="650" t="str">
        <f t="shared" si="50"/>
        <v>83.65</v>
      </c>
      <c r="K934" s="654">
        <v>0.77990000000000004</v>
      </c>
      <c r="L934" s="637"/>
      <c r="M934" s="637"/>
      <c r="N934" s="637"/>
    </row>
    <row r="935" spans="3:14" x14ac:dyDescent="0.25">
      <c r="C935" s="649">
        <v>83.7</v>
      </c>
      <c r="D935" s="650" t="str">
        <f t="shared" si="49"/>
        <v>83.70</v>
      </c>
      <c r="E935" s="651">
        <v>0.63870000000000005</v>
      </c>
      <c r="F935" s="618"/>
      <c r="I935" s="653">
        <v>83.7</v>
      </c>
      <c r="J935" s="650" t="str">
        <f t="shared" si="50"/>
        <v>83.70</v>
      </c>
      <c r="K935" s="654">
        <v>0.77959999999999996</v>
      </c>
      <c r="L935" s="637"/>
      <c r="M935" s="637"/>
      <c r="N935" s="637"/>
    </row>
    <row r="936" spans="3:14" x14ac:dyDescent="0.25">
      <c r="C936" s="649">
        <v>83.75</v>
      </c>
      <c r="D936" s="650" t="str">
        <f t="shared" si="49"/>
        <v>83.75</v>
      </c>
      <c r="E936" s="651">
        <v>0.63844999999999996</v>
      </c>
      <c r="F936" s="618"/>
      <c r="I936" s="653">
        <v>83.75</v>
      </c>
      <c r="J936" s="650" t="str">
        <f t="shared" si="50"/>
        <v>83.75</v>
      </c>
      <c r="K936" s="654">
        <v>0.77932000000000001</v>
      </c>
      <c r="L936" s="637"/>
      <c r="M936" s="637"/>
      <c r="N936" s="637"/>
    </row>
    <row r="937" spans="3:14" x14ac:dyDescent="0.25">
      <c r="C937" s="649">
        <v>83.8</v>
      </c>
      <c r="D937" s="650" t="str">
        <f t="shared" si="49"/>
        <v>83.80</v>
      </c>
      <c r="E937" s="651">
        <v>0.63819999999999999</v>
      </c>
      <c r="F937" s="618"/>
      <c r="I937" s="653">
        <v>83.8</v>
      </c>
      <c r="J937" s="650" t="str">
        <f t="shared" si="50"/>
        <v>83.80</v>
      </c>
      <c r="K937" s="654">
        <v>0.77905000000000002</v>
      </c>
      <c r="L937" s="637"/>
      <c r="M937" s="637"/>
      <c r="N937" s="637"/>
    </row>
    <row r="938" spans="3:14" x14ac:dyDescent="0.25">
      <c r="C938" s="649">
        <v>83.85</v>
      </c>
      <c r="D938" s="650" t="str">
        <f t="shared" si="49"/>
        <v>83.85</v>
      </c>
      <c r="E938" s="651">
        <v>0.63797499999999996</v>
      </c>
      <c r="F938" s="618"/>
      <c r="I938" s="653">
        <v>83.85</v>
      </c>
      <c r="J938" s="650" t="str">
        <f t="shared" si="50"/>
        <v>83.85</v>
      </c>
      <c r="K938" s="654">
        <v>0.77880000000000005</v>
      </c>
      <c r="L938" s="637"/>
      <c r="M938" s="637"/>
      <c r="N938" s="637"/>
    </row>
    <row r="939" spans="3:14" x14ac:dyDescent="0.25">
      <c r="C939" s="649">
        <v>83.9</v>
      </c>
      <c r="D939" s="650" t="str">
        <f t="shared" si="49"/>
        <v>83.90</v>
      </c>
      <c r="E939" s="651">
        <v>0.63775000000000004</v>
      </c>
      <c r="F939" s="618"/>
      <c r="I939" s="653">
        <v>83.9</v>
      </c>
      <c r="J939" s="650" t="str">
        <f t="shared" si="50"/>
        <v>83.90</v>
      </c>
      <c r="K939" s="654">
        <v>0.77854999999999996</v>
      </c>
      <c r="L939" s="637"/>
      <c r="M939" s="637"/>
      <c r="N939" s="637"/>
    </row>
    <row r="940" spans="3:14" x14ac:dyDescent="0.25">
      <c r="C940" s="649">
        <v>83.95</v>
      </c>
      <c r="D940" s="650" t="str">
        <f t="shared" si="49"/>
        <v>83.95</v>
      </c>
      <c r="E940" s="651">
        <v>0.63749999999999996</v>
      </c>
      <c r="F940" s="618"/>
      <c r="I940" s="653">
        <v>83.95</v>
      </c>
      <c r="J940" s="650" t="str">
        <f t="shared" si="50"/>
        <v>83.95</v>
      </c>
      <c r="K940" s="654">
        <v>0.77825</v>
      </c>
      <c r="L940" s="637"/>
      <c r="M940" s="637"/>
      <c r="N940" s="637"/>
    </row>
    <row r="941" spans="3:14" x14ac:dyDescent="0.25">
      <c r="C941" s="649">
        <v>84</v>
      </c>
      <c r="D941" s="650" t="str">
        <f t="shared" si="49"/>
        <v>84.00</v>
      </c>
      <c r="E941" s="651">
        <v>0.63724999999999998</v>
      </c>
      <c r="F941" s="618"/>
      <c r="I941" s="653">
        <v>84</v>
      </c>
      <c r="J941" s="650" t="str">
        <f t="shared" si="50"/>
        <v>84.00</v>
      </c>
      <c r="K941" s="654">
        <v>0.77795000000000003</v>
      </c>
      <c r="L941" s="637"/>
      <c r="M941" s="637"/>
      <c r="N941" s="637"/>
    </row>
    <row r="942" spans="3:14" x14ac:dyDescent="0.25">
      <c r="C942" s="649">
        <v>84.05</v>
      </c>
      <c r="D942" s="650" t="str">
        <f t="shared" si="49"/>
        <v>84.05</v>
      </c>
      <c r="E942" s="651">
        <v>0.63702499999999995</v>
      </c>
      <c r="F942" s="618"/>
      <c r="I942" s="653">
        <v>84.05</v>
      </c>
      <c r="J942" s="650" t="str">
        <f t="shared" si="50"/>
        <v>84.05</v>
      </c>
      <c r="K942" s="654">
        <v>0.77766999999999997</v>
      </c>
      <c r="L942" s="637"/>
      <c r="M942" s="637"/>
      <c r="N942" s="637"/>
    </row>
    <row r="943" spans="3:14" x14ac:dyDescent="0.25">
      <c r="C943" s="649">
        <v>84.1</v>
      </c>
      <c r="D943" s="650" t="str">
        <f t="shared" si="49"/>
        <v>84.10</v>
      </c>
      <c r="E943" s="651">
        <v>0.63680000000000003</v>
      </c>
      <c r="F943" s="618"/>
      <c r="I943" s="653">
        <v>84.1</v>
      </c>
      <c r="J943" s="650" t="str">
        <f t="shared" si="50"/>
        <v>84.10</v>
      </c>
      <c r="K943" s="654">
        <v>0.77739999999999998</v>
      </c>
      <c r="L943" s="637"/>
      <c r="M943" s="637"/>
      <c r="N943" s="637"/>
    </row>
    <row r="944" spans="3:14" x14ac:dyDescent="0.25">
      <c r="C944" s="649">
        <v>84.15</v>
      </c>
      <c r="D944" s="650" t="str">
        <f t="shared" si="49"/>
        <v>84.15</v>
      </c>
      <c r="E944" s="651">
        <v>0.63654999999999995</v>
      </c>
      <c r="F944" s="618"/>
      <c r="I944" s="653">
        <v>84.15</v>
      </c>
      <c r="J944" s="650" t="str">
        <f t="shared" si="50"/>
        <v>84.15</v>
      </c>
      <c r="K944" s="654">
        <v>0.77712000000000003</v>
      </c>
      <c r="L944" s="637"/>
      <c r="M944" s="637"/>
      <c r="N944" s="637"/>
    </row>
    <row r="945" spans="3:14" x14ac:dyDescent="0.25">
      <c r="C945" s="649">
        <v>84.2</v>
      </c>
      <c r="D945" s="650" t="str">
        <f t="shared" si="49"/>
        <v>84.20</v>
      </c>
      <c r="E945" s="651">
        <v>0.63629999999999998</v>
      </c>
      <c r="F945" s="618"/>
      <c r="I945" s="653">
        <v>84.2</v>
      </c>
      <c r="J945" s="650" t="str">
        <f t="shared" si="50"/>
        <v>84.20</v>
      </c>
      <c r="K945" s="654">
        <v>0.77685000000000004</v>
      </c>
      <c r="L945" s="637"/>
      <c r="M945" s="637"/>
      <c r="N945" s="637"/>
    </row>
    <row r="946" spans="3:14" x14ac:dyDescent="0.25">
      <c r="C946" s="649">
        <v>84.25</v>
      </c>
      <c r="D946" s="650" t="str">
        <f t="shared" si="49"/>
        <v>84.25</v>
      </c>
      <c r="E946" s="651">
        <v>0.63607499999999995</v>
      </c>
      <c r="F946" s="618"/>
      <c r="I946" s="653">
        <v>84.25</v>
      </c>
      <c r="J946" s="650" t="str">
        <f t="shared" si="50"/>
        <v>84.25</v>
      </c>
      <c r="K946" s="654">
        <v>0.77656999999999998</v>
      </c>
      <c r="L946" s="637"/>
      <c r="M946" s="637"/>
      <c r="N946" s="637"/>
    </row>
    <row r="947" spans="3:14" x14ac:dyDescent="0.25">
      <c r="C947" s="649">
        <v>84.3</v>
      </c>
      <c r="D947" s="650" t="str">
        <f t="shared" si="49"/>
        <v>84.30</v>
      </c>
      <c r="E947" s="651">
        <v>0.63585000000000003</v>
      </c>
      <c r="F947" s="618"/>
      <c r="I947" s="653">
        <v>84.3</v>
      </c>
      <c r="J947" s="650" t="str">
        <f t="shared" si="50"/>
        <v>84.30</v>
      </c>
      <c r="K947" s="654">
        <v>0.77629999999999999</v>
      </c>
      <c r="L947" s="637"/>
      <c r="M947" s="637"/>
      <c r="N947" s="637"/>
    </row>
    <row r="948" spans="3:14" x14ac:dyDescent="0.25">
      <c r="C948" s="649">
        <v>84.35</v>
      </c>
      <c r="D948" s="650" t="str">
        <f t="shared" si="49"/>
        <v>84.35</v>
      </c>
      <c r="E948" s="651">
        <v>0.635625</v>
      </c>
      <c r="F948" s="618"/>
      <c r="I948" s="653">
        <v>84.35</v>
      </c>
      <c r="J948" s="650" t="str">
        <f t="shared" si="50"/>
        <v>84.35</v>
      </c>
      <c r="K948" s="654">
        <v>0.77600000000000002</v>
      </c>
      <c r="L948" s="637"/>
      <c r="M948" s="637"/>
      <c r="N948" s="637"/>
    </row>
    <row r="949" spans="3:14" x14ac:dyDescent="0.25">
      <c r="C949" s="649">
        <v>84.4</v>
      </c>
      <c r="D949" s="650" t="str">
        <f t="shared" si="49"/>
        <v>84.40</v>
      </c>
      <c r="E949" s="651">
        <v>0.63539999999999996</v>
      </c>
      <c r="F949" s="618"/>
      <c r="I949" s="653">
        <v>84.4</v>
      </c>
      <c r="J949" s="650" t="str">
        <f t="shared" si="50"/>
        <v>84.40</v>
      </c>
      <c r="K949" s="654">
        <v>0.77569999999999995</v>
      </c>
      <c r="L949" s="637"/>
      <c r="M949" s="637"/>
      <c r="N949" s="637"/>
    </row>
    <row r="950" spans="3:14" x14ac:dyDescent="0.25">
      <c r="C950" s="649">
        <v>84.45</v>
      </c>
      <c r="D950" s="650" t="str">
        <f t="shared" si="49"/>
        <v>84.45</v>
      </c>
      <c r="E950" s="651">
        <v>0.63517500000000005</v>
      </c>
      <c r="F950" s="618"/>
      <c r="I950" s="653">
        <v>84.45</v>
      </c>
      <c r="J950" s="650" t="str">
        <f t="shared" si="50"/>
        <v>84.45</v>
      </c>
      <c r="K950" s="654">
        <v>0.77542</v>
      </c>
      <c r="L950" s="637"/>
      <c r="M950" s="637"/>
      <c r="N950" s="637"/>
    </row>
    <row r="951" spans="3:14" x14ac:dyDescent="0.25">
      <c r="C951" s="649">
        <v>84.5</v>
      </c>
      <c r="D951" s="650" t="str">
        <f t="shared" si="49"/>
        <v>84.50</v>
      </c>
      <c r="E951" s="651">
        <v>0.63495000000000001</v>
      </c>
      <c r="F951" s="618"/>
      <c r="I951" s="653">
        <v>84.5</v>
      </c>
      <c r="J951" s="650" t="str">
        <f t="shared" si="50"/>
        <v>84.50</v>
      </c>
      <c r="K951" s="654">
        <v>0.77515000000000001</v>
      </c>
      <c r="L951" s="637"/>
      <c r="M951" s="637"/>
      <c r="N951" s="637"/>
    </row>
    <row r="952" spans="3:14" x14ac:dyDescent="0.25">
      <c r="C952" s="649">
        <v>84.55</v>
      </c>
      <c r="D952" s="650" t="str">
        <f t="shared" si="49"/>
        <v>84.55</v>
      </c>
      <c r="E952" s="651">
        <v>0.63470000000000004</v>
      </c>
      <c r="F952" s="618"/>
      <c r="I952" s="653">
        <v>84.55</v>
      </c>
      <c r="J952" s="650" t="str">
        <f t="shared" si="50"/>
        <v>84.55</v>
      </c>
      <c r="K952" s="654">
        <v>0.77490000000000003</v>
      </c>
      <c r="L952" s="637"/>
      <c r="M952" s="637"/>
      <c r="N952" s="637"/>
    </row>
    <row r="953" spans="3:14" x14ac:dyDescent="0.25">
      <c r="C953" s="649">
        <v>84.6</v>
      </c>
      <c r="D953" s="650" t="str">
        <f t="shared" si="49"/>
        <v>84.60</v>
      </c>
      <c r="E953" s="651">
        <v>0.63444999999999996</v>
      </c>
      <c r="F953" s="618"/>
      <c r="I953" s="653">
        <v>84.6</v>
      </c>
      <c r="J953" s="650" t="str">
        <f t="shared" si="50"/>
        <v>84.60</v>
      </c>
      <c r="K953" s="654">
        <v>0.77464999999999995</v>
      </c>
      <c r="L953" s="637"/>
      <c r="M953" s="637"/>
      <c r="N953" s="637"/>
    </row>
    <row r="954" spans="3:14" x14ac:dyDescent="0.25">
      <c r="C954" s="649">
        <v>84.65</v>
      </c>
      <c r="D954" s="650" t="str">
        <f t="shared" si="49"/>
        <v>84.65</v>
      </c>
      <c r="E954" s="651">
        <v>0.63422500000000004</v>
      </c>
      <c r="F954" s="618"/>
      <c r="I954" s="653">
        <v>84.65</v>
      </c>
      <c r="J954" s="650" t="str">
        <f t="shared" si="50"/>
        <v>84.65</v>
      </c>
      <c r="K954" s="654">
        <v>0.77437</v>
      </c>
      <c r="L954" s="637"/>
      <c r="M954" s="637"/>
      <c r="N954" s="637"/>
    </row>
    <row r="955" spans="3:14" x14ac:dyDescent="0.25">
      <c r="C955" s="649">
        <v>84.7</v>
      </c>
      <c r="D955" s="650" t="str">
        <f t="shared" si="49"/>
        <v>84.70</v>
      </c>
      <c r="E955" s="651">
        <v>0.63400000000000001</v>
      </c>
      <c r="F955" s="618"/>
      <c r="I955" s="653">
        <v>84.7</v>
      </c>
      <c r="J955" s="650" t="str">
        <f t="shared" si="50"/>
        <v>84.70</v>
      </c>
      <c r="K955" s="654">
        <v>0.77410000000000001</v>
      </c>
      <c r="L955" s="637"/>
      <c r="M955" s="637"/>
      <c r="N955" s="637"/>
    </row>
    <row r="956" spans="3:14" x14ac:dyDescent="0.25">
      <c r="C956" s="649">
        <v>84.75</v>
      </c>
      <c r="D956" s="650" t="str">
        <f t="shared" si="49"/>
        <v>84.75</v>
      </c>
      <c r="E956" s="651">
        <v>0.63375000000000004</v>
      </c>
      <c r="F956" s="618"/>
      <c r="I956" s="653">
        <v>84.75</v>
      </c>
      <c r="J956" s="650" t="str">
        <f t="shared" si="50"/>
        <v>84.75</v>
      </c>
      <c r="K956" s="654">
        <v>0.77381999999999995</v>
      </c>
      <c r="L956" s="637"/>
      <c r="M956" s="637"/>
      <c r="N956" s="637"/>
    </row>
    <row r="957" spans="3:14" x14ac:dyDescent="0.25">
      <c r="C957" s="649">
        <v>84.8</v>
      </c>
      <c r="D957" s="650" t="str">
        <f t="shared" si="49"/>
        <v>84.80</v>
      </c>
      <c r="E957" s="651">
        <v>0.63349999999999995</v>
      </c>
      <c r="F957" s="618"/>
      <c r="I957" s="653">
        <v>84.8</v>
      </c>
      <c r="J957" s="650" t="str">
        <f t="shared" si="50"/>
        <v>84.80</v>
      </c>
      <c r="K957" s="654">
        <v>0.77354999999999996</v>
      </c>
      <c r="L957" s="637"/>
      <c r="M957" s="637"/>
      <c r="N957" s="637"/>
    </row>
    <row r="958" spans="3:14" x14ac:dyDescent="0.25">
      <c r="C958" s="649">
        <v>84.85</v>
      </c>
      <c r="D958" s="650" t="str">
        <f t="shared" ref="D958:D1021" si="51">TEXT(C958,"#.00")</f>
        <v>84.85</v>
      </c>
      <c r="E958" s="651">
        <v>0.63329999999999997</v>
      </c>
      <c r="F958" s="618"/>
      <c r="I958" s="653">
        <v>84.85</v>
      </c>
      <c r="J958" s="650" t="str">
        <f t="shared" ref="J958:J1021" si="52">TEXT(I958,"#.00")</f>
        <v>84.85</v>
      </c>
      <c r="K958" s="654">
        <v>0.77327000000000001</v>
      </c>
      <c r="L958" s="637"/>
      <c r="M958" s="637"/>
      <c r="N958" s="637"/>
    </row>
    <row r="959" spans="3:14" x14ac:dyDescent="0.25">
      <c r="C959" s="649">
        <v>84.9</v>
      </c>
      <c r="D959" s="650" t="str">
        <f t="shared" si="51"/>
        <v>84.90</v>
      </c>
      <c r="E959" s="651">
        <v>0.6331</v>
      </c>
      <c r="F959" s="618"/>
      <c r="I959" s="653">
        <v>84.9</v>
      </c>
      <c r="J959" s="650" t="str">
        <f t="shared" si="52"/>
        <v>84.90</v>
      </c>
      <c r="K959" s="654">
        <v>0.77300000000000002</v>
      </c>
      <c r="L959" s="637"/>
      <c r="M959" s="637"/>
      <c r="N959" s="637"/>
    </row>
    <row r="960" spans="3:14" x14ac:dyDescent="0.25">
      <c r="C960" s="649">
        <v>84.95</v>
      </c>
      <c r="D960" s="650" t="str">
        <f t="shared" si="51"/>
        <v>84.95</v>
      </c>
      <c r="E960" s="651">
        <v>0.63285000000000002</v>
      </c>
      <c r="F960" s="618"/>
      <c r="I960" s="653">
        <v>84.95</v>
      </c>
      <c r="J960" s="650" t="str">
        <f t="shared" si="52"/>
        <v>84.95</v>
      </c>
      <c r="K960" s="654">
        <v>0.77271999999999996</v>
      </c>
      <c r="L960" s="637"/>
      <c r="M960" s="637"/>
      <c r="N960" s="637"/>
    </row>
    <row r="961" spans="3:14" x14ac:dyDescent="0.25">
      <c r="C961" s="649">
        <v>85</v>
      </c>
      <c r="D961" s="650" t="str">
        <f t="shared" si="51"/>
        <v>85.00</v>
      </c>
      <c r="E961" s="651">
        <v>0.63260000000000005</v>
      </c>
      <c r="F961" s="618"/>
      <c r="I961" s="653">
        <v>85</v>
      </c>
      <c r="J961" s="650" t="str">
        <f t="shared" si="52"/>
        <v>85.00</v>
      </c>
      <c r="K961" s="654">
        <v>0.77244999999999997</v>
      </c>
      <c r="L961" s="637"/>
      <c r="M961" s="637"/>
      <c r="N961" s="637"/>
    </row>
    <row r="962" spans="3:14" x14ac:dyDescent="0.25">
      <c r="C962" s="649">
        <v>85.05</v>
      </c>
      <c r="D962" s="650" t="str">
        <f t="shared" si="51"/>
        <v>85.05</v>
      </c>
      <c r="E962" s="651">
        <v>0.63237500000000002</v>
      </c>
      <c r="F962" s="618"/>
      <c r="I962" s="653">
        <v>85.05</v>
      </c>
      <c r="J962" s="650" t="str">
        <f t="shared" si="52"/>
        <v>85.05</v>
      </c>
      <c r="K962" s="654">
        <v>0.7722</v>
      </c>
      <c r="L962" s="637"/>
      <c r="M962" s="637"/>
      <c r="N962" s="637"/>
    </row>
    <row r="963" spans="3:14" x14ac:dyDescent="0.25">
      <c r="C963" s="649">
        <v>85.1</v>
      </c>
      <c r="D963" s="650" t="str">
        <f t="shared" si="51"/>
        <v>85.10</v>
      </c>
      <c r="E963" s="651">
        <v>0.63214999999999999</v>
      </c>
      <c r="F963" s="618"/>
      <c r="I963" s="653">
        <v>85.1</v>
      </c>
      <c r="J963" s="650" t="str">
        <f t="shared" si="52"/>
        <v>85.10</v>
      </c>
      <c r="K963" s="654">
        <v>0.77195000000000003</v>
      </c>
      <c r="L963" s="637"/>
      <c r="M963" s="637"/>
      <c r="N963" s="637"/>
    </row>
    <row r="964" spans="3:14" x14ac:dyDescent="0.25">
      <c r="C964" s="649">
        <v>85.15</v>
      </c>
      <c r="D964" s="650" t="str">
        <f t="shared" si="51"/>
        <v>85.15</v>
      </c>
      <c r="E964" s="651">
        <v>0.63192499999999996</v>
      </c>
      <c r="F964" s="618"/>
      <c r="I964" s="653">
        <v>85.15</v>
      </c>
      <c r="J964" s="650" t="str">
        <f t="shared" si="52"/>
        <v>85.15</v>
      </c>
      <c r="K964" s="654">
        <v>0.77166999999999997</v>
      </c>
      <c r="L964" s="637"/>
      <c r="M964" s="637"/>
      <c r="N964" s="637"/>
    </row>
    <row r="965" spans="3:14" x14ac:dyDescent="0.25">
      <c r="C965" s="649">
        <v>85.2</v>
      </c>
      <c r="D965" s="650" t="str">
        <f t="shared" si="51"/>
        <v>85.20</v>
      </c>
      <c r="E965" s="651">
        <v>0.63170000000000004</v>
      </c>
      <c r="F965" s="618"/>
      <c r="I965" s="653">
        <v>85.2</v>
      </c>
      <c r="J965" s="650" t="str">
        <f t="shared" si="52"/>
        <v>85.20</v>
      </c>
      <c r="K965" s="654">
        <v>0.77139999999999997</v>
      </c>
      <c r="L965" s="637"/>
      <c r="M965" s="637"/>
      <c r="N965" s="637"/>
    </row>
    <row r="966" spans="3:14" x14ac:dyDescent="0.25">
      <c r="C966" s="649">
        <v>85.25</v>
      </c>
      <c r="D966" s="650" t="str">
        <f t="shared" si="51"/>
        <v>85.25</v>
      </c>
      <c r="E966" s="651">
        <v>0.63147500000000001</v>
      </c>
      <c r="F966" s="618"/>
      <c r="I966" s="653">
        <v>85.25</v>
      </c>
      <c r="J966" s="650" t="str">
        <f t="shared" si="52"/>
        <v>85.25</v>
      </c>
      <c r="K966" s="654">
        <v>0.77112000000000003</v>
      </c>
      <c r="L966" s="637"/>
      <c r="M966" s="637"/>
      <c r="N966" s="637"/>
    </row>
    <row r="967" spans="3:14" x14ac:dyDescent="0.25">
      <c r="C967" s="649">
        <v>85.3</v>
      </c>
      <c r="D967" s="650" t="str">
        <f t="shared" si="51"/>
        <v>85.30</v>
      </c>
      <c r="E967" s="651">
        <v>0.63124999999999998</v>
      </c>
      <c r="F967" s="618"/>
      <c r="I967" s="653">
        <v>85.3</v>
      </c>
      <c r="J967" s="650" t="str">
        <f t="shared" si="52"/>
        <v>85.30</v>
      </c>
      <c r="K967" s="654">
        <v>0.77085000000000004</v>
      </c>
      <c r="L967" s="637"/>
      <c r="M967" s="637"/>
      <c r="N967" s="637"/>
    </row>
    <row r="968" spans="3:14" x14ac:dyDescent="0.25">
      <c r="C968" s="649">
        <v>85.35</v>
      </c>
      <c r="D968" s="650" t="str">
        <f t="shared" si="51"/>
        <v>85.35</v>
      </c>
      <c r="E968" s="651">
        <v>0.63102499999999995</v>
      </c>
      <c r="F968" s="618"/>
      <c r="I968" s="653">
        <v>85.35</v>
      </c>
      <c r="J968" s="650" t="str">
        <f t="shared" si="52"/>
        <v>85.35</v>
      </c>
      <c r="K968" s="654">
        <v>0.77056999999999998</v>
      </c>
      <c r="L968" s="637"/>
      <c r="M968" s="637"/>
      <c r="N968" s="637"/>
    </row>
    <row r="969" spans="3:14" x14ac:dyDescent="0.25">
      <c r="C969" s="649">
        <v>85.4</v>
      </c>
      <c r="D969" s="650" t="str">
        <f t="shared" si="51"/>
        <v>85.40</v>
      </c>
      <c r="E969" s="651">
        <v>0.63080000000000003</v>
      </c>
      <c r="F969" s="618"/>
      <c r="I969" s="653">
        <v>85.4</v>
      </c>
      <c r="J969" s="650" t="str">
        <f t="shared" si="52"/>
        <v>85.40</v>
      </c>
      <c r="K969" s="654">
        <v>0.77029999999999998</v>
      </c>
      <c r="L969" s="637"/>
      <c r="M969" s="637"/>
      <c r="N969" s="637"/>
    </row>
    <row r="970" spans="3:14" x14ac:dyDescent="0.25">
      <c r="C970" s="649">
        <v>85.45</v>
      </c>
      <c r="D970" s="650" t="str">
        <f t="shared" si="51"/>
        <v>85.45</v>
      </c>
      <c r="E970" s="651">
        <v>0.630575</v>
      </c>
      <c r="F970" s="618"/>
      <c r="I970" s="653">
        <v>85.45</v>
      </c>
      <c r="J970" s="650" t="str">
        <f t="shared" si="52"/>
        <v>85.45</v>
      </c>
      <c r="K970" s="654">
        <v>0.77005000000000001</v>
      </c>
      <c r="L970" s="637"/>
      <c r="M970" s="637"/>
      <c r="N970" s="637"/>
    </row>
    <row r="971" spans="3:14" x14ac:dyDescent="0.25">
      <c r="C971" s="649">
        <v>85.5</v>
      </c>
      <c r="D971" s="650" t="str">
        <f t="shared" si="51"/>
        <v>85.50</v>
      </c>
      <c r="E971" s="651">
        <v>0.63034999999999997</v>
      </c>
      <c r="F971" s="618"/>
      <c r="I971" s="653">
        <v>85.5</v>
      </c>
      <c r="J971" s="650" t="str">
        <f t="shared" si="52"/>
        <v>85.50</v>
      </c>
      <c r="K971" s="654">
        <v>0.76980000000000004</v>
      </c>
      <c r="L971" s="637"/>
      <c r="M971" s="637"/>
      <c r="N971" s="637"/>
    </row>
    <row r="972" spans="3:14" x14ac:dyDescent="0.25">
      <c r="C972" s="649">
        <v>85.55</v>
      </c>
      <c r="D972" s="650" t="str">
        <f t="shared" si="51"/>
        <v>85.55</v>
      </c>
      <c r="E972" s="651">
        <v>0.63012500000000005</v>
      </c>
      <c r="F972" s="618"/>
      <c r="I972" s="653">
        <v>85.55</v>
      </c>
      <c r="J972" s="650" t="str">
        <f t="shared" si="52"/>
        <v>85.55</v>
      </c>
      <c r="K972" s="654">
        <v>0.76951999999999998</v>
      </c>
      <c r="L972" s="637"/>
      <c r="M972" s="637"/>
      <c r="N972" s="637"/>
    </row>
    <row r="973" spans="3:14" x14ac:dyDescent="0.25">
      <c r="C973" s="649">
        <v>85.6</v>
      </c>
      <c r="D973" s="650" t="str">
        <f t="shared" si="51"/>
        <v>85.60</v>
      </c>
      <c r="E973" s="651">
        <v>0.62990000000000002</v>
      </c>
      <c r="F973" s="618"/>
      <c r="I973" s="653">
        <v>85.6</v>
      </c>
      <c r="J973" s="650" t="str">
        <f t="shared" si="52"/>
        <v>85.60</v>
      </c>
      <c r="K973" s="654">
        <v>0.76924999999999999</v>
      </c>
      <c r="L973" s="637"/>
      <c r="M973" s="637"/>
      <c r="N973" s="637"/>
    </row>
    <row r="974" spans="3:14" x14ac:dyDescent="0.25">
      <c r="C974" s="649">
        <v>85.65</v>
      </c>
      <c r="D974" s="650" t="str">
        <f t="shared" si="51"/>
        <v>85.65</v>
      </c>
      <c r="E974" s="651">
        <v>0.62967499999999998</v>
      </c>
      <c r="F974" s="618"/>
      <c r="I974" s="653">
        <v>85.65</v>
      </c>
      <c r="J974" s="650" t="str">
        <f t="shared" si="52"/>
        <v>85.65</v>
      </c>
      <c r="K974" s="654">
        <v>0.76897000000000004</v>
      </c>
      <c r="L974" s="637"/>
      <c r="M974" s="637"/>
      <c r="N974" s="637"/>
    </row>
    <row r="975" spans="3:14" x14ac:dyDescent="0.25">
      <c r="C975" s="649">
        <v>85.7</v>
      </c>
      <c r="D975" s="650" t="str">
        <f t="shared" si="51"/>
        <v>85.70</v>
      </c>
      <c r="E975" s="651">
        <v>0.62944999999999995</v>
      </c>
      <c r="F975" s="618"/>
      <c r="I975" s="653">
        <v>85.7</v>
      </c>
      <c r="J975" s="650" t="str">
        <f t="shared" si="52"/>
        <v>85.70</v>
      </c>
      <c r="K975" s="654">
        <v>0.76870000000000005</v>
      </c>
      <c r="L975" s="637"/>
      <c r="M975" s="637"/>
      <c r="N975" s="637"/>
    </row>
    <row r="976" spans="3:14" x14ac:dyDescent="0.25">
      <c r="C976" s="649">
        <v>85.75</v>
      </c>
      <c r="D976" s="650" t="str">
        <f t="shared" si="51"/>
        <v>85.75</v>
      </c>
      <c r="E976" s="651">
        <v>0.62922500000000003</v>
      </c>
      <c r="F976" s="618"/>
      <c r="I976" s="653">
        <v>85.75</v>
      </c>
      <c r="J976" s="650" t="str">
        <f t="shared" si="52"/>
        <v>85.75</v>
      </c>
      <c r="K976" s="654">
        <v>0.76844999999999997</v>
      </c>
      <c r="L976" s="637"/>
      <c r="M976" s="637"/>
      <c r="N976" s="637"/>
    </row>
    <row r="977" spans="3:14" x14ac:dyDescent="0.25">
      <c r="C977" s="649">
        <v>85.8</v>
      </c>
      <c r="D977" s="650" t="str">
        <f t="shared" si="51"/>
        <v>85.80</v>
      </c>
      <c r="E977" s="651">
        <v>0.629</v>
      </c>
      <c r="F977" s="618"/>
      <c r="I977" s="653">
        <v>85.8</v>
      </c>
      <c r="J977" s="650" t="str">
        <f t="shared" si="52"/>
        <v>85.80</v>
      </c>
      <c r="K977" s="654">
        <v>0.76819999999999999</v>
      </c>
      <c r="L977" s="637"/>
      <c r="M977" s="637"/>
      <c r="N977" s="637"/>
    </row>
    <row r="978" spans="3:14" x14ac:dyDescent="0.25">
      <c r="C978" s="649">
        <v>85.85</v>
      </c>
      <c r="D978" s="650" t="str">
        <f t="shared" si="51"/>
        <v>85.85</v>
      </c>
      <c r="E978" s="651">
        <v>0.62880000000000003</v>
      </c>
      <c r="F978" s="618"/>
      <c r="I978" s="653">
        <v>85.85</v>
      </c>
      <c r="J978" s="650" t="str">
        <f t="shared" si="52"/>
        <v>85.85</v>
      </c>
      <c r="K978" s="654">
        <v>0.76792000000000005</v>
      </c>
      <c r="L978" s="637"/>
      <c r="M978" s="637"/>
      <c r="N978" s="637"/>
    </row>
    <row r="979" spans="3:14" x14ac:dyDescent="0.25">
      <c r="C979" s="649">
        <v>85.9</v>
      </c>
      <c r="D979" s="650" t="str">
        <f t="shared" si="51"/>
        <v>85.90</v>
      </c>
      <c r="E979" s="651">
        <v>0.62860000000000005</v>
      </c>
      <c r="F979" s="618"/>
      <c r="I979" s="653">
        <v>85.9</v>
      </c>
      <c r="J979" s="650" t="str">
        <f t="shared" si="52"/>
        <v>85.90</v>
      </c>
      <c r="K979" s="654">
        <v>0.76765000000000005</v>
      </c>
      <c r="L979" s="637"/>
      <c r="M979" s="637"/>
      <c r="N979" s="637"/>
    </row>
    <row r="980" spans="3:14" x14ac:dyDescent="0.25">
      <c r="C980" s="649">
        <v>85.95</v>
      </c>
      <c r="D980" s="650" t="str">
        <f t="shared" si="51"/>
        <v>85.95</v>
      </c>
      <c r="E980" s="651">
        <v>0.62834999999999996</v>
      </c>
      <c r="F980" s="618"/>
      <c r="I980" s="653">
        <v>85.95</v>
      </c>
      <c r="J980" s="650" t="str">
        <f t="shared" si="52"/>
        <v>85.95</v>
      </c>
      <c r="K980" s="654">
        <v>0.76737</v>
      </c>
      <c r="L980" s="637"/>
      <c r="M980" s="637"/>
      <c r="N980" s="637"/>
    </row>
    <row r="981" spans="3:14" x14ac:dyDescent="0.25">
      <c r="C981" s="649">
        <v>86</v>
      </c>
      <c r="D981" s="650" t="str">
        <f t="shared" si="51"/>
        <v>86.00</v>
      </c>
      <c r="E981" s="651">
        <v>0.62809999999999999</v>
      </c>
      <c r="F981" s="618"/>
      <c r="I981" s="653">
        <v>86</v>
      </c>
      <c r="J981" s="650" t="str">
        <f t="shared" si="52"/>
        <v>86.00</v>
      </c>
      <c r="K981" s="654">
        <v>0.7671</v>
      </c>
      <c r="L981" s="637"/>
      <c r="M981" s="637"/>
      <c r="N981" s="637"/>
    </row>
    <row r="982" spans="3:14" x14ac:dyDescent="0.25">
      <c r="C982" s="649">
        <v>86.05</v>
      </c>
      <c r="D982" s="650" t="str">
        <f t="shared" si="51"/>
        <v>86.05</v>
      </c>
      <c r="E982" s="651">
        <v>0.62790000000000001</v>
      </c>
      <c r="F982" s="618"/>
      <c r="I982" s="653">
        <v>86.05</v>
      </c>
      <c r="J982" s="650" t="str">
        <f t="shared" si="52"/>
        <v>86.05</v>
      </c>
      <c r="K982" s="654">
        <v>0.76685000000000003</v>
      </c>
      <c r="L982" s="637"/>
      <c r="M982" s="637"/>
      <c r="N982" s="637"/>
    </row>
    <row r="983" spans="3:14" x14ac:dyDescent="0.25">
      <c r="C983" s="649">
        <v>86.1</v>
      </c>
      <c r="D983" s="650" t="str">
        <f t="shared" si="51"/>
        <v>86.10</v>
      </c>
      <c r="E983" s="651">
        <v>0.62770000000000004</v>
      </c>
      <c r="F983" s="618"/>
      <c r="I983" s="653">
        <v>86.1</v>
      </c>
      <c r="J983" s="650" t="str">
        <f t="shared" si="52"/>
        <v>86.10</v>
      </c>
      <c r="K983" s="654">
        <v>0.76659999999999995</v>
      </c>
      <c r="L983" s="637"/>
      <c r="M983" s="637"/>
      <c r="N983" s="637"/>
    </row>
    <row r="984" spans="3:14" x14ac:dyDescent="0.25">
      <c r="C984" s="649">
        <v>86.15</v>
      </c>
      <c r="D984" s="650" t="str">
        <f t="shared" si="51"/>
        <v>86.15</v>
      </c>
      <c r="E984" s="651">
        <v>0.627475</v>
      </c>
      <c r="F984" s="618"/>
      <c r="I984" s="653">
        <v>86.15</v>
      </c>
      <c r="J984" s="650" t="str">
        <f t="shared" si="52"/>
        <v>86.15</v>
      </c>
      <c r="K984" s="654">
        <v>0.76634999999999998</v>
      </c>
      <c r="L984" s="637"/>
      <c r="M984" s="637"/>
      <c r="N984" s="637"/>
    </row>
    <row r="985" spans="3:14" x14ac:dyDescent="0.25">
      <c r="C985" s="649">
        <v>86.2</v>
      </c>
      <c r="D985" s="650" t="str">
        <f t="shared" si="51"/>
        <v>86.20</v>
      </c>
      <c r="E985" s="651">
        <v>0.62724999999999997</v>
      </c>
      <c r="F985" s="618"/>
      <c r="I985" s="653">
        <v>86.2</v>
      </c>
      <c r="J985" s="650" t="str">
        <f t="shared" si="52"/>
        <v>86.20</v>
      </c>
      <c r="K985" s="654">
        <v>0.7661</v>
      </c>
      <c r="L985" s="637"/>
      <c r="M985" s="637"/>
      <c r="N985" s="637"/>
    </row>
    <row r="986" spans="3:14" x14ac:dyDescent="0.25">
      <c r="C986" s="649">
        <v>86.25</v>
      </c>
      <c r="D986" s="650" t="str">
        <f t="shared" si="51"/>
        <v>86.25</v>
      </c>
      <c r="E986" s="651">
        <v>0.62705</v>
      </c>
      <c r="F986" s="618"/>
      <c r="I986" s="653">
        <v>86.25</v>
      </c>
      <c r="J986" s="650" t="str">
        <f t="shared" si="52"/>
        <v>86.25</v>
      </c>
      <c r="K986" s="654">
        <v>0.76581999999999995</v>
      </c>
      <c r="L986" s="637"/>
      <c r="M986" s="637"/>
      <c r="N986" s="637"/>
    </row>
    <row r="987" spans="3:14" x14ac:dyDescent="0.25">
      <c r="C987" s="649">
        <v>86.3</v>
      </c>
      <c r="D987" s="650" t="str">
        <f t="shared" si="51"/>
        <v>86.30</v>
      </c>
      <c r="E987" s="651">
        <v>0.62685000000000002</v>
      </c>
      <c r="F987" s="618"/>
      <c r="I987" s="653">
        <v>86.3</v>
      </c>
      <c r="J987" s="650" t="str">
        <f t="shared" si="52"/>
        <v>86.30</v>
      </c>
      <c r="K987" s="654">
        <v>0.76554999999999995</v>
      </c>
      <c r="L987" s="637"/>
      <c r="M987" s="637"/>
      <c r="N987" s="637"/>
    </row>
    <row r="988" spans="3:14" x14ac:dyDescent="0.25">
      <c r="C988" s="649">
        <v>86.35</v>
      </c>
      <c r="D988" s="650" t="str">
        <f t="shared" si="51"/>
        <v>86.35</v>
      </c>
      <c r="E988" s="651">
        <v>0.62660000000000005</v>
      </c>
      <c r="F988" s="618"/>
      <c r="I988" s="653">
        <v>86.35</v>
      </c>
      <c r="J988" s="650" t="str">
        <f t="shared" si="52"/>
        <v>86.35</v>
      </c>
      <c r="K988" s="654">
        <v>0.76529999999999998</v>
      </c>
      <c r="L988" s="637"/>
      <c r="M988" s="637"/>
      <c r="N988" s="637"/>
    </row>
    <row r="989" spans="3:14" x14ac:dyDescent="0.25">
      <c r="C989" s="649">
        <v>86.4</v>
      </c>
      <c r="D989" s="650" t="str">
        <f t="shared" si="51"/>
        <v>86.40</v>
      </c>
      <c r="E989" s="651">
        <v>0.62634999999999996</v>
      </c>
      <c r="F989" s="618"/>
      <c r="I989" s="653">
        <v>86.4</v>
      </c>
      <c r="J989" s="650" t="str">
        <f t="shared" si="52"/>
        <v>86.40</v>
      </c>
      <c r="K989" s="654">
        <v>0.76505000000000001</v>
      </c>
      <c r="L989" s="637"/>
      <c r="M989" s="637"/>
      <c r="N989" s="637"/>
    </row>
    <row r="990" spans="3:14" x14ac:dyDescent="0.25">
      <c r="C990" s="649">
        <v>86.45</v>
      </c>
      <c r="D990" s="650" t="str">
        <f t="shared" si="51"/>
        <v>86.45</v>
      </c>
      <c r="E990" s="651">
        <v>0.62614999999999998</v>
      </c>
      <c r="F990" s="618"/>
      <c r="I990" s="653">
        <v>86.45</v>
      </c>
      <c r="J990" s="650" t="str">
        <f t="shared" si="52"/>
        <v>86.45</v>
      </c>
      <c r="K990" s="654">
        <v>0.76476999999999995</v>
      </c>
      <c r="L990" s="637"/>
      <c r="M990" s="637"/>
      <c r="N990" s="637"/>
    </row>
    <row r="991" spans="3:14" x14ac:dyDescent="0.25">
      <c r="C991" s="649">
        <v>86.5</v>
      </c>
      <c r="D991" s="650" t="str">
        <f t="shared" si="51"/>
        <v>86.50</v>
      </c>
      <c r="E991" s="651">
        <v>0.62595000000000001</v>
      </c>
      <c r="F991" s="618"/>
      <c r="I991" s="653">
        <v>86.5</v>
      </c>
      <c r="J991" s="650" t="str">
        <f t="shared" si="52"/>
        <v>86.50</v>
      </c>
      <c r="K991" s="654">
        <v>0.76449999999999996</v>
      </c>
      <c r="L991" s="637"/>
      <c r="M991" s="637"/>
      <c r="N991" s="637"/>
    </row>
    <row r="992" spans="3:14" x14ac:dyDescent="0.25">
      <c r="C992" s="649">
        <v>86.55</v>
      </c>
      <c r="D992" s="650" t="str">
        <f t="shared" si="51"/>
        <v>86.55</v>
      </c>
      <c r="E992" s="651">
        <v>0.62572499999999998</v>
      </c>
      <c r="F992" s="618"/>
      <c r="I992" s="653">
        <v>86.55</v>
      </c>
      <c r="J992" s="650" t="str">
        <f t="shared" si="52"/>
        <v>86.55</v>
      </c>
      <c r="K992" s="654">
        <v>0.76424999999999998</v>
      </c>
      <c r="L992" s="637"/>
      <c r="M992" s="637"/>
      <c r="N992" s="637"/>
    </row>
    <row r="993" spans="3:14" x14ac:dyDescent="0.25">
      <c r="C993" s="649">
        <v>86.6</v>
      </c>
      <c r="D993" s="650" t="str">
        <f t="shared" si="51"/>
        <v>86.60</v>
      </c>
      <c r="E993" s="651">
        <v>0.62549999999999994</v>
      </c>
      <c r="F993" s="618"/>
      <c r="I993" s="653">
        <v>86.6</v>
      </c>
      <c r="J993" s="650" t="str">
        <f t="shared" si="52"/>
        <v>86.60</v>
      </c>
      <c r="K993" s="654">
        <v>0.76400000000000001</v>
      </c>
      <c r="L993" s="637"/>
      <c r="M993" s="637"/>
      <c r="N993" s="637"/>
    </row>
    <row r="994" spans="3:14" x14ac:dyDescent="0.25">
      <c r="C994" s="649">
        <v>86.65</v>
      </c>
      <c r="D994" s="650" t="str">
        <f t="shared" si="51"/>
        <v>86.65</v>
      </c>
      <c r="E994" s="651">
        <v>0.62529999999999997</v>
      </c>
      <c r="F994" s="618"/>
      <c r="I994" s="653">
        <v>86.65</v>
      </c>
      <c r="J994" s="650" t="str">
        <f t="shared" si="52"/>
        <v>86.65</v>
      </c>
      <c r="K994" s="654">
        <v>0.76375000000000004</v>
      </c>
      <c r="L994" s="637"/>
      <c r="M994" s="637"/>
      <c r="N994" s="637"/>
    </row>
    <row r="995" spans="3:14" x14ac:dyDescent="0.25">
      <c r="C995" s="649">
        <v>86.7</v>
      </c>
      <c r="D995" s="650" t="str">
        <f t="shared" si="51"/>
        <v>86.70</v>
      </c>
      <c r="E995" s="651">
        <v>0.62509999999999999</v>
      </c>
      <c r="F995" s="618"/>
      <c r="I995" s="653">
        <v>86.7</v>
      </c>
      <c r="J995" s="650" t="str">
        <f t="shared" si="52"/>
        <v>86.70</v>
      </c>
      <c r="K995" s="654">
        <v>0.76349999999999996</v>
      </c>
      <c r="L995" s="637"/>
      <c r="M995" s="637"/>
      <c r="N995" s="637"/>
    </row>
    <row r="996" spans="3:14" x14ac:dyDescent="0.25">
      <c r="C996" s="649">
        <v>86.75</v>
      </c>
      <c r="D996" s="650" t="str">
        <f t="shared" si="51"/>
        <v>86.75</v>
      </c>
      <c r="E996" s="651">
        <v>0.62487499999999996</v>
      </c>
      <c r="F996" s="618"/>
      <c r="I996" s="653">
        <v>86.75</v>
      </c>
      <c r="J996" s="650" t="str">
        <f t="shared" si="52"/>
        <v>86.75</v>
      </c>
      <c r="K996" s="654">
        <v>0.76322000000000001</v>
      </c>
      <c r="L996" s="637"/>
      <c r="M996" s="637"/>
      <c r="N996" s="637"/>
    </row>
    <row r="997" spans="3:14" x14ac:dyDescent="0.25">
      <c r="C997" s="649">
        <v>86.8</v>
      </c>
      <c r="D997" s="650" t="str">
        <f t="shared" si="51"/>
        <v>86.80</v>
      </c>
      <c r="E997" s="651">
        <v>0.62465000000000004</v>
      </c>
      <c r="F997" s="618"/>
      <c r="I997" s="653">
        <v>86.8</v>
      </c>
      <c r="J997" s="650" t="str">
        <f t="shared" si="52"/>
        <v>86.80</v>
      </c>
      <c r="K997" s="654">
        <v>0.76295000000000002</v>
      </c>
      <c r="L997" s="637"/>
      <c r="M997" s="637"/>
      <c r="N997" s="637"/>
    </row>
    <row r="998" spans="3:14" x14ac:dyDescent="0.25">
      <c r="C998" s="649">
        <v>86.85</v>
      </c>
      <c r="D998" s="650" t="str">
        <f t="shared" si="51"/>
        <v>86.85</v>
      </c>
      <c r="E998" s="651">
        <v>0.62444999999999995</v>
      </c>
      <c r="F998" s="618"/>
      <c r="I998" s="653">
        <v>86.85</v>
      </c>
      <c r="J998" s="650" t="str">
        <f t="shared" si="52"/>
        <v>86.85</v>
      </c>
      <c r="K998" s="654">
        <v>0.76271999999999995</v>
      </c>
      <c r="L998" s="637"/>
      <c r="M998" s="637"/>
      <c r="N998" s="637"/>
    </row>
    <row r="999" spans="3:14" x14ac:dyDescent="0.25">
      <c r="C999" s="649">
        <v>86.9</v>
      </c>
      <c r="D999" s="650" t="str">
        <f t="shared" si="51"/>
        <v>86.90</v>
      </c>
      <c r="E999" s="651">
        <v>0.62424999999999997</v>
      </c>
      <c r="F999" s="618"/>
      <c r="I999" s="653">
        <v>86.9</v>
      </c>
      <c r="J999" s="650" t="str">
        <f t="shared" si="52"/>
        <v>86.90</v>
      </c>
      <c r="K999" s="654">
        <v>0.76249999999999996</v>
      </c>
      <c r="L999" s="637"/>
      <c r="M999" s="637"/>
      <c r="N999" s="637"/>
    </row>
    <row r="1000" spans="3:14" x14ac:dyDescent="0.25">
      <c r="C1000" s="649">
        <v>86.95</v>
      </c>
      <c r="D1000" s="650" t="str">
        <f t="shared" si="51"/>
        <v>86.95</v>
      </c>
      <c r="E1000" s="651">
        <v>0.62404999999999999</v>
      </c>
      <c r="F1000" s="618"/>
      <c r="I1000" s="653">
        <v>86.95</v>
      </c>
      <c r="J1000" s="650" t="str">
        <f t="shared" si="52"/>
        <v>86.95</v>
      </c>
      <c r="K1000" s="654">
        <v>0.76222000000000001</v>
      </c>
      <c r="L1000" s="637"/>
      <c r="M1000" s="637"/>
      <c r="N1000" s="637"/>
    </row>
    <row r="1001" spans="3:14" x14ac:dyDescent="0.25">
      <c r="C1001" s="649">
        <v>87</v>
      </c>
      <c r="D1001" s="650" t="str">
        <f t="shared" si="51"/>
        <v>87.00</v>
      </c>
      <c r="E1001" s="651">
        <v>0.62385000000000002</v>
      </c>
      <c r="F1001" s="618"/>
      <c r="I1001" s="653">
        <v>87</v>
      </c>
      <c r="J1001" s="650" t="str">
        <f t="shared" si="52"/>
        <v>87.00</v>
      </c>
      <c r="K1001" s="654">
        <v>0.76195000000000002</v>
      </c>
      <c r="L1001" s="637"/>
      <c r="M1001" s="637"/>
      <c r="N1001" s="637"/>
    </row>
    <row r="1002" spans="3:14" x14ac:dyDescent="0.25">
      <c r="C1002" s="649">
        <v>87.05</v>
      </c>
      <c r="D1002" s="650" t="str">
        <f t="shared" si="51"/>
        <v>87.05</v>
      </c>
      <c r="E1002" s="651">
        <v>0.62362499999999998</v>
      </c>
      <c r="F1002" s="618"/>
      <c r="I1002" s="653">
        <v>87.05</v>
      </c>
      <c r="J1002" s="650" t="str">
        <f t="shared" si="52"/>
        <v>87.05</v>
      </c>
      <c r="K1002" s="654">
        <v>0.76170000000000004</v>
      </c>
      <c r="L1002" s="637"/>
      <c r="M1002" s="637"/>
      <c r="N1002" s="637"/>
    </row>
    <row r="1003" spans="3:14" x14ac:dyDescent="0.25">
      <c r="C1003" s="649">
        <v>87.1</v>
      </c>
      <c r="D1003" s="650" t="str">
        <f t="shared" si="51"/>
        <v>87.10</v>
      </c>
      <c r="E1003" s="651">
        <v>0.62339999999999995</v>
      </c>
      <c r="F1003" s="618"/>
      <c r="I1003" s="653">
        <v>87.1</v>
      </c>
      <c r="J1003" s="650" t="str">
        <f t="shared" si="52"/>
        <v>87.10</v>
      </c>
      <c r="K1003" s="654">
        <v>0.76144999999999996</v>
      </c>
      <c r="L1003" s="637"/>
      <c r="M1003" s="637"/>
      <c r="N1003" s="637"/>
    </row>
    <row r="1004" spans="3:14" x14ac:dyDescent="0.25">
      <c r="C1004" s="649">
        <v>87.15</v>
      </c>
      <c r="D1004" s="650" t="str">
        <f t="shared" si="51"/>
        <v>87.15</v>
      </c>
      <c r="E1004" s="651">
        <v>0.62319999999999998</v>
      </c>
      <c r="F1004" s="618"/>
      <c r="I1004" s="653">
        <v>87.15</v>
      </c>
      <c r="J1004" s="650" t="str">
        <f t="shared" si="52"/>
        <v>87.15</v>
      </c>
      <c r="K1004" s="654">
        <v>0.76119999999999999</v>
      </c>
      <c r="L1004" s="637"/>
      <c r="M1004" s="637"/>
      <c r="N1004" s="637"/>
    </row>
    <row r="1005" spans="3:14" x14ac:dyDescent="0.25">
      <c r="C1005" s="649">
        <v>87.2</v>
      </c>
      <c r="D1005" s="650" t="str">
        <f t="shared" si="51"/>
        <v>87.20</v>
      </c>
      <c r="E1005" s="651">
        <v>0.623</v>
      </c>
      <c r="F1005" s="618"/>
      <c r="I1005" s="653">
        <v>87.2</v>
      </c>
      <c r="J1005" s="650" t="str">
        <f t="shared" si="52"/>
        <v>87.20</v>
      </c>
      <c r="K1005" s="654">
        <v>0.76095000000000002</v>
      </c>
      <c r="L1005" s="637"/>
      <c r="M1005" s="637"/>
      <c r="N1005" s="637"/>
    </row>
    <row r="1006" spans="3:14" x14ac:dyDescent="0.25">
      <c r="C1006" s="649">
        <v>87.25</v>
      </c>
      <c r="D1006" s="650" t="str">
        <f t="shared" si="51"/>
        <v>87.25</v>
      </c>
      <c r="E1006" s="651">
        <v>0.62280000000000002</v>
      </c>
      <c r="F1006" s="618"/>
      <c r="I1006" s="653">
        <v>87.25</v>
      </c>
      <c r="J1006" s="650" t="str">
        <f t="shared" si="52"/>
        <v>87.25</v>
      </c>
      <c r="K1006" s="654">
        <v>0.76066999999999996</v>
      </c>
      <c r="L1006" s="637"/>
      <c r="M1006" s="637"/>
      <c r="N1006" s="637"/>
    </row>
    <row r="1007" spans="3:14" x14ac:dyDescent="0.25">
      <c r="C1007" s="649">
        <v>87.3</v>
      </c>
      <c r="D1007" s="650" t="str">
        <f t="shared" si="51"/>
        <v>87.30</v>
      </c>
      <c r="E1007" s="651">
        <v>0.62260000000000004</v>
      </c>
      <c r="F1007" s="618"/>
      <c r="I1007" s="653">
        <v>87.3</v>
      </c>
      <c r="J1007" s="650" t="str">
        <f t="shared" si="52"/>
        <v>87.30</v>
      </c>
      <c r="K1007" s="654">
        <v>0.76039999999999996</v>
      </c>
      <c r="L1007" s="637"/>
      <c r="M1007" s="637"/>
      <c r="N1007" s="637"/>
    </row>
    <row r="1008" spans="3:14" x14ac:dyDescent="0.25">
      <c r="C1008" s="649">
        <v>87.35</v>
      </c>
      <c r="D1008" s="650" t="str">
        <f t="shared" si="51"/>
        <v>87.35</v>
      </c>
      <c r="E1008" s="651">
        <v>0.62237500000000001</v>
      </c>
      <c r="F1008" s="618"/>
      <c r="I1008" s="653">
        <v>87.35</v>
      </c>
      <c r="J1008" s="650" t="str">
        <f t="shared" si="52"/>
        <v>87.35</v>
      </c>
      <c r="K1008" s="654">
        <v>0.76017000000000001</v>
      </c>
      <c r="L1008" s="637"/>
      <c r="M1008" s="637"/>
      <c r="N1008" s="637"/>
    </row>
    <row r="1009" spans="3:14" x14ac:dyDescent="0.25">
      <c r="C1009" s="649">
        <v>87.4</v>
      </c>
      <c r="D1009" s="650" t="str">
        <f t="shared" si="51"/>
        <v>87.40</v>
      </c>
      <c r="E1009" s="651">
        <v>0.62214999999999998</v>
      </c>
      <c r="F1009" s="618"/>
      <c r="I1009" s="653">
        <v>87.4</v>
      </c>
      <c r="J1009" s="650" t="str">
        <f t="shared" si="52"/>
        <v>87.40</v>
      </c>
      <c r="K1009" s="654">
        <v>0.75995000000000001</v>
      </c>
      <c r="L1009" s="637"/>
      <c r="M1009" s="637"/>
      <c r="N1009" s="637"/>
    </row>
    <row r="1010" spans="3:14" x14ac:dyDescent="0.25">
      <c r="C1010" s="649">
        <v>87.45</v>
      </c>
      <c r="D1010" s="650" t="str">
        <f t="shared" si="51"/>
        <v>87.45</v>
      </c>
      <c r="E1010" s="651">
        <v>0.62195</v>
      </c>
      <c r="F1010" s="618"/>
      <c r="I1010" s="653">
        <v>87.45</v>
      </c>
      <c r="J1010" s="650" t="str">
        <f t="shared" si="52"/>
        <v>87.45</v>
      </c>
      <c r="K1010" s="654">
        <v>0.75966999999999996</v>
      </c>
      <c r="L1010" s="637"/>
      <c r="M1010" s="637"/>
      <c r="N1010" s="637"/>
    </row>
    <row r="1011" spans="3:14" x14ac:dyDescent="0.25">
      <c r="C1011" s="649">
        <v>87.5</v>
      </c>
      <c r="D1011" s="650" t="str">
        <f t="shared" si="51"/>
        <v>87.50</v>
      </c>
      <c r="E1011" s="651">
        <v>0.62175000000000002</v>
      </c>
      <c r="F1011" s="618"/>
      <c r="I1011" s="653">
        <v>87.5</v>
      </c>
      <c r="J1011" s="650" t="str">
        <f t="shared" si="52"/>
        <v>87.50</v>
      </c>
      <c r="K1011" s="654">
        <v>0.75939999999999996</v>
      </c>
      <c r="L1011" s="637"/>
      <c r="M1011" s="637"/>
      <c r="N1011" s="637"/>
    </row>
    <row r="1012" spans="3:14" x14ac:dyDescent="0.25">
      <c r="C1012" s="649">
        <v>87.55</v>
      </c>
      <c r="D1012" s="650" t="str">
        <f t="shared" si="51"/>
        <v>87.55</v>
      </c>
      <c r="E1012" s="651">
        <v>0.62155000000000005</v>
      </c>
      <c r="F1012" s="618"/>
      <c r="I1012" s="653">
        <v>87.55</v>
      </c>
      <c r="J1012" s="650" t="str">
        <f t="shared" si="52"/>
        <v>87.55</v>
      </c>
      <c r="K1012" s="654">
        <v>0.75917000000000001</v>
      </c>
      <c r="L1012" s="637"/>
      <c r="M1012" s="637"/>
      <c r="N1012" s="637"/>
    </row>
    <row r="1013" spans="3:14" x14ac:dyDescent="0.25">
      <c r="C1013" s="649">
        <v>87.6</v>
      </c>
      <c r="D1013" s="650" t="str">
        <f t="shared" si="51"/>
        <v>87.60</v>
      </c>
      <c r="E1013" s="651">
        <v>0.62134999999999996</v>
      </c>
      <c r="F1013" s="618"/>
      <c r="I1013" s="653">
        <v>87.6</v>
      </c>
      <c r="J1013" s="650" t="str">
        <f t="shared" si="52"/>
        <v>87.60</v>
      </c>
      <c r="K1013" s="654">
        <v>0.75895000000000001</v>
      </c>
      <c r="L1013" s="637"/>
      <c r="M1013" s="637"/>
      <c r="N1013" s="637"/>
    </row>
    <row r="1014" spans="3:14" x14ac:dyDescent="0.25">
      <c r="C1014" s="649">
        <v>87.65</v>
      </c>
      <c r="D1014" s="650" t="str">
        <f t="shared" si="51"/>
        <v>87.65</v>
      </c>
      <c r="E1014" s="651">
        <v>0.62112500000000004</v>
      </c>
      <c r="F1014" s="618"/>
      <c r="I1014" s="653">
        <v>87.65</v>
      </c>
      <c r="J1014" s="650" t="str">
        <f t="shared" si="52"/>
        <v>87.65</v>
      </c>
      <c r="K1014" s="654">
        <v>0.75866999999999996</v>
      </c>
      <c r="L1014" s="637"/>
      <c r="M1014" s="637"/>
      <c r="N1014" s="637"/>
    </row>
    <row r="1015" spans="3:14" x14ac:dyDescent="0.25">
      <c r="C1015" s="649">
        <v>87.7</v>
      </c>
      <c r="D1015" s="650" t="str">
        <f t="shared" si="51"/>
        <v>87.70</v>
      </c>
      <c r="E1015" s="651">
        <v>0.62090000000000001</v>
      </c>
      <c r="F1015" s="618"/>
      <c r="I1015" s="653">
        <v>87.7</v>
      </c>
      <c r="J1015" s="650" t="str">
        <f t="shared" si="52"/>
        <v>87.70</v>
      </c>
      <c r="K1015" s="654">
        <v>0.75839999999999996</v>
      </c>
      <c r="L1015" s="637"/>
      <c r="M1015" s="637"/>
      <c r="N1015" s="637"/>
    </row>
    <row r="1016" spans="3:14" x14ac:dyDescent="0.25">
      <c r="C1016" s="649">
        <v>87.75</v>
      </c>
      <c r="D1016" s="650" t="str">
        <f t="shared" si="51"/>
        <v>87.75</v>
      </c>
      <c r="E1016" s="651">
        <v>0.62070000000000003</v>
      </c>
      <c r="F1016" s="618"/>
      <c r="I1016" s="653">
        <v>87.75</v>
      </c>
      <c r="J1016" s="650" t="str">
        <f t="shared" si="52"/>
        <v>87.75</v>
      </c>
      <c r="K1016" s="654">
        <v>0.75817000000000001</v>
      </c>
      <c r="L1016" s="637"/>
      <c r="M1016" s="637"/>
      <c r="N1016" s="637"/>
    </row>
    <row r="1017" spans="3:14" x14ac:dyDescent="0.25">
      <c r="C1017" s="649">
        <v>87.8</v>
      </c>
      <c r="D1017" s="650" t="str">
        <f t="shared" si="51"/>
        <v>87.80</v>
      </c>
      <c r="E1017" s="651">
        <v>0.62050000000000005</v>
      </c>
      <c r="F1017" s="618"/>
      <c r="I1017" s="653">
        <v>87.8</v>
      </c>
      <c r="J1017" s="650" t="str">
        <f t="shared" si="52"/>
        <v>87.80</v>
      </c>
      <c r="K1017" s="654">
        <v>0.75795000000000001</v>
      </c>
      <c r="L1017" s="637"/>
      <c r="M1017" s="637"/>
      <c r="N1017" s="637"/>
    </row>
    <row r="1018" spans="3:14" x14ac:dyDescent="0.25">
      <c r="C1018" s="649">
        <v>87.85</v>
      </c>
      <c r="D1018" s="650" t="str">
        <f t="shared" si="51"/>
        <v>87.85</v>
      </c>
      <c r="E1018" s="651">
        <v>0.62029999999999996</v>
      </c>
      <c r="F1018" s="618"/>
      <c r="I1018" s="653">
        <v>87.85</v>
      </c>
      <c r="J1018" s="650" t="str">
        <f t="shared" si="52"/>
        <v>87.85</v>
      </c>
      <c r="K1018" s="654">
        <v>0.75770000000000004</v>
      </c>
      <c r="L1018" s="637"/>
      <c r="M1018" s="637"/>
      <c r="N1018" s="637"/>
    </row>
    <row r="1019" spans="3:14" x14ac:dyDescent="0.25">
      <c r="C1019" s="649">
        <v>87.9</v>
      </c>
      <c r="D1019" s="650" t="str">
        <f t="shared" si="51"/>
        <v>87.90</v>
      </c>
      <c r="E1019" s="651">
        <v>0.62009999999999998</v>
      </c>
      <c r="F1019" s="618"/>
      <c r="I1019" s="653">
        <v>87.9</v>
      </c>
      <c r="J1019" s="650" t="str">
        <f t="shared" si="52"/>
        <v>87.90</v>
      </c>
      <c r="K1019" s="654">
        <v>0.75744999999999996</v>
      </c>
      <c r="L1019" s="637"/>
      <c r="M1019" s="637"/>
      <c r="N1019" s="637"/>
    </row>
    <row r="1020" spans="3:14" x14ac:dyDescent="0.25">
      <c r="C1020" s="649">
        <v>87.95</v>
      </c>
      <c r="D1020" s="650" t="str">
        <f t="shared" si="51"/>
        <v>87.95</v>
      </c>
      <c r="E1020" s="651">
        <v>0.61990000000000001</v>
      </c>
      <c r="F1020" s="618"/>
      <c r="I1020" s="653">
        <v>87.95</v>
      </c>
      <c r="J1020" s="650" t="str">
        <f t="shared" si="52"/>
        <v>87.95</v>
      </c>
      <c r="K1020" s="654">
        <v>0.75719999999999998</v>
      </c>
      <c r="L1020" s="637"/>
      <c r="M1020" s="637"/>
      <c r="N1020" s="637"/>
    </row>
    <row r="1021" spans="3:14" x14ac:dyDescent="0.25">
      <c r="C1021" s="649">
        <v>88</v>
      </c>
      <c r="D1021" s="650" t="str">
        <f t="shared" si="51"/>
        <v>88.00</v>
      </c>
      <c r="E1021" s="651">
        <v>0.61970000000000003</v>
      </c>
      <c r="F1021" s="618"/>
      <c r="I1021" s="653">
        <v>88</v>
      </c>
      <c r="J1021" s="650" t="str">
        <f t="shared" si="52"/>
        <v>88.00</v>
      </c>
      <c r="K1021" s="654">
        <v>0.75695000000000001</v>
      </c>
      <c r="L1021" s="637"/>
      <c r="M1021" s="637"/>
      <c r="N1021" s="637"/>
    </row>
    <row r="1022" spans="3:14" x14ac:dyDescent="0.25">
      <c r="C1022" s="649">
        <v>88.05</v>
      </c>
      <c r="D1022" s="650" t="str">
        <f t="shared" ref="D1022:D1085" si="53">TEXT(C1022,"#.00")</f>
        <v>88.05</v>
      </c>
      <c r="E1022" s="651">
        <v>0.619475</v>
      </c>
      <c r="F1022" s="618"/>
      <c r="I1022" s="653">
        <v>88.05</v>
      </c>
      <c r="J1022" s="650" t="str">
        <f t="shared" ref="J1022:J1085" si="54">TEXT(I1022,"#.00")</f>
        <v>88.05</v>
      </c>
      <c r="K1022" s="654">
        <v>0.75670000000000004</v>
      </c>
      <c r="L1022" s="637"/>
      <c r="M1022" s="637"/>
      <c r="N1022" s="637"/>
    </row>
    <row r="1023" spans="3:14" x14ac:dyDescent="0.25">
      <c r="C1023" s="649">
        <v>88.1</v>
      </c>
      <c r="D1023" s="650" t="str">
        <f t="shared" si="53"/>
        <v>88.10</v>
      </c>
      <c r="E1023" s="651">
        <v>0.61924999999999997</v>
      </c>
      <c r="F1023" s="618"/>
      <c r="I1023" s="653">
        <v>88.1</v>
      </c>
      <c r="J1023" s="650" t="str">
        <f t="shared" si="54"/>
        <v>88.10</v>
      </c>
      <c r="K1023" s="654">
        <v>0.75644999999999996</v>
      </c>
      <c r="L1023" s="637"/>
      <c r="M1023" s="637"/>
      <c r="N1023" s="637"/>
    </row>
    <row r="1024" spans="3:14" x14ac:dyDescent="0.25">
      <c r="C1024" s="649">
        <v>88.15</v>
      </c>
      <c r="D1024" s="650" t="str">
        <f t="shared" si="53"/>
        <v>88.15</v>
      </c>
      <c r="E1024" s="651">
        <v>0.61904999999999999</v>
      </c>
      <c r="F1024" s="618"/>
      <c r="I1024" s="653">
        <v>88.15</v>
      </c>
      <c r="J1024" s="650" t="str">
        <f t="shared" si="54"/>
        <v>88.15</v>
      </c>
      <c r="K1024" s="654">
        <v>0.75622</v>
      </c>
      <c r="L1024" s="637"/>
      <c r="M1024" s="637"/>
      <c r="N1024" s="637"/>
    </row>
    <row r="1025" spans="3:14" x14ac:dyDescent="0.25">
      <c r="C1025" s="649">
        <v>88.2</v>
      </c>
      <c r="D1025" s="650" t="str">
        <f t="shared" si="53"/>
        <v>88.20</v>
      </c>
      <c r="E1025" s="651">
        <v>0.61885000000000001</v>
      </c>
      <c r="F1025" s="618"/>
      <c r="I1025" s="653">
        <v>88.2</v>
      </c>
      <c r="J1025" s="650" t="str">
        <f t="shared" si="54"/>
        <v>88.20</v>
      </c>
      <c r="K1025" s="654">
        <v>0.75600000000000001</v>
      </c>
      <c r="L1025" s="637"/>
      <c r="M1025" s="637"/>
      <c r="N1025" s="637"/>
    </row>
    <row r="1026" spans="3:14" x14ac:dyDescent="0.25">
      <c r="C1026" s="649">
        <v>88.25</v>
      </c>
      <c r="D1026" s="650" t="str">
        <f t="shared" si="53"/>
        <v>88.25</v>
      </c>
      <c r="E1026" s="651">
        <v>0.61865000000000003</v>
      </c>
      <c r="F1026" s="618"/>
      <c r="I1026" s="653">
        <v>88.25</v>
      </c>
      <c r="J1026" s="650" t="str">
        <f t="shared" si="54"/>
        <v>88.25</v>
      </c>
      <c r="K1026" s="654">
        <v>0.75571999999999995</v>
      </c>
      <c r="L1026" s="637"/>
      <c r="M1026" s="637"/>
      <c r="N1026" s="637"/>
    </row>
    <row r="1027" spans="3:14" x14ac:dyDescent="0.25">
      <c r="C1027" s="649">
        <v>88.3</v>
      </c>
      <c r="D1027" s="650" t="str">
        <f t="shared" si="53"/>
        <v>88.30</v>
      </c>
      <c r="E1027" s="651">
        <v>0.61845000000000006</v>
      </c>
      <c r="F1027" s="618"/>
      <c r="I1027" s="653">
        <v>88.3</v>
      </c>
      <c r="J1027" s="650" t="str">
        <f t="shared" si="54"/>
        <v>88.30</v>
      </c>
      <c r="K1027" s="654">
        <v>0.75544999999999995</v>
      </c>
      <c r="L1027" s="637"/>
      <c r="M1027" s="637"/>
      <c r="N1027" s="637"/>
    </row>
    <row r="1028" spans="3:14" x14ac:dyDescent="0.25">
      <c r="C1028" s="649">
        <v>88.35</v>
      </c>
      <c r="D1028" s="650" t="str">
        <f t="shared" si="53"/>
        <v>88.35</v>
      </c>
      <c r="E1028" s="651">
        <v>0.61827500000000002</v>
      </c>
      <c r="F1028" s="618"/>
      <c r="I1028" s="653">
        <v>88.35</v>
      </c>
      <c r="J1028" s="650" t="str">
        <f t="shared" si="54"/>
        <v>88.35</v>
      </c>
      <c r="K1028" s="654">
        <v>0.75522</v>
      </c>
      <c r="L1028" s="637"/>
      <c r="M1028" s="637"/>
      <c r="N1028" s="637"/>
    </row>
    <row r="1029" spans="3:14" x14ac:dyDescent="0.25">
      <c r="C1029" s="649">
        <v>88.4</v>
      </c>
      <c r="D1029" s="650" t="str">
        <f t="shared" si="53"/>
        <v>88.40</v>
      </c>
      <c r="E1029" s="651">
        <v>0.61809999999999998</v>
      </c>
      <c r="F1029" s="618"/>
      <c r="I1029" s="653">
        <v>88.4</v>
      </c>
      <c r="J1029" s="650" t="str">
        <f t="shared" si="54"/>
        <v>88.40</v>
      </c>
      <c r="K1029" s="654">
        <v>0.755</v>
      </c>
      <c r="L1029" s="637"/>
      <c r="M1029" s="637"/>
      <c r="N1029" s="637"/>
    </row>
    <row r="1030" spans="3:14" x14ac:dyDescent="0.25">
      <c r="C1030" s="649">
        <v>88.45</v>
      </c>
      <c r="D1030" s="650" t="str">
        <f t="shared" si="53"/>
        <v>88.45</v>
      </c>
      <c r="E1030" s="651">
        <v>0.6179</v>
      </c>
      <c r="F1030" s="618"/>
      <c r="I1030" s="653">
        <v>88.45</v>
      </c>
      <c r="J1030" s="650" t="str">
        <f t="shared" si="54"/>
        <v>88.45</v>
      </c>
      <c r="K1030" s="654">
        <v>0.75475000000000003</v>
      </c>
      <c r="L1030" s="637"/>
      <c r="M1030" s="637"/>
      <c r="N1030" s="637"/>
    </row>
    <row r="1031" spans="3:14" x14ac:dyDescent="0.25">
      <c r="C1031" s="649">
        <v>88.5</v>
      </c>
      <c r="D1031" s="650" t="str">
        <f t="shared" si="53"/>
        <v>88.50</v>
      </c>
      <c r="E1031" s="651">
        <v>0.61770000000000003</v>
      </c>
      <c r="F1031" s="618"/>
      <c r="I1031" s="653">
        <v>88.5</v>
      </c>
      <c r="J1031" s="650" t="str">
        <f t="shared" si="54"/>
        <v>88.50</v>
      </c>
      <c r="K1031" s="654">
        <v>0.75449999999999995</v>
      </c>
      <c r="L1031" s="637"/>
      <c r="M1031" s="637"/>
      <c r="N1031" s="637"/>
    </row>
    <row r="1032" spans="3:14" x14ac:dyDescent="0.25">
      <c r="C1032" s="649">
        <v>88.55</v>
      </c>
      <c r="D1032" s="650" t="str">
        <f t="shared" si="53"/>
        <v>88.55</v>
      </c>
      <c r="E1032" s="651">
        <v>0.61750000000000005</v>
      </c>
      <c r="F1032" s="618"/>
      <c r="I1032" s="653">
        <v>88.55</v>
      </c>
      <c r="J1032" s="650" t="str">
        <f t="shared" si="54"/>
        <v>88.55</v>
      </c>
      <c r="K1032" s="654">
        <v>0.75424999999999998</v>
      </c>
      <c r="L1032" s="637"/>
      <c r="M1032" s="637"/>
      <c r="N1032" s="637"/>
    </row>
    <row r="1033" spans="3:14" x14ac:dyDescent="0.25">
      <c r="C1033" s="649">
        <v>88.6</v>
      </c>
      <c r="D1033" s="650" t="str">
        <f t="shared" si="53"/>
        <v>88.60</v>
      </c>
      <c r="E1033" s="651">
        <v>0.61729999999999996</v>
      </c>
      <c r="F1033" s="618"/>
      <c r="I1033" s="653">
        <v>88.6</v>
      </c>
      <c r="J1033" s="650" t="str">
        <f t="shared" si="54"/>
        <v>88.60</v>
      </c>
      <c r="K1033" s="654">
        <v>0.754</v>
      </c>
      <c r="L1033" s="637"/>
      <c r="M1033" s="637"/>
      <c r="N1033" s="637"/>
    </row>
    <row r="1034" spans="3:14" x14ac:dyDescent="0.25">
      <c r="C1034" s="649">
        <v>88.65</v>
      </c>
      <c r="D1034" s="650" t="str">
        <f t="shared" si="53"/>
        <v>88.65</v>
      </c>
      <c r="E1034" s="651">
        <v>0.61707500000000004</v>
      </c>
      <c r="F1034" s="618"/>
      <c r="I1034" s="653">
        <v>88.65</v>
      </c>
      <c r="J1034" s="650" t="str">
        <f t="shared" si="54"/>
        <v>88.65</v>
      </c>
      <c r="K1034" s="654">
        <v>0.75375000000000003</v>
      </c>
      <c r="L1034" s="637"/>
      <c r="M1034" s="637"/>
      <c r="N1034" s="637"/>
    </row>
    <row r="1035" spans="3:14" x14ac:dyDescent="0.25">
      <c r="C1035" s="649">
        <v>88.7</v>
      </c>
      <c r="D1035" s="650" t="str">
        <f t="shared" si="53"/>
        <v>88.70</v>
      </c>
      <c r="E1035" s="651">
        <v>0.61685000000000001</v>
      </c>
      <c r="F1035" s="618"/>
      <c r="I1035" s="653">
        <v>88.7</v>
      </c>
      <c r="J1035" s="650" t="str">
        <f t="shared" si="54"/>
        <v>88.70</v>
      </c>
      <c r="K1035" s="654">
        <v>0.75349999999999995</v>
      </c>
      <c r="L1035" s="637"/>
      <c r="M1035" s="637"/>
      <c r="N1035" s="637"/>
    </row>
    <row r="1036" spans="3:14" x14ac:dyDescent="0.25">
      <c r="C1036" s="649">
        <v>88.75</v>
      </c>
      <c r="D1036" s="650" t="str">
        <f t="shared" si="53"/>
        <v>88.75</v>
      </c>
      <c r="E1036" s="651">
        <v>0.61665000000000003</v>
      </c>
      <c r="F1036" s="618"/>
      <c r="I1036" s="653">
        <v>88.75</v>
      </c>
      <c r="J1036" s="650" t="str">
        <f t="shared" si="54"/>
        <v>88.75</v>
      </c>
      <c r="K1036" s="654">
        <v>0.75327</v>
      </c>
      <c r="L1036" s="637"/>
      <c r="M1036" s="637"/>
      <c r="N1036" s="637"/>
    </row>
    <row r="1037" spans="3:14" x14ac:dyDescent="0.25">
      <c r="C1037" s="649">
        <v>88.8</v>
      </c>
      <c r="D1037" s="650" t="str">
        <f t="shared" si="53"/>
        <v>88.80</v>
      </c>
      <c r="E1037" s="651">
        <v>0.61645000000000005</v>
      </c>
      <c r="F1037" s="618"/>
      <c r="I1037" s="653">
        <v>88.8</v>
      </c>
      <c r="J1037" s="650" t="str">
        <f t="shared" si="54"/>
        <v>88.80</v>
      </c>
      <c r="K1037" s="654">
        <v>0.75305</v>
      </c>
      <c r="L1037" s="637"/>
      <c r="M1037" s="637"/>
      <c r="N1037" s="637"/>
    </row>
    <row r="1038" spans="3:14" x14ac:dyDescent="0.25">
      <c r="C1038" s="649">
        <v>88.85</v>
      </c>
      <c r="D1038" s="650" t="str">
        <f t="shared" si="53"/>
        <v>88.85</v>
      </c>
      <c r="E1038" s="651">
        <v>0.61624999999999996</v>
      </c>
      <c r="F1038" s="618"/>
      <c r="I1038" s="653">
        <v>88.85</v>
      </c>
      <c r="J1038" s="650" t="str">
        <f t="shared" si="54"/>
        <v>88.85</v>
      </c>
      <c r="K1038" s="654">
        <v>0.75282000000000004</v>
      </c>
      <c r="L1038" s="637"/>
      <c r="M1038" s="637"/>
      <c r="N1038" s="637"/>
    </row>
    <row r="1039" spans="3:14" x14ac:dyDescent="0.25">
      <c r="C1039" s="649">
        <v>88.9</v>
      </c>
      <c r="D1039" s="650" t="str">
        <f t="shared" si="53"/>
        <v>88.90</v>
      </c>
      <c r="E1039" s="651">
        <v>0.61604999999999999</v>
      </c>
      <c r="F1039" s="618"/>
      <c r="I1039" s="653">
        <v>88.9</v>
      </c>
      <c r="J1039" s="650" t="str">
        <f t="shared" si="54"/>
        <v>88.90</v>
      </c>
      <c r="K1039" s="654">
        <v>0.75260000000000005</v>
      </c>
      <c r="L1039" s="637"/>
      <c r="M1039" s="637"/>
      <c r="N1039" s="637"/>
    </row>
    <row r="1040" spans="3:14" x14ac:dyDescent="0.25">
      <c r="C1040" s="649">
        <v>88.95</v>
      </c>
      <c r="D1040" s="650" t="str">
        <f t="shared" si="53"/>
        <v>88.95</v>
      </c>
      <c r="E1040" s="651">
        <v>0.61587499999999995</v>
      </c>
      <c r="F1040" s="618"/>
      <c r="I1040" s="653">
        <v>88.95</v>
      </c>
      <c r="J1040" s="650" t="str">
        <f t="shared" si="54"/>
        <v>88.95</v>
      </c>
      <c r="K1040" s="654">
        <v>0.75231999999999999</v>
      </c>
      <c r="L1040" s="637"/>
      <c r="M1040" s="637"/>
      <c r="N1040" s="637"/>
    </row>
    <row r="1041" spans="3:14" x14ac:dyDescent="0.25">
      <c r="C1041" s="649">
        <v>89</v>
      </c>
      <c r="D1041" s="650" t="str">
        <f t="shared" si="53"/>
        <v>89.00</v>
      </c>
      <c r="E1041" s="651">
        <v>0.61570000000000003</v>
      </c>
      <c r="F1041" s="618"/>
      <c r="I1041" s="653">
        <v>89</v>
      </c>
      <c r="J1041" s="650" t="str">
        <f t="shared" si="54"/>
        <v>89.00</v>
      </c>
      <c r="K1041" s="654">
        <v>0.75205</v>
      </c>
      <c r="L1041" s="637"/>
      <c r="M1041" s="637"/>
      <c r="N1041" s="637"/>
    </row>
    <row r="1042" spans="3:14" x14ac:dyDescent="0.25">
      <c r="C1042" s="649">
        <v>89.05</v>
      </c>
      <c r="D1042" s="650" t="str">
        <f t="shared" si="53"/>
        <v>89.05</v>
      </c>
      <c r="E1042" s="651">
        <v>0.61550000000000005</v>
      </c>
      <c r="F1042" s="618"/>
      <c r="I1042" s="653">
        <v>89.05</v>
      </c>
      <c r="J1042" s="650" t="str">
        <f t="shared" si="54"/>
        <v>89.05</v>
      </c>
      <c r="K1042" s="654">
        <v>0.75182000000000004</v>
      </c>
      <c r="L1042" s="637"/>
      <c r="M1042" s="637"/>
      <c r="N1042" s="637"/>
    </row>
    <row r="1043" spans="3:14" x14ac:dyDescent="0.25">
      <c r="C1043" s="649">
        <v>89.1</v>
      </c>
      <c r="D1043" s="650" t="str">
        <f t="shared" si="53"/>
        <v>89.10</v>
      </c>
      <c r="E1043" s="651">
        <v>0.61529999999999996</v>
      </c>
      <c r="F1043" s="618"/>
      <c r="I1043" s="653">
        <v>89.1</v>
      </c>
      <c r="J1043" s="650" t="str">
        <f t="shared" si="54"/>
        <v>89.10</v>
      </c>
      <c r="K1043" s="654">
        <v>0.75160000000000005</v>
      </c>
      <c r="L1043" s="637"/>
      <c r="M1043" s="637"/>
      <c r="N1043" s="637"/>
    </row>
    <row r="1044" spans="3:14" x14ac:dyDescent="0.25">
      <c r="C1044" s="649">
        <v>89.15</v>
      </c>
      <c r="D1044" s="650" t="str">
        <f t="shared" si="53"/>
        <v>89.15</v>
      </c>
      <c r="E1044" s="651">
        <v>0.61509999999999998</v>
      </c>
      <c r="F1044" s="618"/>
      <c r="I1044" s="653">
        <v>89.15</v>
      </c>
      <c r="J1044" s="650" t="str">
        <f t="shared" si="54"/>
        <v>89.15</v>
      </c>
      <c r="K1044" s="654">
        <v>0.75136999999999998</v>
      </c>
      <c r="L1044" s="637"/>
      <c r="M1044" s="637"/>
      <c r="N1044" s="637"/>
    </row>
    <row r="1045" spans="3:14" x14ac:dyDescent="0.25">
      <c r="C1045" s="649">
        <v>89.2</v>
      </c>
      <c r="D1045" s="650" t="str">
        <f t="shared" si="53"/>
        <v>89.20</v>
      </c>
      <c r="E1045" s="651">
        <v>0.6149</v>
      </c>
      <c r="F1045" s="618"/>
      <c r="I1045" s="653">
        <v>89.2</v>
      </c>
      <c r="J1045" s="650" t="str">
        <f t="shared" si="54"/>
        <v>89.20</v>
      </c>
      <c r="K1045" s="654">
        <v>0.75114999999999998</v>
      </c>
      <c r="L1045" s="637"/>
      <c r="M1045" s="637"/>
      <c r="N1045" s="637"/>
    </row>
    <row r="1046" spans="3:14" x14ac:dyDescent="0.25">
      <c r="C1046" s="649">
        <v>89.25</v>
      </c>
      <c r="D1046" s="650" t="str">
        <f t="shared" si="53"/>
        <v>89.25</v>
      </c>
      <c r="E1046" s="651">
        <v>0.61472499999999997</v>
      </c>
      <c r="F1046" s="618"/>
      <c r="I1046" s="653">
        <v>89.25</v>
      </c>
      <c r="J1046" s="650" t="str">
        <f t="shared" si="54"/>
        <v>89.25</v>
      </c>
      <c r="K1046" s="654">
        <v>0.75090000000000001</v>
      </c>
      <c r="L1046" s="637"/>
      <c r="M1046" s="637"/>
      <c r="N1046" s="637"/>
    </row>
    <row r="1047" spans="3:14" x14ac:dyDescent="0.25">
      <c r="C1047" s="649">
        <v>89.3</v>
      </c>
      <c r="D1047" s="650" t="str">
        <f t="shared" si="53"/>
        <v>89.30</v>
      </c>
      <c r="E1047" s="651">
        <v>0.61455000000000004</v>
      </c>
      <c r="F1047" s="618"/>
      <c r="I1047" s="653">
        <v>89.3</v>
      </c>
      <c r="J1047" s="650" t="str">
        <f t="shared" si="54"/>
        <v>89.30</v>
      </c>
      <c r="K1047" s="654">
        <v>0.75065000000000004</v>
      </c>
      <c r="L1047" s="637"/>
      <c r="M1047" s="637"/>
      <c r="N1047" s="637"/>
    </row>
    <row r="1048" spans="3:14" x14ac:dyDescent="0.25">
      <c r="C1048" s="649">
        <v>89.35</v>
      </c>
      <c r="D1048" s="650" t="str">
        <f t="shared" si="53"/>
        <v>89.35</v>
      </c>
      <c r="E1048" s="651">
        <v>0.61434999999999995</v>
      </c>
      <c r="F1048" s="618"/>
      <c r="I1048" s="653">
        <v>89.35</v>
      </c>
      <c r="J1048" s="650" t="str">
        <f t="shared" si="54"/>
        <v>89.35</v>
      </c>
      <c r="K1048" s="654">
        <v>0.75041999999999998</v>
      </c>
      <c r="L1048" s="637"/>
      <c r="M1048" s="637"/>
      <c r="N1048" s="637"/>
    </row>
    <row r="1049" spans="3:14" x14ac:dyDescent="0.25">
      <c r="C1049" s="649">
        <v>89.4</v>
      </c>
      <c r="D1049" s="650" t="str">
        <f t="shared" si="53"/>
        <v>89.40</v>
      </c>
      <c r="E1049" s="651">
        <v>0.61414999999999997</v>
      </c>
      <c r="F1049" s="618"/>
      <c r="I1049" s="653">
        <v>89.4</v>
      </c>
      <c r="J1049" s="650" t="str">
        <f t="shared" si="54"/>
        <v>89.40</v>
      </c>
      <c r="K1049" s="654">
        <v>0.75019999999999998</v>
      </c>
      <c r="L1049" s="637"/>
      <c r="M1049" s="637"/>
      <c r="N1049" s="637"/>
    </row>
    <row r="1050" spans="3:14" x14ac:dyDescent="0.25">
      <c r="C1050" s="649">
        <v>89.45</v>
      </c>
      <c r="D1050" s="650" t="str">
        <f t="shared" si="53"/>
        <v>89.45</v>
      </c>
      <c r="E1050" s="651">
        <v>0.61395</v>
      </c>
      <c r="F1050" s="618"/>
      <c r="I1050" s="653">
        <v>89.45</v>
      </c>
      <c r="J1050" s="650" t="str">
        <f t="shared" si="54"/>
        <v>89.45</v>
      </c>
      <c r="K1050" s="654">
        <v>0.74995000000000001</v>
      </c>
      <c r="L1050" s="637"/>
      <c r="M1050" s="637"/>
      <c r="N1050" s="637"/>
    </row>
    <row r="1051" spans="3:14" x14ac:dyDescent="0.25">
      <c r="C1051" s="649">
        <v>89.5</v>
      </c>
      <c r="D1051" s="650" t="str">
        <f t="shared" si="53"/>
        <v>89.50</v>
      </c>
      <c r="E1051" s="651">
        <v>0.61375000000000002</v>
      </c>
      <c r="F1051" s="618"/>
      <c r="I1051" s="653">
        <v>89.5</v>
      </c>
      <c r="J1051" s="650" t="str">
        <f t="shared" si="54"/>
        <v>89.50</v>
      </c>
      <c r="K1051" s="654">
        <v>0.74970000000000003</v>
      </c>
      <c r="L1051" s="637"/>
      <c r="M1051" s="637"/>
      <c r="N1051" s="637"/>
    </row>
    <row r="1052" spans="3:14" x14ac:dyDescent="0.25">
      <c r="C1052" s="649">
        <v>89.55</v>
      </c>
      <c r="D1052" s="650" t="str">
        <f t="shared" si="53"/>
        <v>89.55</v>
      </c>
      <c r="E1052" s="651">
        <v>0.61355000000000004</v>
      </c>
      <c r="F1052" s="618"/>
      <c r="I1052" s="653">
        <v>89.55</v>
      </c>
      <c r="J1052" s="650" t="str">
        <f t="shared" si="54"/>
        <v>89.55</v>
      </c>
      <c r="K1052" s="654">
        <v>0.74946999999999997</v>
      </c>
      <c r="L1052" s="637"/>
      <c r="M1052" s="637"/>
      <c r="N1052" s="637"/>
    </row>
    <row r="1053" spans="3:14" x14ac:dyDescent="0.25">
      <c r="C1053" s="649">
        <v>89.6</v>
      </c>
      <c r="D1053" s="650" t="str">
        <f t="shared" si="53"/>
        <v>89.60</v>
      </c>
      <c r="E1053" s="651">
        <v>0.61334999999999995</v>
      </c>
      <c r="F1053" s="618"/>
      <c r="I1053" s="653">
        <v>89.6</v>
      </c>
      <c r="J1053" s="650" t="str">
        <f t="shared" si="54"/>
        <v>89.60</v>
      </c>
      <c r="K1053" s="654">
        <v>0.74924999999999997</v>
      </c>
      <c r="L1053" s="637"/>
      <c r="M1053" s="637"/>
      <c r="N1053" s="637"/>
    </row>
    <row r="1054" spans="3:14" x14ac:dyDescent="0.25">
      <c r="C1054" s="649">
        <v>89.65</v>
      </c>
      <c r="D1054" s="650" t="str">
        <f t="shared" si="53"/>
        <v>89.65</v>
      </c>
      <c r="E1054" s="651">
        <v>0.61317500000000003</v>
      </c>
      <c r="F1054" s="618"/>
      <c r="I1054" s="653">
        <v>89.65</v>
      </c>
      <c r="J1054" s="650" t="str">
        <f t="shared" si="54"/>
        <v>89.65</v>
      </c>
      <c r="K1054" s="654">
        <v>0.74897000000000002</v>
      </c>
      <c r="L1054" s="637"/>
      <c r="M1054" s="637"/>
      <c r="N1054" s="637"/>
    </row>
    <row r="1055" spans="3:14" x14ac:dyDescent="0.25">
      <c r="C1055" s="649">
        <v>89.7</v>
      </c>
      <c r="D1055" s="650" t="str">
        <f t="shared" si="53"/>
        <v>89.70</v>
      </c>
      <c r="E1055" s="651">
        <v>0.61299999999999999</v>
      </c>
      <c r="F1055" s="618"/>
      <c r="I1055" s="653">
        <v>89.7</v>
      </c>
      <c r="J1055" s="650" t="str">
        <f t="shared" si="54"/>
        <v>89.70</v>
      </c>
      <c r="K1055" s="654">
        <v>0.74870000000000003</v>
      </c>
      <c r="L1055" s="637"/>
      <c r="M1055" s="637"/>
      <c r="N1055" s="637"/>
    </row>
    <row r="1056" spans="3:14" x14ac:dyDescent="0.25">
      <c r="C1056" s="649">
        <v>89.75</v>
      </c>
      <c r="D1056" s="650" t="str">
        <f t="shared" si="53"/>
        <v>89.75</v>
      </c>
      <c r="E1056" s="651">
        <v>0.61280000000000001</v>
      </c>
      <c r="F1056" s="618"/>
      <c r="I1056" s="653">
        <v>89.75</v>
      </c>
      <c r="J1056" s="650" t="str">
        <f t="shared" si="54"/>
        <v>89.75</v>
      </c>
      <c r="K1056" s="654">
        <v>0.74850000000000005</v>
      </c>
      <c r="L1056" s="637"/>
      <c r="M1056" s="637"/>
      <c r="N1056" s="637"/>
    </row>
    <row r="1057" spans="3:14" x14ac:dyDescent="0.25">
      <c r="C1057" s="649">
        <v>89.8</v>
      </c>
      <c r="D1057" s="650" t="str">
        <f t="shared" si="53"/>
        <v>89.80</v>
      </c>
      <c r="E1057" s="651">
        <v>0.61260000000000003</v>
      </c>
      <c r="F1057" s="618"/>
      <c r="I1057" s="653">
        <v>89.8</v>
      </c>
      <c r="J1057" s="650" t="str">
        <f t="shared" si="54"/>
        <v>89.80</v>
      </c>
      <c r="K1057" s="654">
        <v>0.74829999999999997</v>
      </c>
      <c r="L1057" s="637"/>
      <c r="M1057" s="637"/>
      <c r="N1057" s="637"/>
    </row>
    <row r="1058" spans="3:14" x14ac:dyDescent="0.25">
      <c r="C1058" s="649">
        <v>89.85</v>
      </c>
      <c r="D1058" s="650" t="str">
        <f t="shared" si="53"/>
        <v>89.85</v>
      </c>
      <c r="E1058" s="651">
        <v>0.612425</v>
      </c>
      <c r="F1058" s="618"/>
      <c r="I1058" s="653">
        <v>89.85</v>
      </c>
      <c r="J1058" s="650" t="str">
        <f t="shared" si="54"/>
        <v>89.85</v>
      </c>
      <c r="K1058" s="654">
        <v>0.74807000000000001</v>
      </c>
      <c r="L1058" s="637"/>
      <c r="M1058" s="637"/>
      <c r="N1058" s="637"/>
    </row>
    <row r="1059" spans="3:14" x14ac:dyDescent="0.25">
      <c r="C1059" s="649">
        <v>89.9</v>
      </c>
      <c r="D1059" s="650" t="str">
        <f t="shared" si="53"/>
        <v>89.90</v>
      </c>
      <c r="E1059" s="651">
        <v>0.61224999999999996</v>
      </c>
      <c r="F1059" s="618"/>
      <c r="I1059" s="653">
        <v>89.9</v>
      </c>
      <c r="J1059" s="650" t="str">
        <f t="shared" si="54"/>
        <v>89.90</v>
      </c>
      <c r="K1059" s="654">
        <v>0.74785000000000001</v>
      </c>
      <c r="L1059" s="637"/>
      <c r="M1059" s="637"/>
      <c r="N1059" s="637"/>
    </row>
    <row r="1060" spans="3:14" x14ac:dyDescent="0.25">
      <c r="C1060" s="649">
        <v>89.95</v>
      </c>
      <c r="D1060" s="650" t="str">
        <f t="shared" si="53"/>
        <v>89.95</v>
      </c>
      <c r="E1060" s="651">
        <v>0.61204999999999998</v>
      </c>
      <c r="F1060" s="618"/>
      <c r="I1060" s="653">
        <v>89.95</v>
      </c>
      <c r="J1060" s="650" t="str">
        <f t="shared" si="54"/>
        <v>89.95</v>
      </c>
      <c r="K1060" s="654">
        <v>0.74770000000000003</v>
      </c>
      <c r="L1060" s="637"/>
      <c r="M1060" s="637"/>
      <c r="N1060" s="637"/>
    </row>
    <row r="1061" spans="3:14" x14ac:dyDescent="0.25">
      <c r="C1061" s="649">
        <v>90</v>
      </c>
      <c r="D1061" s="650" t="str">
        <f t="shared" si="53"/>
        <v>90.00</v>
      </c>
      <c r="E1061" s="651">
        <v>0.61185</v>
      </c>
      <c r="F1061" s="618"/>
      <c r="I1061" s="653">
        <v>90</v>
      </c>
      <c r="J1061" s="650" t="str">
        <f t="shared" si="54"/>
        <v>90.00</v>
      </c>
      <c r="K1061" s="654">
        <v>0.74755000000000005</v>
      </c>
      <c r="L1061" s="637"/>
      <c r="M1061" s="637"/>
      <c r="N1061" s="637"/>
    </row>
    <row r="1062" spans="3:14" x14ac:dyDescent="0.25">
      <c r="C1062" s="649">
        <v>90.05</v>
      </c>
      <c r="D1062" s="650" t="str">
        <f t="shared" si="53"/>
        <v>90.05</v>
      </c>
      <c r="E1062" s="651">
        <v>0.61167499999999997</v>
      </c>
      <c r="F1062" s="618"/>
      <c r="I1062" s="653">
        <v>90.05</v>
      </c>
      <c r="J1062" s="650" t="str">
        <f t="shared" si="54"/>
        <v>90.05</v>
      </c>
      <c r="K1062" s="654">
        <v>0.74736999999999998</v>
      </c>
      <c r="L1062" s="637"/>
      <c r="M1062" s="637"/>
      <c r="N1062" s="637"/>
    </row>
    <row r="1063" spans="3:14" x14ac:dyDescent="0.25">
      <c r="C1063" s="649">
        <v>90.1</v>
      </c>
      <c r="D1063" s="650" t="str">
        <f t="shared" si="53"/>
        <v>90.10</v>
      </c>
      <c r="E1063" s="651">
        <v>0.61150000000000004</v>
      </c>
      <c r="F1063" s="618"/>
      <c r="I1063" s="653">
        <v>90.1</v>
      </c>
      <c r="J1063" s="650" t="str">
        <f t="shared" si="54"/>
        <v>90.10</v>
      </c>
      <c r="K1063" s="654">
        <v>0.74719999999999998</v>
      </c>
      <c r="L1063" s="637"/>
      <c r="M1063" s="637"/>
      <c r="N1063" s="637"/>
    </row>
    <row r="1064" spans="3:14" x14ac:dyDescent="0.25">
      <c r="C1064" s="649">
        <v>90.15</v>
      </c>
      <c r="D1064" s="650" t="str">
        <f t="shared" si="53"/>
        <v>90.15</v>
      </c>
      <c r="E1064" s="651">
        <v>0.61132500000000001</v>
      </c>
      <c r="F1064" s="618"/>
      <c r="I1064" s="653">
        <v>90.15</v>
      </c>
      <c r="J1064" s="650" t="str">
        <f t="shared" si="54"/>
        <v>90.15</v>
      </c>
      <c r="K1064" s="654">
        <v>0.747</v>
      </c>
      <c r="L1064" s="637"/>
      <c r="M1064" s="637"/>
      <c r="N1064" s="637"/>
    </row>
    <row r="1065" spans="3:14" x14ac:dyDescent="0.25">
      <c r="C1065" s="649">
        <v>90.2</v>
      </c>
      <c r="D1065" s="650" t="str">
        <f t="shared" si="53"/>
        <v>90.20</v>
      </c>
      <c r="E1065" s="651">
        <v>0.61114999999999997</v>
      </c>
      <c r="F1065" s="618"/>
      <c r="I1065" s="653">
        <v>90.2</v>
      </c>
      <c r="J1065" s="650" t="str">
        <f t="shared" si="54"/>
        <v>90.20</v>
      </c>
      <c r="K1065" s="654">
        <v>0.74680000000000002</v>
      </c>
      <c r="L1065" s="637"/>
      <c r="M1065" s="637"/>
      <c r="N1065" s="637"/>
    </row>
    <row r="1066" spans="3:14" x14ac:dyDescent="0.25">
      <c r="C1066" s="649">
        <v>90.25</v>
      </c>
      <c r="D1066" s="650" t="str">
        <f t="shared" si="53"/>
        <v>90.25</v>
      </c>
      <c r="E1066" s="651">
        <v>0.61094999999999999</v>
      </c>
      <c r="F1066" s="618"/>
      <c r="I1066" s="653">
        <v>90.25</v>
      </c>
      <c r="J1066" s="650" t="str">
        <f t="shared" si="54"/>
        <v>90.25</v>
      </c>
      <c r="K1066" s="654">
        <v>0.74661999999999995</v>
      </c>
      <c r="L1066" s="637"/>
      <c r="M1066" s="637"/>
      <c r="N1066" s="637"/>
    </row>
    <row r="1067" spans="3:14" x14ac:dyDescent="0.25">
      <c r="C1067" s="649">
        <v>90.3</v>
      </c>
      <c r="D1067" s="650" t="str">
        <f t="shared" si="53"/>
        <v>90.30</v>
      </c>
      <c r="E1067" s="651">
        <v>0.61075000000000002</v>
      </c>
      <c r="F1067" s="618"/>
      <c r="I1067" s="653">
        <v>90.3</v>
      </c>
      <c r="J1067" s="650" t="str">
        <f t="shared" si="54"/>
        <v>90.30</v>
      </c>
      <c r="K1067" s="654">
        <v>0.74644999999999995</v>
      </c>
      <c r="L1067" s="637"/>
      <c r="M1067" s="637"/>
      <c r="N1067" s="637"/>
    </row>
    <row r="1068" spans="3:14" x14ac:dyDescent="0.25">
      <c r="C1068" s="649">
        <v>90.35</v>
      </c>
      <c r="D1068" s="650" t="str">
        <f t="shared" si="53"/>
        <v>90.35</v>
      </c>
      <c r="E1068" s="651">
        <v>0.61057499999999998</v>
      </c>
      <c r="F1068" s="618"/>
      <c r="I1068" s="653">
        <v>90.35</v>
      </c>
      <c r="J1068" s="650" t="str">
        <f t="shared" si="54"/>
        <v>90.35</v>
      </c>
      <c r="K1068" s="654">
        <v>0.74624999999999997</v>
      </c>
      <c r="L1068" s="637"/>
      <c r="M1068" s="637"/>
      <c r="N1068" s="637"/>
    </row>
    <row r="1069" spans="3:14" x14ac:dyDescent="0.25">
      <c r="C1069" s="649">
        <v>90.4</v>
      </c>
      <c r="D1069" s="650" t="str">
        <f t="shared" si="53"/>
        <v>90.40</v>
      </c>
      <c r="E1069" s="651">
        <v>0.61040000000000005</v>
      </c>
      <c r="F1069" s="618"/>
      <c r="I1069" s="653">
        <v>90.4</v>
      </c>
      <c r="J1069" s="650" t="str">
        <f t="shared" si="54"/>
        <v>90.40</v>
      </c>
      <c r="K1069" s="654">
        <v>0.74604999999999999</v>
      </c>
      <c r="L1069" s="637"/>
      <c r="M1069" s="637"/>
      <c r="N1069" s="637"/>
    </row>
    <row r="1070" spans="3:14" x14ac:dyDescent="0.25">
      <c r="C1070" s="649">
        <v>90.45</v>
      </c>
      <c r="D1070" s="650" t="str">
        <f t="shared" si="53"/>
        <v>90.45</v>
      </c>
      <c r="E1070" s="651">
        <v>0.61019999999999996</v>
      </c>
      <c r="F1070" s="618"/>
      <c r="I1070" s="653">
        <v>90.45</v>
      </c>
      <c r="J1070" s="650" t="str">
        <f t="shared" si="54"/>
        <v>90.45</v>
      </c>
      <c r="K1070" s="654">
        <v>0.74587000000000003</v>
      </c>
      <c r="L1070" s="637"/>
      <c r="M1070" s="637"/>
      <c r="N1070" s="637"/>
    </row>
    <row r="1071" spans="3:14" x14ac:dyDescent="0.25">
      <c r="C1071" s="649">
        <v>90.5</v>
      </c>
      <c r="D1071" s="650" t="str">
        <f t="shared" si="53"/>
        <v>90.50</v>
      </c>
      <c r="E1071" s="651">
        <v>0.61</v>
      </c>
      <c r="F1071" s="618"/>
      <c r="I1071" s="653">
        <v>90.5</v>
      </c>
      <c r="J1071" s="650" t="str">
        <f t="shared" si="54"/>
        <v>90.50</v>
      </c>
      <c r="K1071" s="654">
        <v>0.74570000000000003</v>
      </c>
      <c r="L1071" s="637"/>
      <c r="M1071" s="637"/>
      <c r="N1071" s="637"/>
    </row>
    <row r="1072" spans="3:14" x14ac:dyDescent="0.25">
      <c r="C1072" s="649">
        <v>90.55</v>
      </c>
      <c r="D1072" s="650" t="str">
        <f t="shared" si="53"/>
        <v>90.55</v>
      </c>
      <c r="E1072" s="651">
        <v>0.60982499999999995</v>
      </c>
      <c r="F1072" s="618"/>
      <c r="I1072" s="653">
        <v>90.55</v>
      </c>
      <c r="J1072" s="650" t="str">
        <f t="shared" si="54"/>
        <v>90.55</v>
      </c>
      <c r="K1072" s="654">
        <v>0.74551999999999996</v>
      </c>
      <c r="L1072" s="637"/>
      <c r="M1072" s="637"/>
      <c r="N1072" s="637"/>
    </row>
    <row r="1073" spans="3:14" x14ac:dyDescent="0.25">
      <c r="C1073" s="649">
        <v>90.6</v>
      </c>
      <c r="D1073" s="650" t="str">
        <f t="shared" si="53"/>
        <v>90.60</v>
      </c>
      <c r="E1073" s="651">
        <v>0.60965000000000003</v>
      </c>
      <c r="F1073" s="618"/>
      <c r="I1073" s="653">
        <v>90.6</v>
      </c>
      <c r="J1073" s="650" t="str">
        <f t="shared" si="54"/>
        <v>90.60</v>
      </c>
      <c r="K1073" s="654">
        <v>0.74534999999999996</v>
      </c>
      <c r="L1073" s="637"/>
      <c r="M1073" s="637"/>
      <c r="N1073" s="637"/>
    </row>
    <row r="1074" spans="3:14" x14ac:dyDescent="0.25">
      <c r="C1074" s="649">
        <v>90.65</v>
      </c>
      <c r="D1074" s="650" t="str">
        <f t="shared" si="53"/>
        <v>90.65</v>
      </c>
      <c r="E1074" s="651">
        <v>0.60947499999999999</v>
      </c>
      <c r="F1074" s="618"/>
      <c r="I1074" s="653">
        <v>90.65</v>
      </c>
      <c r="J1074" s="650" t="str">
        <f t="shared" si="54"/>
        <v>90.65</v>
      </c>
      <c r="K1074" s="654">
        <v>0.74514999999999998</v>
      </c>
      <c r="L1074" s="637"/>
      <c r="M1074" s="637"/>
      <c r="N1074" s="637"/>
    </row>
    <row r="1075" spans="3:14" x14ac:dyDescent="0.25">
      <c r="C1075" s="649">
        <v>90.7</v>
      </c>
      <c r="D1075" s="650" t="str">
        <f t="shared" si="53"/>
        <v>90.70</v>
      </c>
      <c r="E1075" s="651">
        <v>0.60929999999999995</v>
      </c>
      <c r="F1075" s="618"/>
      <c r="I1075" s="653">
        <v>90.7</v>
      </c>
      <c r="J1075" s="650" t="str">
        <f t="shared" si="54"/>
        <v>90.70</v>
      </c>
      <c r="K1075" s="654">
        <v>0.74495</v>
      </c>
      <c r="L1075" s="637"/>
      <c r="M1075" s="637"/>
      <c r="N1075" s="637"/>
    </row>
    <row r="1076" spans="3:14" x14ac:dyDescent="0.25">
      <c r="C1076" s="649">
        <v>90.75</v>
      </c>
      <c r="D1076" s="650" t="str">
        <f t="shared" si="53"/>
        <v>90.75</v>
      </c>
      <c r="E1076" s="651">
        <v>0.60912500000000003</v>
      </c>
      <c r="F1076" s="618"/>
      <c r="I1076" s="653">
        <v>90.75</v>
      </c>
      <c r="J1076" s="650" t="str">
        <f t="shared" si="54"/>
        <v>90.75</v>
      </c>
      <c r="K1076" s="654">
        <v>0.74477000000000004</v>
      </c>
      <c r="L1076" s="637"/>
      <c r="M1076" s="637"/>
      <c r="N1076" s="637"/>
    </row>
    <row r="1077" spans="3:14" x14ac:dyDescent="0.25">
      <c r="C1077" s="649">
        <v>90.8</v>
      </c>
      <c r="D1077" s="650" t="str">
        <f t="shared" si="53"/>
        <v>90.80</v>
      </c>
      <c r="E1077" s="651">
        <v>0.60894999999999999</v>
      </c>
      <c r="F1077" s="618"/>
      <c r="I1077" s="653">
        <v>90.8</v>
      </c>
      <c r="J1077" s="650" t="str">
        <f t="shared" si="54"/>
        <v>90.80</v>
      </c>
      <c r="K1077" s="654">
        <v>0.74460000000000004</v>
      </c>
      <c r="L1077" s="637"/>
      <c r="M1077" s="637"/>
      <c r="N1077" s="637"/>
    </row>
    <row r="1078" spans="3:14" x14ac:dyDescent="0.25">
      <c r="C1078" s="649">
        <v>90.85</v>
      </c>
      <c r="D1078" s="650" t="str">
        <f t="shared" si="53"/>
        <v>90.85</v>
      </c>
      <c r="E1078" s="651">
        <v>0.60875000000000001</v>
      </c>
      <c r="F1078" s="618"/>
      <c r="I1078" s="653">
        <v>90.85</v>
      </c>
      <c r="J1078" s="650" t="str">
        <f t="shared" si="54"/>
        <v>90.85</v>
      </c>
      <c r="K1078" s="654">
        <v>0.74444999999999995</v>
      </c>
      <c r="L1078" s="637"/>
      <c r="M1078" s="637"/>
      <c r="N1078" s="637"/>
    </row>
    <row r="1079" spans="3:14" x14ac:dyDescent="0.25">
      <c r="C1079" s="649">
        <v>90.9</v>
      </c>
      <c r="D1079" s="650" t="str">
        <f t="shared" si="53"/>
        <v>90.90</v>
      </c>
      <c r="E1079" s="651">
        <v>0.60855000000000004</v>
      </c>
      <c r="F1079" s="618"/>
      <c r="I1079" s="653">
        <v>90.9</v>
      </c>
      <c r="J1079" s="650" t="str">
        <f t="shared" si="54"/>
        <v>90.90</v>
      </c>
      <c r="K1079" s="654">
        <v>0.74429999999999996</v>
      </c>
      <c r="L1079" s="637"/>
      <c r="M1079" s="637"/>
      <c r="N1079" s="637"/>
    </row>
    <row r="1080" spans="3:14" x14ac:dyDescent="0.25">
      <c r="C1080" s="649">
        <v>90.95</v>
      </c>
      <c r="D1080" s="650" t="str">
        <f t="shared" si="53"/>
        <v>90.95</v>
      </c>
      <c r="E1080" s="651">
        <v>0.608375</v>
      </c>
      <c r="F1080" s="618"/>
      <c r="I1080" s="653">
        <v>90.95</v>
      </c>
      <c r="J1080" s="650" t="str">
        <f t="shared" si="54"/>
        <v>90.95</v>
      </c>
      <c r="K1080" s="654">
        <v>0.74409999999999998</v>
      </c>
      <c r="L1080" s="637"/>
      <c r="M1080" s="637"/>
      <c r="N1080" s="637"/>
    </row>
    <row r="1081" spans="3:14" x14ac:dyDescent="0.25">
      <c r="C1081" s="649">
        <v>91</v>
      </c>
      <c r="D1081" s="650" t="str">
        <f t="shared" si="53"/>
        <v>91.00</v>
      </c>
      <c r="E1081" s="651">
        <v>0.60819999999999996</v>
      </c>
      <c r="F1081" s="618"/>
      <c r="I1081" s="653">
        <v>91</v>
      </c>
      <c r="J1081" s="650" t="str">
        <f t="shared" si="54"/>
        <v>91.00</v>
      </c>
      <c r="K1081" s="654">
        <v>0.74390000000000001</v>
      </c>
      <c r="L1081" s="637"/>
      <c r="M1081" s="637"/>
      <c r="N1081" s="637"/>
    </row>
    <row r="1082" spans="3:14" x14ac:dyDescent="0.25">
      <c r="C1082" s="649">
        <v>91.05</v>
      </c>
      <c r="D1082" s="650" t="str">
        <f t="shared" si="53"/>
        <v>91.05</v>
      </c>
      <c r="E1082" s="651">
        <v>0.60802500000000004</v>
      </c>
      <c r="F1082" s="618"/>
      <c r="I1082" s="653">
        <v>91.05</v>
      </c>
      <c r="J1082" s="650" t="str">
        <f t="shared" si="54"/>
        <v>91.05</v>
      </c>
      <c r="K1082" s="654">
        <v>0.74372000000000005</v>
      </c>
      <c r="L1082" s="637"/>
      <c r="M1082" s="637"/>
      <c r="N1082" s="637"/>
    </row>
    <row r="1083" spans="3:14" x14ac:dyDescent="0.25">
      <c r="C1083" s="649">
        <v>91.1</v>
      </c>
      <c r="D1083" s="650" t="str">
        <f t="shared" si="53"/>
        <v>91.10</v>
      </c>
      <c r="E1083" s="651">
        <v>0.60785</v>
      </c>
      <c r="F1083" s="618"/>
      <c r="I1083" s="653">
        <v>91.1</v>
      </c>
      <c r="J1083" s="650" t="str">
        <f t="shared" si="54"/>
        <v>91.10</v>
      </c>
      <c r="K1083" s="654">
        <v>0.74355000000000004</v>
      </c>
      <c r="L1083" s="637"/>
      <c r="M1083" s="637"/>
      <c r="N1083" s="637"/>
    </row>
    <row r="1084" spans="3:14" x14ac:dyDescent="0.25">
      <c r="C1084" s="649">
        <v>91.15</v>
      </c>
      <c r="D1084" s="650" t="str">
        <f t="shared" si="53"/>
        <v>91.15</v>
      </c>
      <c r="E1084" s="651">
        <v>0.60767499999999997</v>
      </c>
      <c r="F1084" s="618"/>
      <c r="I1084" s="653">
        <v>91.15</v>
      </c>
      <c r="J1084" s="650" t="str">
        <f t="shared" si="54"/>
        <v>91.15</v>
      </c>
      <c r="K1084" s="654">
        <v>0.74334999999999996</v>
      </c>
      <c r="L1084" s="637"/>
      <c r="M1084" s="637"/>
      <c r="N1084" s="637"/>
    </row>
    <row r="1085" spans="3:14" x14ac:dyDescent="0.25">
      <c r="C1085" s="649">
        <v>91.2</v>
      </c>
      <c r="D1085" s="650" t="str">
        <f t="shared" si="53"/>
        <v>91.20</v>
      </c>
      <c r="E1085" s="651">
        <v>0.60750000000000004</v>
      </c>
      <c r="F1085" s="618"/>
      <c r="I1085" s="653">
        <v>91.2</v>
      </c>
      <c r="J1085" s="650" t="str">
        <f t="shared" si="54"/>
        <v>91.20</v>
      </c>
      <c r="K1085" s="654">
        <v>0.74314999999999998</v>
      </c>
      <c r="L1085" s="637"/>
      <c r="M1085" s="637"/>
      <c r="N1085" s="637"/>
    </row>
    <row r="1086" spans="3:14" x14ac:dyDescent="0.25">
      <c r="C1086" s="649">
        <v>91.25</v>
      </c>
      <c r="D1086" s="650" t="str">
        <f t="shared" ref="D1086:D1149" si="55">TEXT(C1086,"#.00")</f>
        <v>91.25</v>
      </c>
      <c r="E1086" s="651">
        <v>0.60729999999999995</v>
      </c>
      <c r="F1086" s="618"/>
      <c r="I1086" s="653">
        <v>91.25</v>
      </c>
      <c r="J1086" s="650" t="str">
        <f t="shared" ref="J1086:J1149" si="56">TEXT(I1086,"#.00")</f>
        <v>91.25</v>
      </c>
      <c r="K1086" s="654">
        <v>0.74297000000000002</v>
      </c>
      <c r="L1086" s="637"/>
      <c r="M1086" s="637"/>
      <c r="N1086" s="637"/>
    </row>
    <row r="1087" spans="3:14" x14ac:dyDescent="0.25">
      <c r="C1087" s="649">
        <v>91.3</v>
      </c>
      <c r="D1087" s="650" t="str">
        <f t="shared" si="55"/>
        <v>91.30</v>
      </c>
      <c r="E1087" s="651">
        <v>0.60709999999999997</v>
      </c>
      <c r="F1087" s="618"/>
      <c r="I1087" s="653">
        <v>91.3</v>
      </c>
      <c r="J1087" s="650" t="str">
        <f t="shared" si="56"/>
        <v>91.30</v>
      </c>
      <c r="K1087" s="654">
        <v>0.74280000000000002</v>
      </c>
      <c r="L1087" s="637"/>
      <c r="M1087" s="637"/>
      <c r="N1087" s="637"/>
    </row>
    <row r="1088" spans="3:14" x14ac:dyDescent="0.25">
      <c r="C1088" s="649">
        <v>91.35</v>
      </c>
      <c r="D1088" s="650" t="str">
        <f t="shared" si="55"/>
        <v>91.35</v>
      </c>
      <c r="E1088" s="651">
        <v>0.60694999999999999</v>
      </c>
      <c r="F1088" s="618"/>
      <c r="I1088" s="653">
        <v>91.35</v>
      </c>
      <c r="J1088" s="650" t="str">
        <f t="shared" si="56"/>
        <v>91.35</v>
      </c>
      <c r="K1088" s="654">
        <v>0.74265000000000003</v>
      </c>
      <c r="L1088" s="637"/>
      <c r="M1088" s="637"/>
      <c r="N1088" s="637"/>
    </row>
    <row r="1089" spans="3:14" x14ac:dyDescent="0.25">
      <c r="C1089" s="649">
        <v>91.4</v>
      </c>
      <c r="D1089" s="650" t="str">
        <f t="shared" si="55"/>
        <v>91.40</v>
      </c>
      <c r="E1089" s="651">
        <v>0.60680000000000001</v>
      </c>
      <c r="F1089" s="618"/>
      <c r="I1089" s="653">
        <v>91.4</v>
      </c>
      <c r="J1089" s="650" t="str">
        <f t="shared" si="56"/>
        <v>91.40</v>
      </c>
      <c r="K1089" s="654">
        <v>0.74250000000000005</v>
      </c>
      <c r="L1089" s="637"/>
      <c r="M1089" s="637"/>
      <c r="N1089" s="637"/>
    </row>
    <row r="1090" spans="3:14" x14ac:dyDescent="0.25">
      <c r="C1090" s="649">
        <v>91.45</v>
      </c>
      <c r="D1090" s="650" t="str">
        <f t="shared" si="55"/>
        <v>91.45</v>
      </c>
      <c r="E1090" s="651">
        <v>0.60660000000000003</v>
      </c>
      <c r="F1090" s="618"/>
      <c r="I1090" s="653">
        <v>91.45</v>
      </c>
      <c r="J1090" s="650" t="str">
        <f t="shared" si="56"/>
        <v>91.45</v>
      </c>
      <c r="K1090" s="654">
        <v>0.74229999999999996</v>
      </c>
      <c r="L1090" s="637"/>
      <c r="M1090" s="637"/>
      <c r="N1090" s="637"/>
    </row>
    <row r="1091" spans="3:14" x14ac:dyDescent="0.25">
      <c r="C1091" s="649">
        <v>91.5</v>
      </c>
      <c r="D1091" s="650" t="str">
        <f t="shared" si="55"/>
        <v>91.50</v>
      </c>
      <c r="E1091" s="651">
        <v>0.60640000000000005</v>
      </c>
      <c r="F1091" s="618"/>
      <c r="I1091" s="653">
        <v>91.5</v>
      </c>
      <c r="J1091" s="650" t="str">
        <f t="shared" si="56"/>
        <v>91.50</v>
      </c>
      <c r="K1091" s="654">
        <v>0.74209999999999998</v>
      </c>
      <c r="L1091" s="637"/>
      <c r="M1091" s="637"/>
      <c r="N1091" s="637"/>
    </row>
    <row r="1092" spans="3:14" x14ac:dyDescent="0.25">
      <c r="C1092" s="649">
        <v>91.55</v>
      </c>
      <c r="D1092" s="650" t="str">
        <f t="shared" si="55"/>
        <v>91.55</v>
      </c>
      <c r="E1092" s="651">
        <v>0.60622500000000001</v>
      </c>
      <c r="F1092" s="618"/>
      <c r="I1092" s="653">
        <v>91.55</v>
      </c>
      <c r="J1092" s="650" t="str">
        <f t="shared" si="56"/>
        <v>91.55</v>
      </c>
      <c r="K1092" s="654">
        <v>0.74192000000000002</v>
      </c>
      <c r="L1092" s="637"/>
      <c r="M1092" s="637"/>
      <c r="N1092" s="637"/>
    </row>
    <row r="1093" spans="3:14" x14ac:dyDescent="0.25">
      <c r="C1093" s="649">
        <v>91.6</v>
      </c>
      <c r="D1093" s="650" t="str">
        <f t="shared" si="55"/>
        <v>91.60</v>
      </c>
      <c r="E1093" s="651">
        <v>0.60604999999999998</v>
      </c>
      <c r="F1093" s="618"/>
      <c r="I1093" s="653">
        <v>91.6</v>
      </c>
      <c r="J1093" s="650" t="str">
        <f t="shared" si="56"/>
        <v>91.60</v>
      </c>
      <c r="K1093" s="654">
        <v>0.74175000000000002</v>
      </c>
      <c r="L1093" s="637"/>
      <c r="M1093" s="637"/>
      <c r="N1093" s="637"/>
    </row>
    <row r="1094" spans="3:14" x14ac:dyDescent="0.25">
      <c r="C1094" s="649">
        <v>91.65</v>
      </c>
      <c r="D1094" s="650" t="str">
        <f t="shared" si="55"/>
        <v>91.65</v>
      </c>
      <c r="E1094" s="651">
        <v>0.60589999999999999</v>
      </c>
      <c r="F1094" s="618"/>
      <c r="I1094" s="653">
        <v>91.65</v>
      </c>
      <c r="J1094" s="650" t="str">
        <f t="shared" si="56"/>
        <v>91.65</v>
      </c>
      <c r="K1094" s="654">
        <v>0.74160000000000004</v>
      </c>
      <c r="L1094" s="637"/>
      <c r="M1094" s="637"/>
      <c r="N1094" s="637"/>
    </row>
    <row r="1095" spans="3:14" x14ac:dyDescent="0.25">
      <c r="C1095" s="649">
        <v>91.7</v>
      </c>
      <c r="D1095" s="650" t="str">
        <f t="shared" si="55"/>
        <v>91.70</v>
      </c>
      <c r="E1095" s="651">
        <v>0.60575000000000001</v>
      </c>
      <c r="F1095" s="618"/>
      <c r="I1095" s="653">
        <v>91.7</v>
      </c>
      <c r="J1095" s="650" t="str">
        <f t="shared" si="56"/>
        <v>91.70</v>
      </c>
      <c r="K1095" s="654">
        <v>0.74145000000000005</v>
      </c>
      <c r="L1095" s="637"/>
      <c r="M1095" s="637"/>
      <c r="N1095" s="637"/>
    </row>
    <row r="1096" spans="3:14" x14ac:dyDescent="0.25">
      <c r="C1096" s="649">
        <v>91.75</v>
      </c>
      <c r="D1096" s="650" t="str">
        <f t="shared" si="55"/>
        <v>91.75</v>
      </c>
      <c r="E1096" s="651">
        <v>0.60555000000000003</v>
      </c>
      <c r="F1096" s="618"/>
      <c r="I1096" s="653">
        <v>91.75</v>
      </c>
      <c r="J1096" s="650" t="str">
        <f t="shared" si="56"/>
        <v>91.75</v>
      </c>
      <c r="K1096" s="654">
        <v>0.74124999999999996</v>
      </c>
      <c r="L1096" s="637"/>
      <c r="M1096" s="637"/>
      <c r="N1096" s="637"/>
    </row>
    <row r="1097" spans="3:14" x14ac:dyDescent="0.25">
      <c r="C1097" s="649">
        <v>91.8</v>
      </c>
      <c r="D1097" s="650" t="str">
        <f t="shared" si="55"/>
        <v>91.80</v>
      </c>
      <c r="E1097" s="651">
        <v>0.60535000000000005</v>
      </c>
      <c r="F1097" s="618"/>
      <c r="I1097" s="653">
        <v>91.8</v>
      </c>
      <c r="J1097" s="650" t="str">
        <f t="shared" si="56"/>
        <v>91.80</v>
      </c>
      <c r="K1097" s="654">
        <v>0.74104999999999999</v>
      </c>
      <c r="L1097" s="637"/>
      <c r="M1097" s="637"/>
      <c r="N1097" s="637"/>
    </row>
    <row r="1098" spans="3:14" x14ac:dyDescent="0.25">
      <c r="C1098" s="649">
        <v>91.85</v>
      </c>
      <c r="D1098" s="650" t="str">
        <f t="shared" si="55"/>
        <v>91.85</v>
      </c>
      <c r="E1098" s="651">
        <v>0.60517500000000002</v>
      </c>
      <c r="F1098" s="618"/>
      <c r="I1098" s="653">
        <v>91.85</v>
      </c>
      <c r="J1098" s="650" t="str">
        <f t="shared" si="56"/>
        <v>91.85</v>
      </c>
      <c r="K1098" s="654">
        <v>0.74087000000000003</v>
      </c>
      <c r="L1098" s="637"/>
      <c r="M1098" s="637"/>
      <c r="N1098" s="637"/>
    </row>
    <row r="1099" spans="3:14" x14ac:dyDescent="0.25">
      <c r="C1099" s="649">
        <v>91.9</v>
      </c>
      <c r="D1099" s="650" t="str">
        <f t="shared" si="55"/>
        <v>91.90</v>
      </c>
      <c r="E1099" s="651">
        <v>0.60499999999999998</v>
      </c>
      <c r="F1099" s="618"/>
      <c r="I1099" s="653">
        <v>91.9</v>
      </c>
      <c r="J1099" s="650" t="str">
        <f t="shared" si="56"/>
        <v>91.90</v>
      </c>
      <c r="K1099" s="654">
        <v>0.74070000000000003</v>
      </c>
      <c r="L1099" s="637"/>
      <c r="M1099" s="637"/>
      <c r="N1099" s="637"/>
    </row>
    <row r="1100" spans="3:14" x14ac:dyDescent="0.25">
      <c r="C1100" s="649">
        <v>91.95</v>
      </c>
      <c r="D1100" s="650" t="str">
        <f t="shared" si="55"/>
        <v>91.95</v>
      </c>
      <c r="E1100" s="651">
        <v>0.60485</v>
      </c>
      <c r="F1100" s="618"/>
      <c r="I1100" s="653">
        <v>91.95</v>
      </c>
      <c r="J1100" s="650" t="str">
        <f t="shared" si="56"/>
        <v>91.95</v>
      </c>
      <c r="K1100" s="654">
        <v>0.74055000000000004</v>
      </c>
      <c r="L1100" s="637"/>
      <c r="M1100" s="637"/>
      <c r="N1100" s="637"/>
    </row>
    <row r="1101" spans="3:14" x14ac:dyDescent="0.25">
      <c r="C1101" s="649">
        <v>92</v>
      </c>
      <c r="D1101" s="650" t="str">
        <f t="shared" si="55"/>
        <v>92.00</v>
      </c>
      <c r="E1101" s="651">
        <v>0.60470000000000002</v>
      </c>
      <c r="F1101" s="618"/>
      <c r="I1101" s="653">
        <v>92</v>
      </c>
      <c r="J1101" s="650" t="str">
        <f t="shared" si="56"/>
        <v>92.00</v>
      </c>
      <c r="K1101" s="654">
        <v>0.74039999999999995</v>
      </c>
      <c r="L1101" s="637"/>
      <c r="M1101" s="637"/>
      <c r="N1101" s="637"/>
    </row>
    <row r="1102" spans="3:14" x14ac:dyDescent="0.25">
      <c r="C1102" s="649">
        <v>92.05</v>
      </c>
      <c r="D1102" s="650" t="str">
        <f t="shared" si="55"/>
        <v>92.05</v>
      </c>
      <c r="E1102" s="651">
        <v>0.60450000000000004</v>
      </c>
      <c r="F1102" s="618"/>
      <c r="I1102" s="653">
        <v>92.05</v>
      </c>
      <c r="J1102" s="650" t="str">
        <f t="shared" si="56"/>
        <v>92.05</v>
      </c>
      <c r="K1102" s="654">
        <v>0.74019999999999997</v>
      </c>
      <c r="L1102" s="637"/>
      <c r="M1102" s="637"/>
      <c r="N1102" s="637"/>
    </row>
    <row r="1103" spans="3:14" x14ac:dyDescent="0.25">
      <c r="C1103" s="649">
        <v>92.1</v>
      </c>
      <c r="D1103" s="650" t="str">
        <f t="shared" si="55"/>
        <v>92.10</v>
      </c>
      <c r="E1103" s="651">
        <v>0.60429999999999995</v>
      </c>
      <c r="F1103" s="618"/>
      <c r="I1103" s="653">
        <v>92.1</v>
      </c>
      <c r="J1103" s="650" t="str">
        <f t="shared" si="56"/>
        <v>92.10</v>
      </c>
      <c r="K1103" s="654">
        <v>0.74</v>
      </c>
      <c r="L1103" s="637"/>
      <c r="M1103" s="637"/>
      <c r="N1103" s="637"/>
    </row>
    <row r="1104" spans="3:14" x14ac:dyDescent="0.25">
      <c r="C1104" s="649">
        <v>92.15</v>
      </c>
      <c r="D1104" s="650" t="str">
        <f t="shared" si="55"/>
        <v>92.15</v>
      </c>
      <c r="E1104" s="651">
        <v>0.60414999999999996</v>
      </c>
      <c r="F1104" s="618"/>
      <c r="I1104" s="653">
        <v>92.15</v>
      </c>
      <c r="J1104" s="650" t="str">
        <f t="shared" si="56"/>
        <v>92.15</v>
      </c>
      <c r="K1104" s="654">
        <v>0.73985000000000001</v>
      </c>
      <c r="L1104" s="637"/>
      <c r="M1104" s="637"/>
      <c r="N1104" s="637"/>
    </row>
    <row r="1105" spans="3:14" x14ac:dyDescent="0.25">
      <c r="C1105" s="649">
        <v>92.2</v>
      </c>
      <c r="D1105" s="650" t="str">
        <f t="shared" si="55"/>
        <v>92.20</v>
      </c>
      <c r="E1105" s="651">
        <v>0.60399999999999998</v>
      </c>
      <c r="F1105" s="618"/>
      <c r="I1105" s="653">
        <v>92.2</v>
      </c>
      <c r="J1105" s="650" t="str">
        <f t="shared" si="56"/>
        <v>92.20</v>
      </c>
      <c r="K1105" s="654">
        <v>0.73970000000000002</v>
      </c>
      <c r="L1105" s="637"/>
      <c r="M1105" s="637"/>
      <c r="N1105" s="637"/>
    </row>
    <row r="1106" spans="3:14" x14ac:dyDescent="0.25">
      <c r="C1106" s="649">
        <v>92.25</v>
      </c>
      <c r="D1106" s="650" t="str">
        <f t="shared" si="55"/>
        <v>92.25</v>
      </c>
      <c r="E1106" s="651">
        <v>0.60382499999999995</v>
      </c>
      <c r="F1106" s="618"/>
      <c r="I1106" s="653">
        <v>92.25</v>
      </c>
      <c r="J1106" s="650" t="str">
        <f t="shared" si="56"/>
        <v>92.25</v>
      </c>
      <c r="K1106" s="654">
        <v>0.73951999999999996</v>
      </c>
      <c r="L1106" s="637"/>
      <c r="M1106" s="637"/>
      <c r="N1106" s="637"/>
    </row>
    <row r="1107" spans="3:14" x14ac:dyDescent="0.25">
      <c r="C1107" s="649">
        <v>92.3</v>
      </c>
      <c r="D1107" s="650" t="str">
        <f t="shared" si="55"/>
        <v>92.30</v>
      </c>
      <c r="E1107" s="651">
        <v>0.60365000000000002</v>
      </c>
      <c r="F1107" s="618"/>
      <c r="I1107" s="653">
        <v>92.3</v>
      </c>
      <c r="J1107" s="650" t="str">
        <f t="shared" si="56"/>
        <v>92.30</v>
      </c>
      <c r="K1107" s="654">
        <v>0.73934999999999995</v>
      </c>
      <c r="L1107" s="637"/>
      <c r="M1107" s="637"/>
      <c r="N1107" s="637"/>
    </row>
    <row r="1108" spans="3:14" x14ac:dyDescent="0.25">
      <c r="C1108" s="649">
        <v>92.35</v>
      </c>
      <c r="D1108" s="650" t="str">
        <f t="shared" si="55"/>
        <v>92.35</v>
      </c>
      <c r="E1108" s="651">
        <v>0.60347499999999998</v>
      </c>
      <c r="F1108" s="618"/>
      <c r="I1108" s="653">
        <v>92.35</v>
      </c>
      <c r="J1108" s="650" t="str">
        <f t="shared" si="56"/>
        <v>92.35</v>
      </c>
      <c r="K1108" s="654">
        <v>0.73914999999999997</v>
      </c>
      <c r="L1108" s="637"/>
      <c r="M1108" s="637"/>
      <c r="N1108" s="637"/>
    </row>
    <row r="1109" spans="3:14" x14ac:dyDescent="0.25">
      <c r="C1109" s="649">
        <v>92.4</v>
      </c>
      <c r="D1109" s="650" t="str">
        <f t="shared" si="55"/>
        <v>92.40</v>
      </c>
      <c r="E1109" s="651">
        <v>0.60329999999999995</v>
      </c>
      <c r="F1109" s="618"/>
      <c r="I1109" s="653">
        <v>92.4</v>
      </c>
      <c r="J1109" s="650" t="str">
        <f t="shared" si="56"/>
        <v>92.40</v>
      </c>
      <c r="K1109" s="654">
        <v>0.73895</v>
      </c>
      <c r="L1109" s="637"/>
      <c r="M1109" s="637"/>
      <c r="N1109" s="637"/>
    </row>
    <row r="1110" spans="3:14" x14ac:dyDescent="0.25">
      <c r="C1110" s="649">
        <v>92.45</v>
      </c>
      <c r="D1110" s="650" t="str">
        <f t="shared" si="55"/>
        <v>92.45</v>
      </c>
      <c r="E1110" s="651">
        <v>0.60312500000000002</v>
      </c>
      <c r="F1110" s="618"/>
      <c r="I1110" s="653">
        <v>92.45</v>
      </c>
      <c r="J1110" s="650" t="str">
        <f t="shared" si="56"/>
        <v>92.45</v>
      </c>
      <c r="K1110" s="654">
        <v>0.73880000000000001</v>
      </c>
      <c r="L1110" s="637"/>
      <c r="M1110" s="637"/>
      <c r="N1110" s="637"/>
    </row>
    <row r="1111" spans="3:14" x14ac:dyDescent="0.25">
      <c r="C1111" s="649">
        <v>92.5</v>
      </c>
      <c r="D1111" s="650" t="str">
        <f t="shared" si="55"/>
        <v>92.50</v>
      </c>
      <c r="E1111" s="651">
        <v>0.60294999999999999</v>
      </c>
      <c r="F1111" s="618"/>
      <c r="I1111" s="653">
        <v>92.5</v>
      </c>
      <c r="J1111" s="650" t="str">
        <f t="shared" si="56"/>
        <v>92.50</v>
      </c>
      <c r="K1111" s="654">
        <v>0.73865000000000003</v>
      </c>
      <c r="L1111" s="637"/>
      <c r="M1111" s="637"/>
      <c r="N1111" s="637"/>
    </row>
    <row r="1112" spans="3:14" x14ac:dyDescent="0.25">
      <c r="C1112" s="649">
        <v>92.55</v>
      </c>
      <c r="D1112" s="650" t="str">
        <f t="shared" si="55"/>
        <v>92.55</v>
      </c>
      <c r="E1112" s="651">
        <v>0.6028</v>
      </c>
      <c r="F1112" s="618"/>
      <c r="I1112" s="653">
        <v>92.55</v>
      </c>
      <c r="J1112" s="650" t="str">
        <f t="shared" si="56"/>
        <v>92.55</v>
      </c>
      <c r="K1112" s="654">
        <v>0.73846999999999996</v>
      </c>
      <c r="L1112" s="637"/>
      <c r="M1112" s="637"/>
      <c r="N1112" s="637"/>
    </row>
    <row r="1113" spans="3:14" x14ac:dyDescent="0.25">
      <c r="C1113" s="649">
        <v>92.6</v>
      </c>
      <c r="D1113" s="650" t="str">
        <f t="shared" si="55"/>
        <v>92.60</v>
      </c>
      <c r="E1113" s="651">
        <v>0.60265000000000002</v>
      </c>
      <c r="F1113" s="618"/>
      <c r="I1113" s="653">
        <v>92.6</v>
      </c>
      <c r="J1113" s="650" t="str">
        <f t="shared" si="56"/>
        <v>92.60</v>
      </c>
      <c r="K1113" s="654">
        <v>0.73829999999999996</v>
      </c>
      <c r="L1113" s="637"/>
      <c r="M1113" s="637"/>
      <c r="N1113" s="637"/>
    </row>
    <row r="1114" spans="3:14" x14ac:dyDescent="0.25">
      <c r="C1114" s="649">
        <v>92.65</v>
      </c>
      <c r="D1114" s="650" t="str">
        <f t="shared" si="55"/>
        <v>92.65</v>
      </c>
      <c r="E1114" s="651">
        <v>0.60247499999999998</v>
      </c>
      <c r="F1114" s="618"/>
      <c r="I1114" s="653">
        <v>92.65</v>
      </c>
      <c r="J1114" s="650" t="str">
        <f t="shared" si="56"/>
        <v>92.65</v>
      </c>
      <c r="K1114" s="654">
        <v>0.73812</v>
      </c>
      <c r="L1114" s="637"/>
      <c r="M1114" s="637"/>
      <c r="N1114" s="637"/>
    </row>
    <row r="1115" spans="3:14" x14ac:dyDescent="0.25">
      <c r="C1115" s="649">
        <v>92.7</v>
      </c>
      <c r="D1115" s="650" t="str">
        <f t="shared" si="55"/>
        <v>92.70</v>
      </c>
      <c r="E1115" s="651">
        <v>0.60229999999999995</v>
      </c>
      <c r="F1115" s="618"/>
      <c r="I1115" s="653">
        <v>92.7</v>
      </c>
      <c r="J1115" s="650" t="str">
        <f t="shared" si="56"/>
        <v>92.70</v>
      </c>
      <c r="K1115" s="654">
        <v>0.73794999999999999</v>
      </c>
      <c r="L1115" s="637"/>
      <c r="M1115" s="637"/>
      <c r="N1115" s="637"/>
    </row>
    <row r="1116" spans="3:14" x14ac:dyDescent="0.25">
      <c r="C1116" s="649">
        <v>92.75</v>
      </c>
      <c r="D1116" s="650" t="str">
        <f t="shared" si="55"/>
        <v>92.75</v>
      </c>
      <c r="E1116" s="651">
        <v>0.60212500000000002</v>
      </c>
      <c r="F1116" s="618"/>
      <c r="I1116" s="653">
        <v>92.75</v>
      </c>
      <c r="J1116" s="650" t="str">
        <f t="shared" si="56"/>
        <v>92.75</v>
      </c>
      <c r="K1116" s="654">
        <v>0.73777000000000004</v>
      </c>
      <c r="L1116" s="637"/>
      <c r="M1116" s="637"/>
      <c r="N1116" s="637"/>
    </row>
    <row r="1117" spans="3:14" x14ac:dyDescent="0.25">
      <c r="C1117" s="649">
        <v>92.8</v>
      </c>
      <c r="D1117" s="650" t="str">
        <f t="shared" si="55"/>
        <v>92.80</v>
      </c>
      <c r="E1117" s="651">
        <v>0.60194999999999999</v>
      </c>
      <c r="F1117" s="618"/>
      <c r="I1117" s="653">
        <v>92.8</v>
      </c>
      <c r="J1117" s="650" t="str">
        <f t="shared" si="56"/>
        <v>92.80</v>
      </c>
      <c r="K1117" s="654">
        <v>0.73760000000000003</v>
      </c>
      <c r="L1117" s="637"/>
      <c r="M1117" s="637"/>
      <c r="N1117" s="637"/>
    </row>
    <row r="1118" spans="3:14" x14ac:dyDescent="0.25">
      <c r="C1118" s="649">
        <v>92.85</v>
      </c>
      <c r="D1118" s="650" t="str">
        <f t="shared" si="55"/>
        <v>92.85</v>
      </c>
      <c r="E1118" s="651">
        <v>0.60177499999999995</v>
      </c>
      <c r="F1118" s="618"/>
      <c r="I1118" s="653">
        <v>92.85</v>
      </c>
      <c r="J1118" s="650" t="str">
        <f t="shared" si="56"/>
        <v>92.85</v>
      </c>
      <c r="K1118" s="654">
        <v>0.73745000000000005</v>
      </c>
      <c r="L1118" s="637"/>
      <c r="M1118" s="637"/>
      <c r="N1118" s="637"/>
    </row>
    <row r="1119" spans="3:14" x14ac:dyDescent="0.25">
      <c r="C1119" s="649">
        <v>92.9</v>
      </c>
      <c r="D1119" s="650" t="str">
        <f t="shared" si="55"/>
        <v>92.90</v>
      </c>
      <c r="E1119" s="651">
        <v>0.60160000000000002</v>
      </c>
      <c r="F1119" s="618"/>
      <c r="I1119" s="653">
        <v>92.9</v>
      </c>
      <c r="J1119" s="650" t="str">
        <f t="shared" si="56"/>
        <v>92.90</v>
      </c>
      <c r="K1119" s="654">
        <v>0.73729999999999996</v>
      </c>
      <c r="L1119" s="637"/>
      <c r="M1119" s="637"/>
      <c r="N1119" s="637"/>
    </row>
    <row r="1120" spans="3:14" x14ac:dyDescent="0.25">
      <c r="C1120" s="649">
        <v>92.95</v>
      </c>
      <c r="D1120" s="650" t="str">
        <f t="shared" si="55"/>
        <v>92.95</v>
      </c>
      <c r="E1120" s="651">
        <v>0.60145000000000004</v>
      </c>
      <c r="F1120" s="618"/>
      <c r="I1120" s="653">
        <v>92.95</v>
      </c>
      <c r="J1120" s="650" t="str">
        <f t="shared" si="56"/>
        <v>92.95</v>
      </c>
      <c r="K1120" s="654">
        <v>0.73712</v>
      </c>
      <c r="L1120" s="637"/>
      <c r="M1120" s="637"/>
      <c r="N1120" s="637"/>
    </row>
    <row r="1121" spans="3:14" x14ac:dyDescent="0.25">
      <c r="C1121" s="649">
        <v>93</v>
      </c>
      <c r="D1121" s="650" t="str">
        <f t="shared" si="55"/>
        <v>93.00</v>
      </c>
      <c r="E1121" s="651">
        <v>0.60129999999999995</v>
      </c>
      <c r="F1121" s="618"/>
      <c r="I1121" s="653">
        <v>93</v>
      </c>
      <c r="J1121" s="650" t="str">
        <f t="shared" si="56"/>
        <v>93.00</v>
      </c>
      <c r="K1121" s="654">
        <v>0.73694999999999999</v>
      </c>
      <c r="L1121" s="637"/>
      <c r="M1121" s="637"/>
      <c r="N1121" s="637"/>
    </row>
    <row r="1122" spans="3:14" x14ac:dyDescent="0.25">
      <c r="C1122" s="649">
        <v>93.05</v>
      </c>
      <c r="D1122" s="650" t="str">
        <f t="shared" si="55"/>
        <v>93.05</v>
      </c>
      <c r="E1122" s="651">
        <v>0.60112500000000002</v>
      </c>
      <c r="F1122" s="618"/>
      <c r="I1122" s="653">
        <v>93.05</v>
      </c>
      <c r="J1122" s="650" t="str">
        <f t="shared" si="56"/>
        <v>93.05</v>
      </c>
      <c r="K1122" s="654">
        <v>0.73677000000000004</v>
      </c>
      <c r="L1122" s="637"/>
      <c r="M1122" s="637"/>
      <c r="N1122" s="637"/>
    </row>
    <row r="1123" spans="3:14" x14ac:dyDescent="0.25">
      <c r="C1123" s="649">
        <v>93.1</v>
      </c>
      <c r="D1123" s="650" t="str">
        <f t="shared" si="55"/>
        <v>93.10</v>
      </c>
      <c r="E1123" s="651">
        <v>0.60094999999999998</v>
      </c>
      <c r="F1123" s="618"/>
      <c r="I1123" s="653">
        <v>93.1</v>
      </c>
      <c r="J1123" s="650" t="str">
        <f t="shared" si="56"/>
        <v>93.10</v>
      </c>
      <c r="K1123" s="654">
        <v>0.73660000000000003</v>
      </c>
      <c r="L1123" s="637"/>
      <c r="M1123" s="637"/>
      <c r="N1123" s="637"/>
    </row>
    <row r="1124" spans="3:14" x14ac:dyDescent="0.25">
      <c r="C1124" s="649">
        <v>93.15</v>
      </c>
      <c r="D1124" s="650" t="str">
        <f t="shared" si="55"/>
        <v>93.15</v>
      </c>
      <c r="E1124" s="651">
        <v>0.6008</v>
      </c>
      <c r="F1124" s="618"/>
      <c r="I1124" s="653">
        <v>93.15</v>
      </c>
      <c r="J1124" s="650" t="str">
        <f t="shared" si="56"/>
        <v>93.15</v>
      </c>
      <c r="K1124" s="654">
        <v>0.73645000000000005</v>
      </c>
      <c r="L1124" s="637"/>
      <c r="M1124" s="637"/>
      <c r="N1124" s="637"/>
    </row>
    <row r="1125" spans="3:14" x14ac:dyDescent="0.25">
      <c r="C1125" s="649">
        <v>93.2</v>
      </c>
      <c r="D1125" s="650" t="str">
        <f t="shared" si="55"/>
        <v>93.20</v>
      </c>
      <c r="E1125" s="651">
        <v>0.60065000000000002</v>
      </c>
      <c r="F1125" s="618"/>
      <c r="I1125" s="653">
        <v>93.2</v>
      </c>
      <c r="J1125" s="650" t="str">
        <f t="shared" si="56"/>
        <v>93.20</v>
      </c>
      <c r="K1125" s="654">
        <v>0.73629999999999995</v>
      </c>
      <c r="L1125" s="637"/>
      <c r="M1125" s="637"/>
      <c r="N1125" s="637"/>
    </row>
    <row r="1126" spans="3:14" x14ac:dyDescent="0.25">
      <c r="C1126" s="649">
        <v>93.25</v>
      </c>
      <c r="D1126" s="650" t="str">
        <f t="shared" si="55"/>
        <v>93.25</v>
      </c>
      <c r="E1126" s="651">
        <v>0.60047499999999998</v>
      </c>
      <c r="F1126" s="618"/>
      <c r="I1126" s="653">
        <v>93.25</v>
      </c>
      <c r="J1126" s="650" t="str">
        <f t="shared" si="56"/>
        <v>93.25</v>
      </c>
      <c r="K1126" s="654">
        <v>0.73612</v>
      </c>
      <c r="L1126" s="637"/>
      <c r="M1126" s="637"/>
      <c r="N1126" s="637"/>
    </row>
    <row r="1127" spans="3:14" x14ac:dyDescent="0.25">
      <c r="C1127" s="649">
        <v>93.3</v>
      </c>
      <c r="D1127" s="650" t="str">
        <f t="shared" si="55"/>
        <v>93.30</v>
      </c>
      <c r="E1127" s="651">
        <v>0.60029999999999994</v>
      </c>
      <c r="F1127" s="618"/>
      <c r="I1127" s="653">
        <v>93.3</v>
      </c>
      <c r="J1127" s="650" t="str">
        <f t="shared" si="56"/>
        <v>93.30</v>
      </c>
      <c r="K1127" s="654">
        <v>0.73594999999999999</v>
      </c>
      <c r="L1127" s="637"/>
      <c r="M1127" s="637"/>
      <c r="N1127" s="637"/>
    </row>
    <row r="1128" spans="3:14" x14ac:dyDescent="0.25">
      <c r="C1128" s="649">
        <v>93.35</v>
      </c>
      <c r="D1128" s="650" t="str">
        <f t="shared" si="55"/>
        <v>93.35</v>
      </c>
      <c r="E1128" s="651">
        <v>0.60012500000000002</v>
      </c>
      <c r="F1128" s="618"/>
      <c r="I1128" s="653">
        <v>93.35</v>
      </c>
      <c r="J1128" s="650" t="str">
        <f t="shared" si="56"/>
        <v>93.35</v>
      </c>
      <c r="K1128" s="654">
        <v>0.73577000000000004</v>
      </c>
      <c r="L1128" s="637"/>
      <c r="M1128" s="637"/>
      <c r="N1128" s="637"/>
    </row>
    <row r="1129" spans="3:14" x14ac:dyDescent="0.25">
      <c r="C1129" s="649">
        <v>93.4</v>
      </c>
      <c r="D1129" s="650" t="str">
        <f t="shared" si="55"/>
        <v>93.40</v>
      </c>
      <c r="E1129" s="651">
        <v>0.59994999999999998</v>
      </c>
      <c r="F1129" s="618"/>
      <c r="I1129" s="653">
        <v>93.4</v>
      </c>
      <c r="J1129" s="650" t="str">
        <f t="shared" si="56"/>
        <v>93.40</v>
      </c>
      <c r="K1129" s="654">
        <v>0.73560000000000003</v>
      </c>
      <c r="L1129" s="637"/>
      <c r="M1129" s="637"/>
      <c r="N1129" s="637"/>
    </row>
    <row r="1130" spans="3:14" x14ac:dyDescent="0.25">
      <c r="C1130" s="649">
        <v>93.45</v>
      </c>
      <c r="D1130" s="650" t="str">
        <f t="shared" si="55"/>
        <v>93.45</v>
      </c>
      <c r="E1130" s="651">
        <v>0.5998</v>
      </c>
      <c r="F1130" s="618"/>
      <c r="I1130" s="653">
        <v>93.45</v>
      </c>
      <c r="J1130" s="650" t="str">
        <f t="shared" si="56"/>
        <v>93.45</v>
      </c>
      <c r="K1130" s="654">
        <v>0.73545000000000005</v>
      </c>
      <c r="L1130" s="637"/>
      <c r="M1130" s="637"/>
      <c r="N1130" s="637"/>
    </row>
    <row r="1131" spans="3:14" x14ac:dyDescent="0.25">
      <c r="C1131" s="649">
        <v>93.5</v>
      </c>
      <c r="D1131" s="650" t="str">
        <f t="shared" si="55"/>
        <v>93.50</v>
      </c>
      <c r="E1131" s="651">
        <v>0.59965000000000002</v>
      </c>
      <c r="F1131" s="618"/>
      <c r="I1131" s="653">
        <v>93.5</v>
      </c>
      <c r="J1131" s="650" t="str">
        <f t="shared" si="56"/>
        <v>93.50</v>
      </c>
      <c r="K1131" s="654">
        <v>0.73529999999999995</v>
      </c>
      <c r="L1131" s="637"/>
      <c r="M1131" s="637"/>
      <c r="N1131" s="637"/>
    </row>
    <row r="1132" spans="3:14" x14ac:dyDescent="0.25">
      <c r="C1132" s="649">
        <v>93.55</v>
      </c>
      <c r="D1132" s="650" t="str">
        <f t="shared" si="55"/>
        <v>93.55</v>
      </c>
      <c r="E1132" s="651">
        <v>0.59947499999999998</v>
      </c>
      <c r="F1132" s="618"/>
      <c r="I1132" s="653">
        <v>93.55</v>
      </c>
      <c r="J1132" s="650" t="str">
        <f t="shared" si="56"/>
        <v>93.55</v>
      </c>
      <c r="K1132" s="654">
        <v>0.73512</v>
      </c>
      <c r="L1132" s="637"/>
      <c r="M1132" s="637"/>
      <c r="N1132" s="637"/>
    </row>
    <row r="1133" spans="3:14" x14ac:dyDescent="0.25">
      <c r="C1133" s="649">
        <v>93.6</v>
      </c>
      <c r="D1133" s="650" t="str">
        <f t="shared" si="55"/>
        <v>93.60</v>
      </c>
      <c r="E1133" s="651">
        <v>0.59930000000000005</v>
      </c>
      <c r="F1133" s="618"/>
      <c r="I1133" s="653">
        <v>93.6</v>
      </c>
      <c r="J1133" s="650" t="str">
        <f t="shared" si="56"/>
        <v>93.60</v>
      </c>
      <c r="K1133" s="654">
        <v>0.73494999999999999</v>
      </c>
      <c r="L1133" s="637"/>
      <c r="M1133" s="637"/>
      <c r="N1133" s="637"/>
    </row>
    <row r="1134" spans="3:14" x14ac:dyDescent="0.25">
      <c r="C1134" s="649">
        <v>93.65</v>
      </c>
      <c r="D1134" s="650" t="str">
        <f t="shared" si="55"/>
        <v>93.65</v>
      </c>
      <c r="E1134" s="651">
        <v>0.59914999999999996</v>
      </c>
      <c r="F1134" s="618"/>
      <c r="I1134" s="653">
        <v>93.65</v>
      </c>
      <c r="J1134" s="650" t="str">
        <f t="shared" si="56"/>
        <v>93.65</v>
      </c>
      <c r="K1134" s="654">
        <v>0.73477000000000003</v>
      </c>
      <c r="L1134" s="637"/>
      <c r="M1134" s="637"/>
      <c r="N1134" s="637"/>
    </row>
    <row r="1135" spans="3:14" x14ac:dyDescent="0.25">
      <c r="C1135" s="649">
        <v>93.7</v>
      </c>
      <c r="D1135" s="650" t="str">
        <f t="shared" si="55"/>
        <v>93.70</v>
      </c>
      <c r="E1135" s="651">
        <v>0.59899999999999998</v>
      </c>
      <c r="F1135" s="618"/>
      <c r="I1135" s="653">
        <v>93.7</v>
      </c>
      <c r="J1135" s="650" t="str">
        <f t="shared" si="56"/>
        <v>93.70</v>
      </c>
      <c r="K1135" s="654">
        <v>0.73460000000000003</v>
      </c>
      <c r="L1135" s="637"/>
      <c r="M1135" s="637"/>
      <c r="N1135" s="637"/>
    </row>
    <row r="1136" spans="3:14" x14ac:dyDescent="0.25">
      <c r="C1136" s="649">
        <v>93.75</v>
      </c>
      <c r="D1136" s="650" t="str">
        <f t="shared" si="55"/>
        <v>93.75</v>
      </c>
      <c r="E1136" s="651">
        <v>0.59884999999999999</v>
      </c>
      <c r="F1136" s="618"/>
      <c r="I1136" s="653">
        <v>93.75</v>
      </c>
      <c r="J1136" s="650" t="str">
        <f t="shared" si="56"/>
        <v>93.75</v>
      </c>
      <c r="K1136" s="654">
        <v>0.73445000000000005</v>
      </c>
      <c r="L1136" s="637"/>
      <c r="M1136" s="637"/>
      <c r="N1136" s="637"/>
    </row>
    <row r="1137" spans="3:14" x14ac:dyDescent="0.25">
      <c r="C1137" s="649">
        <v>93.8</v>
      </c>
      <c r="D1137" s="650" t="str">
        <f t="shared" si="55"/>
        <v>93.80</v>
      </c>
      <c r="E1137" s="651">
        <v>0.59870000000000001</v>
      </c>
      <c r="F1137" s="618"/>
      <c r="I1137" s="653">
        <v>93.8</v>
      </c>
      <c r="J1137" s="650" t="str">
        <f t="shared" si="56"/>
        <v>93.80</v>
      </c>
      <c r="K1137" s="654">
        <v>0.73429999999999995</v>
      </c>
      <c r="L1137" s="637"/>
      <c r="M1137" s="637"/>
      <c r="N1137" s="637"/>
    </row>
    <row r="1138" spans="3:14" x14ac:dyDescent="0.25">
      <c r="C1138" s="649">
        <v>93.85</v>
      </c>
      <c r="D1138" s="650" t="str">
        <f t="shared" si="55"/>
        <v>93.85</v>
      </c>
      <c r="E1138" s="651">
        <v>0.59855000000000003</v>
      </c>
      <c r="F1138" s="618"/>
      <c r="I1138" s="653">
        <v>93.85</v>
      </c>
      <c r="J1138" s="650" t="str">
        <f t="shared" si="56"/>
        <v>93.85</v>
      </c>
      <c r="K1138" s="654">
        <v>0.73411999999999999</v>
      </c>
      <c r="L1138" s="637"/>
      <c r="M1138" s="637"/>
      <c r="N1138" s="637"/>
    </row>
    <row r="1139" spans="3:14" x14ac:dyDescent="0.25">
      <c r="C1139" s="649">
        <v>93.9</v>
      </c>
      <c r="D1139" s="650" t="str">
        <f t="shared" si="55"/>
        <v>93.90</v>
      </c>
      <c r="E1139" s="651">
        <v>0.59840000000000004</v>
      </c>
      <c r="F1139" s="618"/>
      <c r="I1139" s="653">
        <v>93.9</v>
      </c>
      <c r="J1139" s="650" t="str">
        <f t="shared" si="56"/>
        <v>93.90</v>
      </c>
      <c r="K1139" s="654">
        <v>0.73394999999999999</v>
      </c>
      <c r="L1139" s="637"/>
      <c r="M1139" s="637"/>
      <c r="N1139" s="637"/>
    </row>
    <row r="1140" spans="3:14" x14ac:dyDescent="0.25">
      <c r="C1140" s="649">
        <v>93.95</v>
      </c>
      <c r="D1140" s="650" t="str">
        <f t="shared" si="55"/>
        <v>93.95</v>
      </c>
      <c r="E1140" s="651">
        <v>0.59819999999999995</v>
      </c>
      <c r="F1140" s="618"/>
      <c r="I1140" s="653">
        <v>93.95</v>
      </c>
      <c r="J1140" s="650" t="str">
        <f t="shared" si="56"/>
        <v>93.95</v>
      </c>
      <c r="K1140" s="654">
        <v>0.73380000000000001</v>
      </c>
      <c r="L1140" s="637"/>
      <c r="M1140" s="637"/>
      <c r="N1140" s="637"/>
    </row>
    <row r="1141" spans="3:14" x14ac:dyDescent="0.25">
      <c r="C1141" s="649">
        <v>94</v>
      </c>
      <c r="D1141" s="650" t="str">
        <f t="shared" si="55"/>
        <v>94.00</v>
      </c>
      <c r="E1141" s="651">
        <v>0.59799999999999998</v>
      </c>
      <c r="F1141" s="618"/>
      <c r="I1141" s="653">
        <v>94</v>
      </c>
      <c r="J1141" s="650" t="str">
        <f t="shared" si="56"/>
        <v>94.00</v>
      </c>
      <c r="K1141" s="654">
        <v>0.73365000000000002</v>
      </c>
      <c r="L1141" s="637"/>
      <c r="M1141" s="637"/>
      <c r="N1141" s="637"/>
    </row>
    <row r="1142" spans="3:14" x14ac:dyDescent="0.25">
      <c r="C1142" s="649">
        <v>94.05</v>
      </c>
      <c r="D1142" s="650" t="str">
        <f t="shared" si="55"/>
        <v>94.05</v>
      </c>
      <c r="E1142" s="651">
        <v>0.59784999999999999</v>
      </c>
      <c r="F1142" s="618"/>
      <c r="I1142" s="653">
        <v>94.05</v>
      </c>
      <c r="J1142" s="650" t="str">
        <f t="shared" si="56"/>
        <v>94.05</v>
      </c>
      <c r="K1142" s="654">
        <v>0.73346999999999996</v>
      </c>
      <c r="L1142" s="637"/>
      <c r="M1142" s="637"/>
      <c r="N1142" s="637"/>
    </row>
    <row r="1143" spans="3:14" x14ac:dyDescent="0.25">
      <c r="C1143" s="649">
        <v>94.1</v>
      </c>
      <c r="D1143" s="650" t="str">
        <f t="shared" si="55"/>
        <v>94.10</v>
      </c>
      <c r="E1143" s="651">
        <v>0.59770000000000001</v>
      </c>
      <c r="F1143" s="618"/>
      <c r="I1143" s="653">
        <v>94.1</v>
      </c>
      <c r="J1143" s="650" t="str">
        <f t="shared" si="56"/>
        <v>94.10</v>
      </c>
      <c r="K1143" s="654">
        <v>0.73329999999999995</v>
      </c>
      <c r="L1143" s="637"/>
      <c r="M1143" s="637"/>
      <c r="N1143" s="637"/>
    </row>
    <row r="1144" spans="3:14" x14ac:dyDescent="0.25">
      <c r="C1144" s="649">
        <v>94.15</v>
      </c>
      <c r="D1144" s="650" t="str">
        <f t="shared" si="55"/>
        <v>94.15</v>
      </c>
      <c r="E1144" s="651">
        <v>0.59755000000000003</v>
      </c>
      <c r="F1144" s="618"/>
      <c r="I1144" s="653">
        <v>94.15</v>
      </c>
      <c r="J1144" s="650" t="str">
        <f t="shared" si="56"/>
        <v>94.15</v>
      </c>
      <c r="K1144" s="654">
        <v>0.73311999999999999</v>
      </c>
      <c r="L1144" s="637"/>
      <c r="M1144" s="637"/>
      <c r="N1144" s="637"/>
    </row>
    <row r="1145" spans="3:14" x14ac:dyDescent="0.25">
      <c r="C1145" s="649">
        <v>94.2</v>
      </c>
      <c r="D1145" s="650" t="str">
        <f t="shared" si="55"/>
        <v>94.20</v>
      </c>
      <c r="E1145" s="651">
        <v>0.59740000000000004</v>
      </c>
      <c r="F1145" s="618"/>
      <c r="I1145" s="653">
        <v>94.2</v>
      </c>
      <c r="J1145" s="650" t="str">
        <f t="shared" si="56"/>
        <v>94.20</v>
      </c>
      <c r="K1145" s="654">
        <v>0.73294999999999999</v>
      </c>
      <c r="L1145" s="637"/>
      <c r="M1145" s="637"/>
      <c r="N1145" s="637"/>
    </row>
    <row r="1146" spans="3:14" x14ac:dyDescent="0.25">
      <c r="C1146" s="649">
        <v>94.25</v>
      </c>
      <c r="D1146" s="650" t="str">
        <f t="shared" si="55"/>
        <v>94.25</v>
      </c>
      <c r="E1146" s="651">
        <v>0.59724999999999995</v>
      </c>
      <c r="F1146" s="618"/>
      <c r="I1146" s="653">
        <v>94.25</v>
      </c>
      <c r="J1146" s="650" t="str">
        <f t="shared" si="56"/>
        <v>94.25</v>
      </c>
      <c r="K1146" s="654">
        <v>0.73280000000000001</v>
      </c>
      <c r="L1146" s="637"/>
      <c r="M1146" s="637"/>
      <c r="N1146" s="637"/>
    </row>
    <row r="1147" spans="3:14" x14ac:dyDescent="0.25">
      <c r="C1147" s="649">
        <v>94.3</v>
      </c>
      <c r="D1147" s="650" t="str">
        <f t="shared" si="55"/>
        <v>94.30</v>
      </c>
      <c r="E1147" s="651">
        <v>0.59709999999999996</v>
      </c>
      <c r="F1147" s="618"/>
      <c r="I1147" s="653">
        <v>94.3</v>
      </c>
      <c r="J1147" s="650" t="str">
        <f t="shared" si="56"/>
        <v>94.30</v>
      </c>
      <c r="K1147" s="654">
        <v>0.73265000000000002</v>
      </c>
      <c r="L1147" s="637"/>
      <c r="M1147" s="637"/>
      <c r="N1147" s="637"/>
    </row>
    <row r="1148" spans="3:14" x14ac:dyDescent="0.25">
      <c r="C1148" s="649">
        <v>94.35</v>
      </c>
      <c r="D1148" s="650" t="str">
        <f t="shared" si="55"/>
        <v>94.35</v>
      </c>
      <c r="E1148" s="651">
        <v>0.59692500000000004</v>
      </c>
      <c r="F1148" s="618"/>
      <c r="I1148" s="653">
        <v>94.35</v>
      </c>
      <c r="J1148" s="650" t="str">
        <f t="shared" si="56"/>
        <v>94.35</v>
      </c>
      <c r="K1148" s="654">
        <v>0.73250000000000004</v>
      </c>
      <c r="L1148" s="637"/>
      <c r="M1148" s="637"/>
      <c r="N1148" s="637"/>
    </row>
    <row r="1149" spans="3:14" x14ac:dyDescent="0.25">
      <c r="C1149" s="649">
        <v>94.4</v>
      </c>
      <c r="D1149" s="650" t="str">
        <f t="shared" si="55"/>
        <v>94.40</v>
      </c>
      <c r="E1149" s="651">
        <v>0.59675</v>
      </c>
      <c r="F1149" s="618"/>
      <c r="I1149" s="653">
        <v>94.4</v>
      </c>
      <c r="J1149" s="650" t="str">
        <f t="shared" si="56"/>
        <v>94.40</v>
      </c>
      <c r="K1149" s="654">
        <v>0.73234999999999995</v>
      </c>
      <c r="L1149" s="637"/>
      <c r="M1149" s="637"/>
      <c r="N1149" s="637"/>
    </row>
    <row r="1150" spans="3:14" x14ac:dyDescent="0.25">
      <c r="C1150" s="649">
        <v>94.45</v>
      </c>
      <c r="D1150" s="650" t="str">
        <f t="shared" ref="D1150:D1213" si="57">TEXT(C1150,"#.00")</f>
        <v>94.45</v>
      </c>
      <c r="E1150" s="651">
        <v>0.59660000000000002</v>
      </c>
      <c r="F1150" s="618"/>
      <c r="I1150" s="653">
        <v>94.45</v>
      </c>
      <c r="J1150" s="650" t="str">
        <f t="shared" ref="J1150:J1213" si="58">TEXT(I1150,"#.00")</f>
        <v>94.45</v>
      </c>
      <c r="K1150" s="654">
        <v>0.73216999999999999</v>
      </c>
      <c r="L1150" s="637"/>
      <c r="M1150" s="637"/>
      <c r="N1150" s="637"/>
    </row>
    <row r="1151" spans="3:14" x14ac:dyDescent="0.25">
      <c r="C1151" s="649">
        <v>94.5</v>
      </c>
      <c r="D1151" s="650" t="str">
        <f t="shared" si="57"/>
        <v>94.50</v>
      </c>
      <c r="E1151" s="651">
        <v>0.59645000000000004</v>
      </c>
      <c r="F1151" s="618"/>
      <c r="I1151" s="653">
        <v>94.5</v>
      </c>
      <c r="J1151" s="650" t="str">
        <f t="shared" si="58"/>
        <v>94.50</v>
      </c>
      <c r="K1151" s="654">
        <v>0.73199999999999998</v>
      </c>
      <c r="L1151" s="637"/>
      <c r="M1151" s="637"/>
      <c r="N1151" s="637"/>
    </row>
    <row r="1152" spans="3:14" x14ac:dyDescent="0.25">
      <c r="C1152" s="649">
        <v>94.55</v>
      </c>
      <c r="D1152" s="650" t="str">
        <f t="shared" si="57"/>
        <v>94.55</v>
      </c>
      <c r="E1152" s="651">
        <v>0.59630000000000005</v>
      </c>
      <c r="F1152" s="618"/>
      <c r="I1152" s="653">
        <v>94.55</v>
      </c>
      <c r="J1152" s="650" t="str">
        <f t="shared" si="58"/>
        <v>94.55</v>
      </c>
      <c r="K1152" s="654">
        <v>0.73185</v>
      </c>
      <c r="L1152" s="637"/>
      <c r="M1152" s="637"/>
      <c r="N1152" s="637"/>
    </row>
    <row r="1153" spans="3:14" x14ac:dyDescent="0.25">
      <c r="C1153" s="649">
        <v>94.6</v>
      </c>
      <c r="D1153" s="650" t="str">
        <f t="shared" si="57"/>
        <v>94.60</v>
      </c>
      <c r="E1153" s="651">
        <v>0.59614999999999996</v>
      </c>
      <c r="F1153" s="618"/>
      <c r="I1153" s="653">
        <v>94.6</v>
      </c>
      <c r="J1153" s="650" t="str">
        <f t="shared" si="58"/>
        <v>94.60</v>
      </c>
      <c r="K1153" s="654">
        <v>0.73170000000000002</v>
      </c>
      <c r="L1153" s="637"/>
      <c r="M1153" s="637"/>
      <c r="N1153" s="637"/>
    </row>
    <row r="1154" spans="3:14" x14ac:dyDescent="0.25">
      <c r="C1154" s="649">
        <v>94.65</v>
      </c>
      <c r="D1154" s="650" t="str">
        <f t="shared" si="57"/>
        <v>94.65</v>
      </c>
      <c r="E1154" s="651">
        <v>0.59599999999999997</v>
      </c>
      <c r="F1154" s="618"/>
      <c r="I1154" s="653">
        <v>94.65</v>
      </c>
      <c r="J1154" s="650" t="str">
        <f t="shared" si="58"/>
        <v>94.65</v>
      </c>
      <c r="K1154" s="654">
        <v>0.73151999999999995</v>
      </c>
      <c r="L1154" s="637"/>
      <c r="M1154" s="637"/>
      <c r="N1154" s="637"/>
    </row>
    <row r="1155" spans="3:14" x14ac:dyDescent="0.25">
      <c r="C1155" s="649">
        <v>94.7</v>
      </c>
      <c r="D1155" s="650" t="str">
        <f t="shared" si="57"/>
        <v>94.70</v>
      </c>
      <c r="E1155" s="651">
        <v>0.59584999999999999</v>
      </c>
      <c r="F1155" s="618"/>
      <c r="I1155" s="653">
        <v>94.7</v>
      </c>
      <c r="J1155" s="650" t="str">
        <f t="shared" si="58"/>
        <v>94.70</v>
      </c>
      <c r="K1155" s="654">
        <v>0.73134999999999994</v>
      </c>
      <c r="L1155" s="637"/>
      <c r="M1155" s="637"/>
      <c r="N1155" s="637"/>
    </row>
    <row r="1156" spans="3:14" x14ac:dyDescent="0.25">
      <c r="C1156" s="649">
        <v>94.75</v>
      </c>
      <c r="D1156" s="650" t="str">
        <f t="shared" si="57"/>
        <v>94.75</v>
      </c>
      <c r="E1156" s="651">
        <v>0.59570000000000001</v>
      </c>
      <c r="F1156" s="618"/>
      <c r="I1156" s="653">
        <v>94.75</v>
      </c>
      <c r="J1156" s="650" t="str">
        <f t="shared" si="58"/>
        <v>94.75</v>
      </c>
      <c r="K1156" s="654">
        <v>0.73119999999999996</v>
      </c>
      <c r="L1156" s="637"/>
      <c r="M1156" s="637"/>
      <c r="N1156" s="637"/>
    </row>
    <row r="1157" spans="3:14" x14ac:dyDescent="0.25">
      <c r="C1157" s="649">
        <v>94.8</v>
      </c>
      <c r="D1157" s="650" t="str">
        <f t="shared" si="57"/>
        <v>94.80</v>
      </c>
      <c r="E1157" s="651">
        <v>0.59550000000000003</v>
      </c>
      <c r="F1157" s="618"/>
      <c r="I1157" s="653">
        <v>94.8</v>
      </c>
      <c r="J1157" s="650" t="str">
        <f t="shared" si="58"/>
        <v>94.80</v>
      </c>
      <c r="K1157" s="654">
        <v>0.73104999999999998</v>
      </c>
      <c r="L1157" s="637"/>
      <c r="M1157" s="637"/>
      <c r="N1157" s="637"/>
    </row>
    <row r="1158" spans="3:14" x14ac:dyDescent="0.25">
      <c r="C1158" s="649">
        <v>94.85</v>
      </c>
      <c r="D1158" s="650" t="str">
        <f t="shared" si="57"/>
        <v>94.85</v>
      </c>
      <c r="E1158" s="651">
        <v>0.59537499999999999</v>
      </c>
      <c r="F1158" s="618"/>
      <c r="I1158" s="653">
        <v>94.85</v>
      </c>
      <c r="J1158" s="650" t="str">
        <f t="shared" si="58"/>
        <v>94.85</v>
      </c>
      <c r="K1158" s="654">
        <v>0.73087000000000002</v>
      </c>
      <c r="L1158" s="637"/>
      <c r="M1158" s="637"/>
      <c r="N1158" s="637"/>
    </row>
    <row r="1159" spans="3:14" x14ac:dyDescent="0.25">
      <c r="C1159" s="649">
        <v>94.9</v>
      </c>
      <c r="D1159" s="650" t="str">
        <f t="shared" si="57"/>
        <v>94.90</v>
      </c>
      <c r="E1159" s="651">
        <v>0.59519999999999995</v>
      </c>
      <c r="F1159" s="618"/>
      <c r="I1159" s="653">
        <v>94.9</v>
      </c>
      <c r="J1159" s="650" t="str">
        <f t="shared" si="58"/>
        <v>94.90</v>
      </c>
      <c r="K1159" s="654">
        <v>0.73070000000000002</v>
      </c>
      <c r="L1159" s="637"/>
      <c r="M1159" s="637"/>
      <c r="N1159" s="637"/>
    </row>
    <row r="1160" spans="3:14" x14ac:dyDescent="0.25">
      <c r="C1160" s="649">
        <v>94.95</v>
      </c>
      <c r="D1160" s="650" t="str">
        <f t="shared" si="57"/>
        <v>94.95</v>
      </c>
      <c r="E1160" s="651">
        <v>0.59504999999999997</v>
      </c>
      <c r="F1160" s="618"/>
      <c r="I1160" s="653">
        <v>94.95</v>
      </c>
      <c r="J1160" s="650" t="str">
        <f t="shared" si="58"/>
        <v>94.95</v>
      </c>
      <c r="K1160" s="654">
        <v>0.73055000000000003</v>
      </c>
      <c r="L1160" s="637"/>
      <c r="M1160" s="637"/>
      <c r="N1160" s="637"/>
    </row>
    <row r="1161" spans="3:14" x14ac:dyDescent="0.25">
      <c r="C1161" s="649">
        <v>95</v>
      </c>
      <c r="D1161" s="650" t="str">
        <f t="shared" si="57"/>
        <v>95.00</v>
      </c>
      <c r="E1161" s="651">
        <v>0.59489999999999998</v>
      </c>
      <c r="F1161" s="618"/>
      <c r="I1161" s="653">
        <v>95</v>
      </c>
      <c r="J1161" s="650" t="str">
        <f t="shared" si="58"/>
        <v>95.00</v>
      </c>
      <c r="K1161" s="654">
        <v>0.73040000000000005</v>
      </c>
      <c r="L1161" s="637"/>
      <c r="M1161" s="637"/>
      <c r="N1161" s="637"/>
    </row>
    <row r="1162" spans="3:14" x14ac:dyDescent="0.25">
      <c r="C1162" s="649">
        <v>95.05</v>
      </c>
      <c r="D1162" s="650" t="str">
        <f t="shared" si="57"/>
        <v>95.05</v>
      </c>
      <c r="E1162" s="651">
        <v>0.59475</v>
      </c>
      <c r="F1162" s="618"/>
      <c r="I1162" s="653">
        <v>95.05</v>
      </c>
      <c r="J1162" s="650" t="str">
        <f t="shared" si="58"/>
        <v>95.05</v>
      </c>
      <c r="K1162" s="654">
        <v>0.73024999999999995</v>
      </c>
      <c r="L1162" s="637"/>
      <c r="M1162" s="637"/>
      <c r="N1162" s="637"/>
    </row>
    <row r="1163" spans="3:14" x14ac:dyDescent="0.25">
      <c r="C1163" s="649">
        <v>95.1</v>
      </c>
      <c r="D1163" s="650" t="str">
        <f t="shared" si="57"/>
        <v>95.10</v>
      </c>
      <c r="E1163" s="651">
        <v>0.59460000000000002</v>
      </c>
      <c r="F1163" s="618"/>
      <c r="I1163" s="653">
        <v>95.1</v>
      </c>
      <c r="J1163" s="650" t="str">
        <f t="shared" si="58"/>
        <v>95.10</v>
      </c>
      <c r="K1163" s="654">
        <v>0.73009999999999997</v>
      </c>
      <c r="L1163" s="637"/>
      <c r="M1163" s="637"/>
      <c r="N1163" s="637"/>
    </row>
    <row r="1164" spans="3:14" x14ac:dyDescent="0.25">
      <c r="C1164" s="649">
        <v>95.15</v>
      </c>
      <c r="D1164" s="650" t="str">
        <f t="shared" si="57"/>
        <v>95.15</v>
      </c>
      <c r="E1164" s="651">
        <v>0.59445000000000003</v>
      </c>
      <c r="F1164" s="618"/>
      <c r="I1164" s="653">
        <v>95.15</v>
      </c>
      <c r="J1164" s="650" t="str">
        <f t="shared" si="58"/>
        <v>95.15</v>
      </c>
      <c r="K1164" s="654">
        <v>0.72994999999999999</v>
      </c>
      <c r="L1164" s="637"/>
      <c r="M1164" s="637"/>
      <c r="N1164" s="637"/>
    </row>
    <row r="1165" spans="3:14" x14ac:dyDescent="0.25">
      <c r="C1165" s="649">
        <v>95.2</v>
      </c>
      <c r="D1165" s="650" t="str">
        <f t="shared" si="57"/>
        <v>95.20</v>
      </c>
      <c r="E1165" s="651">
        <v>0.59430000000000005</v>
      </c>
      <c r="F1165" s="618"/>
      <c r="I1165" s="653">
        <v>95.2</v>
      </c>
      <c r="J1165" s="650" t="str">
        <f t="shared" si="58"/>
        <v>95.20</v>
      </c>
      <c r="K1165" s="654">
        <v>0.7298</v>
      </c>
      <c r="L1165" s="637"/>
      <c r="M1165" s="637"/>
      <c r="N1165" s="637"/>
    </row>
    <row r="1166" spans="3:14" x14ac:dyDescent="0.25">
      <c r="C1166" s="649">
        <v>95.25</v>
      </c>
      <c r="D1166" s="650" t="str">
        <f t="shared" si="57"/>
        <v>95.25</v>
      </c>
      <c r="E1166" s="651">
        <v>0.59414999999999996</v>
      </c>
      <c r="F1166" s="618"/>
      <c r="I1166" s="653">
        <v>95.25</v>
      </c>
      <c r="J1166" s="650" t="str">
        <f t="shared" si="58"/>
        <v>95.25</v>
      </c>
      <c r="K1166" s="654">
        <v>0.72962000000000005</v>
      </c>
      <c r="L1166" s="637"/>
      <c r="M1166" s="637"/>
      <c r="N1166" s="637"/>
    </row>
    <row r="1167" spans="3:14" x14ac:dyDescent="0.25">
      <c r="C1167" s="649">
        <v>95.3</v>
      </c>
      <c r="D1167" s="650" t="str">
        <f t="shared" si="57"/>
        <v>95.30</v>
      </c>
      <c r="E1167" s="651">
        <v>0.59399999999999997</v>
      </c>
      <c r="F1167" s="618"/>
      <c r="I1167" s="653">
        <v>95.3</v>
      </c>
      <c r="J1167" s="650" t="str">
        <f t="shared" si="58"/>
        <v>95.30</v>
      </c>
      <c r="K1167" s="654">
        <v>0.72945000000000004</v>
      </c>
      <c r="L1167" s="637"/>
      <c r="M1167" s="637"/>
      <c r="N1167" s="637"/>
    </row>
    <row r="1168" spans="3:14" x14ac:dyDescent="0.25">
      <c r="C1168" s="649">
        <v>95.35</v>
      </c>
      <c r="D1168" s="650" t="str">
        <f t="shared" si="57"/>
        <v>95.35</v>
      </c>
      <c r="E1168" s="651">
        <v>0.59387500000000004</v>
      </c>
      <c r="F1168" s="618"/>
      <c r="I1168" s="653">
        <v>95.35</v>
      </c>
      <c r="J1168" s="650" t="str">
        <f t="shared" si="58"/>
        <v>95.35</v>
      </c>
      <c r="K1168" s="654">
        <v>0.72929999999999995</v>
      </c>
      <c r="L1168" s="637"/>
      <c r="M1168" s="637"/>
      <c r="N1168" s="637"/>
    </row>
    <row r="1169" spans="3:14" x14ac:dyDescent="0.25">
      <c r="C1169" s="649">
        <v>95.4</v>
      </c>
      <c r="D1169" s="650" t="str">
        <f t="shared" si="57"/>
        <v>95.40</v>
      </c>
      <c r="E1169" s="651">
        <v>0.59375</v>
      </c>
      <c r="F1169" s="618"/>
      <c r="I1169" s="653">
        <v>95.4</v>
      </c>
      <c r="J1169" s="650" t="str">
        <f t="shared" si="58"/>
        <v>95.40</v>
      </c>
      <c r="K1169" s="654">
        <v>0.72914999999999996</v>
      </c>
      <c r="L1169" s="637"/>
      <c r="M1169" s="637"/>
      <c r="N1169" s="637"/>
    </row>
    <row r="1170" spans="3:14" x14ac:dyDescent="0.25">
      <c r="C1170" s="649">
        <v>95.45</v>
      </c>
      <c r="D1170" s="650" t="str">
        <f t="shared" si="57"/>
        <v>95.45</v>
      </c>
      <c r="E1170" s="651">
        <v>0.59360000000000002</v>
      </c>
      <c r="F1170" s="618"/>
      <c r="I1170" s="653">
        <v>95.45</v>
      </c>
      <c r="J1170" s="650" t="str">
        <f t="shared" si="58"/>
        <v>95.45</v>
      </c>
      <c r="K1170" s="654">
        <v>0.72899999999999998</v>
      </c>
      <c r="L1170" s="637"/>
      <c r="M1170" s="637"/>
      <c r="N1170" s="637"/>
    </row>
    <row r="1171" spans="3:14" x14ac:dyDescent="0.25">
      <c r="C1171" s="649">
        <v>95.5</v>
      </c>
      <c r="D1171" s="650" t="str">
        <f t="shared" si="57"/>
        <v>95.50</v>
      </c>
      <c r="E1171" s="651">
        <v>0.59345000000000003</v>
      </c>
      <c r="F1171" s="618"/>
      <c r="I1171" s="653">
        <v>95.5</v>
      </c>
      <c r="J1171" s="650" t="str">
        <f t="shared" si="58"/>
        <v>95.50</v>
      </c>
      <c r="K1171" s="654">
        <v>0.72885</v>
      </c>
      <c r="L1171" s="637"/>
      <c r="M1171" s="637"/>
      <c r="N1171" s="637"/>
    </row>
    <row r="1172" spans="3:14" x14ac:dyDescent="0.25">
      <c r="C1172" s="649">
        <v>95.55</v>
      </c>
      <c r="D1172" s="650" t="str">
        <f t="shared" si="57"/>
        <v>95.55</v>
      </c>
      <c r="E1172" s="651">
        <v>0.59330000000000005</v>
      </c>
      <c r="F1172" s="618"/>
      <c r="I1172" s="653">
        <v>95.55</v>
      </c>
      <c r="J1172" s="650" t="str">
        <f t="shared" si="58"/>
        <v>95.55</v>
      </c>
      <c r="K1172" s="654">
        <v>0.72870000000000001</v>
      </c>
      <c r="L1172" s="637"/>
      <c r="M1172" s="637"/>
      <c r="N1172" s="637"/>
    </row>
    <row r="1173" spans="3:14" x14ac:dyDescent="0.25">
      <c r="C1173" s="649">
        <v>95.6</v>
      </c>
      <c r="D1173" s="650" t="str">
        <f t="shared" si="57"/>
        <v>95.60</v>
      </c>
      <c r="E1173" s="651">
        <v>0.59314999999999996</v>
      </c>
      <c r="F1173" s="618"/>
      <c r="I1173" s="653">
        <v>95.6</v>
      </c>
      <c r="J1173" s="650" t="str">
        <f t="shared" si="58"/>
        <v>95.60</v>
      </c>
      <c r="K1173" s="654">
        <v>0.72855000000000003</v>
      </c>
      <c r="L1173" s="637"/>
      <c r="M1173" s="637"/>
      <c r="N1173" s="637"/>
    </row>
    <row r="1174" spans="3:14" x14ac:dyDescent="0.25">
      <c r="C1174" s="649">
        <v>95.65</v>
      </c>
      <c r="D1174" s="650" t="str">
        <f t="shared" si="57"/>
        <v>95.65</v>
      </c>
      <c r="E1174" s="651">
        <v>0.59299999999999997</v>
      </c>
      <c r="F1174" s="618"/>
      <c r="I1174" s="653">
        <v>95.65</v>
      </c>
      <c r="J1174" s="650" t="str">
        <f t="shared" si="58"/>
        <v>95.65</v>
      </c>
      <c r="K1174" s="654">
        <v>0.72840000000000005</v>
      </c>
      <c r="L1174" s="637"/>
      <c r="M1174" s="637"/>
      <c r="N1174" s="637"/>
    </row>
    <row r="1175" spans="3:14" x14ac:dyDescent="0.25">
      <c r="C1175" s="649">
        <v>95.7</v>
      </c>
      <c r="D1175" s="650" t="str">
        <f t="shared" si="57"/>
        <v>95.70</v>
      </c>
      <c r="E1175" s="651">
        <v>0.59284999999999999</v>
      </c>
      <c r="F1175" s="618"/>
      <c r="I1175" s="653">
        <v>95.7</v>
      </c>
      <c r="J1175" s="650" t="str">
        <f t="shared" si="58"/>
        <v>95.70</v>
      </c>
      <c r="K1175" s="654">
        <v>0.72824999999999995</v>
      </c>
      <c r="L1175" s="637"/>
      <c r="M1175" s="637"/>
      <c r="N1175" s="637"/>
    </row>
    <row r="1176" spans="3:14" x14ac:dyDescent="0.25">
      <c r="C1176" s="649">
        <v>95.75</v>
      </c>
      <c r="D1176" s="650" t="str">
        <f t="shared" si="57"/>
        <v>95.75</v>
      </c>
      <c r="E1176" s="651">
        <v>0.5927</v>
      </c>
      <c r="F1176" s="618"/>
      <c r="I1176" s="653">
        <v>95.75</v>
      </c>
      <c r="J1176" s="650" t="str">
        <f t="shared" si="58"/>
        <v>95.75</v>
      </c>
      <c r="K1176" s="654">
        <v>0.72806999999999999</v>
      </c>
      <c r="L1176" s="637"/>
      <c r="M1176" s="637"/>
      <c r="N1176" s="637"/>
    </row>
    <row r="1177" spans="3:14" x14ac:dyDescent="0.25">
      <c r="C1177" s="649">
        <v>95.8</v>
      </c>
      <c r="D1177" s="650" t="str">
        <f t="shared" si="57"/>
        <v>95.80</v>
      </c>
      <c r="E1177" s="651">
        <v>0.59255000000000002</v>
      </c>
      <c r="F1177" s="618"/>
      <c r="I1177" s="653">
        <v>95.8</v>
      </c>
      <c r="J1177" s="650" t="str">
        <f t="shared" si="58"/>
        <v>95.80</v>
      </c>
      <c r="K1177" s="654">
        <v>0.72789999999999999</v>
      </c>
      <c r="L1177" s="637"/>
      <c r="M1177" s="637"/>
      <c r="N1177" s="637"/>
    </row>
    <row r="1178" spans="3:14" x14ac:dyDescent="0.25">
      <c r="C1178" s="649">
        <v>95.85</v>
      </c>
      <c r="D1178" s="650" t="str">
        <f t="shared" si="57"/>
        <v>95.85</v>
      </c>
      <c r="E1178" s="651">
        <v>0.59240000000000004</v>
      </c>
      <c r="F1178" s="618"/>
      <c r="I1178" s="653">
        <v>95.85</v>
      </c>
      <c r="J1178" s="650" t="str">
        <f t="shared" si="58"/>
        <v>95.85</v>
      </c>
      <c r="K1178" s="654">
        <v>0.72775000000000001</v>
      </c>
      <c r="L1178" s="637"/>
      <c r="M1178" s="637"/>
      <c r="N1178" s="637"/>
    </row>
    <row r="1179" spans="3:14" x14ac:dyDescent="0.25">
      <c r="C1179" s="649">
        <v>95.9</v>
      </c>
      <c r="D1179" s="650" t="str">
        <f t="shared" si="57"/>
        <v>95.90</v>
      </c>
      <c r="E1179" s="651">
        <v>0.59225000000000005</v>
      </c>
      <c r="F1179" s="618"/>
      <c r="I1179" s="653">
        <v>95.9</v>
      </c>
      <c r="J1179" s="650" t="str">
        <f t="shared" si="58"/>
        <v>95.90</v>
      </c>
      <c r="K1179" s="654">
        <v>0.72760000000000002</v>
      </c>
      <c r="L1179" s="637"/>
      <c r="M1179" s="637"/>
      <c r="N1179" s="637"/>
    </row>
    <row r="1180" spans="3:14" x14ac:dyDescent="0.25">
      <c r="C1180" s="649">
        <v>95.95</v>
      </c>
      <c r="D1180" s="650" t="str">
        <f t="shared" si="57"/>
        <v>95.95</v>
      </c>
      <c r="E1180" s="651">
        <v>0.59209999999999996</v>
      </c>
      <c r="F1180" s="618"/>
      <c r="I1180" s="653">
        <v>95.95</v>
      </c>
      <c r="J1180" s="650" t="str">
        <f t="shared" si="58"/>
        <v>95.95</v>
      </c>
      <c r="K1180" s="654">
        <v>0.72745000000000004</v>
      </c>
      <c r="L1180" s="637"/>
      <c r="M1180" s="637"/>
      <c r="N1180" s="637"/>
    </row>
    <row r="1181" spans="3:14" x14ac:dyDescent="0.25">
      <c r="C1181" s="649">
        <v>96</v>
      </c>
      <c r="D1181" s="650" t="str">
        <f t="shared" si="57"/>
        <v>96.00</v>
      </c>
      <c r="E1181" s="651">
        <v>0.59194999999999998</v>
      </c>
      <c r="F1181" s="618"/>
      <c r="I1181" s="653">
        <v>96</v>
      </c>
      <c r="J1181" s="650" t="str">
        <f t="shared" si="58"/>
        <v>96.00</v>
      </c>
      <c r="K1181" s="654">
        <v>0.72729999999999995</v>
      </c>
      <c r="L1181" s="637"/>
      <c r="M1181" s="637"/>
      <c r="N1181" s="637"/>
    </row>
    <row r="1182" spans="3:14" x14ac:dyDescent="0.25">
      <c r="C1182" s="649">
        <v>96.05</v>
      </c>
      <c r="D1182" s="650" t="str">
        <f t="shared" si="57"/>
        <v>96.05</v>
      </c>
      <c r="E1182" s="651">
        <v>0.59187500000000004</v>
      </c>
      <c r="F1182" s="618"/>
      <c r="I1182" s="653">
        <v>96.05</v>
      </c>
      <c r="J1182" s="650" t="str">
        <f t="shared" si="58"/>
        <v>96.05</v>
      </c>
      <c r="K1182" s="654">
        <v>0.72714999999999996</v>
      </c>
      <c r="L1182" s="637"/>
      <c r="M1182" s="637"/>
      <c r="N1182" s="637"/>
    </row>
    <row r="1183" spans="3:14" x14ac:dyDescent="0.25">
      <c r="C1183" s="649">
        <v>96.1</v>
      </c>
      <c r="D1183" s="650" t="str">
        <f t="shared" si="57"/>
        <v>96.10</v>
      </c>
      <c r="E1183" s="651">
        <v>0.59179999999999999</v>
      </c>
      <c r="F1183" s="618"/>
      <c r="I1183" s="653">
        <v>96.1</v>
      </c>
      <c r="J1183" s="650" t="str">
        <f t="shared" si="58"/>
        <v>96.10</v>
      </c>
      <c r="K1183" s="654">
        <v>0.72699999999999998</v>
      </c>
      <c r="L1183" s="637"/>
      <c r="M1183" s="637"/>
      <c r="N1183" s="637"/>
    </row>
    <row r="1184" spans="3:14" x14ac:dyDescent="0.25">
      <c r="C1184" s="649">
        <v>96.15</v>
      </c>
      <c r="D1184" s="650" t="str">
        <f t="shared" si="57"/>
        <v>96.15</v>
      </c>
      <c r="E1184" s="651">
        <v>0.59165000000000001</v>
      </c>
      <c r="F1184" s="618"/>
      <c r="I1184" s="653">
        <v>96.15</v>
      </c>
      <c r="J1184" s="650" t="str">
        <f t="shared" si="58"/>
        <v>96.15</v>
      </c>
      <c r="K1184" s="654">
        <v>0.72685</v>
      </c>
      <c r="L1184" s="637"/>
      <c r="M1184" s="637"/>
      <c r="N1184" s="637"/>
    </row>
    <row r="1185" spans="3:14" x14ac:dyDescent="0.25">
      <c r="C1185" s="649">
        <v>96.2</v>
      </c>
      <c r="D1185" s="650" t="str">
        <f t="shared" si="57"/>
        <v>96.20</v>
      </c>
      <c r="E1185" s="651">
        <v>0.59152499999999997</v>
      </c>
      <c r="F1185" s="618"/>
      <c r="I1185" s="653">
        <v>96.2</v>
      </c>
      <c r="J1185" s="650" t="str">
        <f t="shared" si="58"/>
        <v>96.20</v>
      </c>
      <c r="K1185" s="654">
        <v>0.72670000000000001</v>
      </c>
      <c r="L1185" s="637"/>
      <c r="M1185" s="637"/>
      <c r="N1185" s="637"/>
    </row>
    <row r="1186" spans="3:14" x14ac:dyDescent="0.25">
      <c r="C1186" s="649">
        <v>96.25</v>
      </c>
      <c r="D1186" s="650" t="str">
        <f t="shared" si="57"/>
        <v>96.25</v>
      </c>
      <c r="E1186" s="651">
        <v>0.59140000000000004</v>
      </c>
      <c r="F1186" s="618"/>
      <c r="I1186" s="653">
        <v>96.25</v>
      </c>
      <c r="J1186" s="650" t="str">
        <f t="shared" si="58"/>
        <v>96.25</v>
      </c>
      <c r="K1186" s="654">
        <v>0.72652000000000005</v>
      </c>
      <c r="L1186" s="637"/>
      <c r="M1186" s="637"/>
      <c r="N1186" s="637"/>
    </row>
    <row r="1187" spans="3:14" x14ac:dyDescent="0.25">
      <c r="C1187" s="649">
        <v>96.3</v>
      </c>
      <c r="D1187" s="650" t="str">
        <f t="shared" si="57"/>
        <v>96.30</v>
      </c>
      <c r="E1187" s="651">
        <v>0.59125000000000005</v>
      </c>
      <c r="F1187" s="618"/>
      <c r="I1187" s="653">
        <v>96.3</v>
      </c>
      <c r="J1187" s="650" t="str">
        <f t="shared" si="58"/>
        <v>96.30</v>
      </c>
      <c r="K1187" s="654">
        <v>0.72635000000000005</v>
      </c>
      <c r="L1187" s="637"/>
      <c r="M1187" s="637"/>
      <c r="N1187" s="637"/>
    </row>
    <row r="1188" spans="3:14" x14ac:dyDescent="0.25">
      <c r="C1188" s="649">
        <v>96.35</v>
      </c>
      <c r="D1188" s="650" t="str">
        <f t="shared" si="57"/>
        <v>96.35</v>
      </c>
      <c r="E1188" s="651">
        <v>0.59109999999999996</v>
      </c>
      <c r="F1188" s="618"/>
      <c r="I1188" s="653">
        <v>96.35</v>
      </c>
      <c r="J1188" s="650" t="str">
        <f t="shared" si="58"/>
        <v>96.35</v>
      </c>
      <c r="K1188" s="654">
        <v>0.72619999999999996</v>
      </c>
      <c r="L1188" s="637"/>
      <c r="M1188" s="637"/>
      <c r="N1188" s="637"/>
    </row>
    <row r="1189" spans="3:14" x14ac:dyDescent="0.25">
      <c r="C1189" s="649">
        <v>96.4</v>
      </c>
      <c r="D1189" s="650" t="str">
        <f t="shared" si="57"/>
        <v>96.40</v>
      </c>
      <c r="E1189" s="651">
        <v>0.59094999999999998</v>
      </c>
      <c r="F1189" s="618"/>
      <c r="I1189" s="653">
        <v>96.4</v>
      </c>
      <c r="J1189" s="650" t="str">
        <f t="shared" si="58"/>
        <v>96.40</v>
      </c>
      <c r="K1189" s="654">
        <v>0.72604999999999997</v>
      </c>
      <c r="L1189" s="637"/>
      <c r="M1189" s="637"/>
      <c r="N1189" s="637"/>
    </row>
    <row r="1190" spans="3:14" x14ac:dyDescent="0.25">
      <c r="C1190" s="649">
        <v>96.45</v>
      </c>
      <c r="D1190" s="650" t="str">
        <f t="shared" si="57"/>
        <v>96.45</v>
      </c>
      <c r="E1190" s="651">
        <v>0.59079999999999999</v>
      </c>
      <c r="F1190" s="618"/>
      <c r="I1190" s="653">
        <v>96.45</v>
      </c>
      <c r="J1190" s="650" t="str">
        <f t="shared" si="58"/>
        <v>96.45</v>
      </c>
      <c r="K1190" s="654">
        <v>0.72589999999999999</v>
      </c>
      <c r="L1190" s="637"/>
      <c r="M1190" s="637"/>
      <c r="N1190" s="637"/>
    </row>
    <row r="1191" spans="3:14" x14ac:dyDescent="0.25">
      <c r="C1191" s="649">
        <v>96.5</v>
      </c>
      <c r="D1191" s="650" t="str">
        <f t="shared" si="57"/>
        <v>96.50</v>
      </c>
      <c r="E1191" s="651">
        <v>0.59065000000000001</v>
      </c>
      <c r="F1191" s="618"/>
      <c r="I1191" s="653">
        <v>96.5</v>
      </c>
      <c r="J1191" s="650" t="str">
        <f t="shared" si="58"/>
        <v>96.50</v>
      </c>
      <c r="K1191" s="654">
        <v>0.72575000000000001</v>
      </c>
      <c r="L1191" s="637"/>
      <c r="M1191" s="637"/>
      <c r="N1191" s="637"/>
    </row>
    <row r="1192" spans="3:14" x14ac:dyDescent="0.25">
      <c r="C1192" s="649">
        <v>96.55</v>
      </c>
      <c r="D1192" s="650" t="str">
        <f t="shared" si="57"/>
        <v>96.55</v>
      </c>
      <c r="E1192" s="651">
        <v>0.59050000000000002</v>
      </c>
      <c r="F1192" s="618"/>
      <c r="I1192" s="653">
        <v>96.55</v>
      </c>
      <c r="J1192" s="650" t="str">
        <f t="shared" si="58"/>
        <v>96.55</v>
      </c>
      <c r="K1192" s="654">
        <v>0.72560000000000002</v>
      </c>
      <c r="L1192" s="637"/>
      <c r="M1192" s="637"/>
      <c r="N1192" s="637"/>
    </row>
    <row r="1193" spans="3:14" x14ac:dyDescent="0.25">
      <c r="C1193" s="649">
        <v>96.6</v>
      </c>
      <c r="D1193" s="650" t="str">
        <f t="shared" si="57"/>
        <v>96.60</v>
      </c>
      <c r="E1193" s="651">
        <v>0.59035000000000004</v>
      </c>
      <c r="F1193" s="618"/>
      <c r="I1193" s="653">
        <v>96.6</v>
      </c>
      <c r="J1193" s="650" t="str">
        <f t="shared" si="58"/>
        <v>96.60</v>
      </c>
      <c r="K1193" s="654">
        <v>0.72545000000000004</v>
      </c>
      <c r="L1193" s="637"/>
      <c r="M1193" s="637"/>
      <c r="N1193" s="637"/>
    </row>
    <row r="1194" spans="3:14" x14ac:dyDescent="0.25">
      <c r="C1194" s="649">
        <v>96.65</v>
      </c>
      <c r="D1194" s="650" t="str">
        <f t="shared" si="57"/>
        <v>96.65</v>
      </c>
      <c r="E1194" s="651">
        <v>0.59019999999999995</v>
      </c>
      <c r="F1194" s="618"/>
      <c r="I1194" s="653">
        <v>96.65</v>
      </c>
      <c r="J1194" s="650" t="str">
        <f t="shared" si="58"/>
        <v>96.65</v>
      </c>
      <c r="K1194" s="654">
        <v>0.72529999999999994</v>
      </c>
      <c r="L1194" s="637"/>
      <c r="M1194" s="637"/>
      <c r="N1194" s="637"/>
    </row>
    <row r="1195" spans="3:14" x14ac:dyDescent="0.25">
      <c r="C1195" s="649">
        <v>96.7</v>
      </c>
      <c r="D1195" s="650" t="str">
        <f t="shared" si="57"/>
        <v>96.70</v>
      </c>
      <c r="E1195" s="651">
        <v>0.59007500000000002</v>
      </c>
      <c r="F1195" s="618"/>
      <c r="I1195" s="653">
        <v>96.7</v>
      </c>
      <c r="J1195" s="650" t="str">
        <f t="shared" si="58"/>
        <v>96.70</v>
      </c>
      <c r="K1195" s="654">
        <v>0.72514999999999996</v>
      </c>
      <c r="L1195" s="637"/>
      <c r="M1195" s="637"/>
      <c r="N1195" s="637"/>
    </row>
    <row r="1196" spans="3:14" x14ac:dyDescent="0.25">
      <c r="C1196" s="649">
        <v>96.75</v>
      </c>
      <c r="D1196" s="650" t="str">
        <f t="shared" si="57"/>
        <v>96.75</v>
      </c>
      <c r="E1196" s="651">
        <v>0.58994999999999997</v>
      </c>
      <c r="F1196" s="618"/>
      <c r="I1196" s="653">
        <v>96.75</v>
      </c>
      <c r="J1196" s="650" t="str">
        <f t="shared" si="58"/>
        <v>96.75</v>
      </c>
      <c r="K1196" s="654">
        <v>0.72499999999999998</v>
      </c>
      <c r="L1196" s="637"/>
      <c r="M1196" s="637"/>
      <c r="N1196" s="637"/>
    </row>
    <row r="1197" spans="3:14" x14ac:dyDescent="0.25">
      <c r="C1197" s="649">
        <v>96.8</v>
      </c>
      <c r="D1197" s="650" t="str">
        <f t="shared" si="57"/>
        <v>96.80</v>
      </c>
      <c r="E1197" s="651">
        <v>0.58979999999999999</v>
      </c>
      <c r="F1197" s="618"/>
      <c r="I1197" s="653">
        <v>96.8</v>
      </c>
      <c r="J1197" s="650" t="str">
        <f t="shared" si="58"/>
        <v>96.80</v>
      </c>
      <c r="K1197" s="654">
        <v>0.72484999999999999</v>
      </c>
      <c r="L1197" s="637"/>
      <c r="M1197" s="637"/>
      <c r="N1197" s="637"/>
    </row>
    <row r="1198" spans="3:14" x14ac:dyDescent="0.25">
      <c r="C1198" s="649">
        <v>96.85</v>
      </c>
      <c r="D1198" s="650" t="str">
        <f t="shared" si="57"/>
        <v>96.85</v>
      </c>
      <c r="E1198" s="651">
        <v>0.58965000000000001</v>
      </c>
      <c r="F1198" s="618"/>
      <c r="I1198" s="653">
        <v>96.85</v>
      </c>
      <c r="J1198" s="650" t="str">
        <f t="shared" si="58"/>
        <v>96.85</v>
      </c>
      <c r="K1198" s="654">
        <v>0.72467000000000004</v>
      </c>
      <c r="L1198" s="637"/>
      <c r="M1198" s="637"/>
      <c r="N1198" s="637"/>
    </row>
    <row r="1199" spans="3:14" x14ac:dyDescent="0.25">
      <c r="C1199" s="649">
        <v>96.9</v>
      </c>
      <c r="D1199" s="650" t="str">
        <f t="shared" si="57"/>
        <v>96.90</v>
      </c>
      <c r="E1199" s="651">
        <v>0.58952499999999997</v>
      </c>
      <c r="F1199" s="618"/>
      <c r="I1199" s="653">
        <v>96.9</v>
      </c>
      <c r="J1199" s="650" t="str">
        <f t="shared" si="58"/>
        <v>96.90</v>
      </c>
      <c r="K1199" s="654">
        <v>0.72450000000000003</v>
      </c>
      <c r="L1199" s="637"/>
      <c r="M1199" s="637"/>
      <c r="N1199" s="637"/>
    </row>
    <row r="1200" spans="3:14" x14ac:dyDescent="0.25">
      <c r="C1200" s="649">
        <v>96.95</v>
      </c>
      <c r="D1200" s="650" t="str">
        <f t="shared" si="57"/>
        <v>96.95</v>
      </c>
      <c r="E1200" s="651">
        <v>0.58940000000000003</v>
      </c>
      <c r="F1200" s="618"/>
      <c r="I1200" s="653">
        <v>96.95</v>
      </c>
      <c r="J1200" s="650" t="str">
        <f t="shared" si="58"/>
        <v>96.95</v>
      </c>
      <c r="K1200" s="654">
        <v>0.72436999999999996</v>
      </c>
      <c r="L1200" s="637"/>
      <c r="M1200" s="637"/>
      <c r="N1200" s="637"/>
    </row>
    <row r="1201" spans="3:14" x14ac:dyDescent="0.25">
      <c r="C1201" s="649">
        <v>97</v>
      </c>
      <c r="D1201" s="650" t="str">
        <f t="shared" si="57"/>
        <v>97.00</v>
      </c>
      <c r="E1201" s="651">
        <v>0.58925000000000005</v>
      </c>
      <c r="F1201" s="618"/>
      <c r="I1201" s="653">
        <v>97</v>
      </c>
      <c r="J1201" s="650" t="str">
        <f t="shared" si="58"/>
        <v>97.00</v>
      </c>
      <c r="K1201" s="654">
        <v>0.72424999999999995</v>
      </c>
      <c r="L1201" s="637"/>
      <c r="M1201" s="637"/>
      <c r="N1201" s="637"/>
    </row>
    <row r="1202" spans="3:14" x14ac:dyDescent="0.25">
      <c r="C1202" s="649">
        <v>97.05</v>
      </c>
      <c r="D1202" s="650" t="str">
        <f t="shared" si="57"/>
        <v>97.05</v>
      </c>
      <c r="E1202" s="651">
        <v>0.58909999999999996</v>
      </c>
      <c r="F1202" s="618"/>
      <c r="I1202" s="653">
        <v>97.05</v>
      </c>
      <c r="J1202" s="650" t="str">
        <f t="shared" si="58"/>
        <v>97.05</v>
      </c>
      <c r="K1202" s="654">
        <v>0.72409999999999997</v>
      </c>
      <c r="L1202" s="637"/>
      <c r="M1202" s="637"/>
      <c r="N1202" s="637"/>
    </row>
    <row r="1203" spans="3:14" x14ac:dyDescent="0.25">
      <c r="C1203" s="649">
        <v>97.1</v>
      </c>
      <c r="D1203" s="650" t="str">
        <f t="shared" si="57"/>
        <v>97.10</v>
      </c>
      <c r="E1203" s="651">
        <v>0.58897500000000003</v>
      </c>
      <c r="F1203" s="618"/>
      <c r="I1203" s="653">
        <v>97.1</v>
      </c>
      <c r="J1203" s="650" t="str">
        <f t="shared" si="58"/>
        <v>97.10</v>
      </c>
      <c r="K1203" s="654">
        <v>0.72394999999999998</v>
      </c>
      <c r="L1203" s="637"/>
      <c r="M1203" s="637"/>
      <c r="N1203" s="637"/>
    </row>
    <row r="1204" spans="3:14" x14ac:dyDescent="0.25">
      <c r="C1204" s="649">
        <v>97.15</v>
      </c>
      <c r="D1204" s="650" t="str">
        <f t="shared" si="57"/>
        <v>97.15</v>
      </c>
      <c r="E1204" s="651">
        <v>0.58884999999999998</v>
      </c>
      <c r="F1204" s="618"/>
      <c r="I1204" s="653">
        <v>97.15</v>
      </c>
      <c r="J1204" s="650" t="str">
        <f t="shared" si="58"/>
        <v>97.15</v>
      </c>
      <c r="K1204" s="654">
        <v>0.7238</v>
      </c>
      <c r="L1204" s="637"/>
      <c r="M1204" s="637"/>
      <c r="N1204" s="637"/>
    </row>
    <row r="1205" spans="3:14" x14ac:dyDescent="0.25">
      <c r="C1205" s="649">
        <v>97.2</v>
      </c>
      <c r="D1205" s="650" t="str">
        <f t="shared" si="57"/>
        <v>97.20</v>
      </c>
      <c r="E1205" s="651">
        <v>0.5887</v>
      </c>
      <c r="F1205" s="618"/>
      <c r="I1205" s="653">
        <v>97.2</v>
      </c>
      <c r="J1205" s="650" t="str">
        <f t="shared" si="58"/>
        <v>97.20</v>
      </c>
      <c r="K1205" s="654">
        <v>0.72365000000000002</v>
      </c>
      <c r="L1205" s="637"/>
      <c r="M1205" s="637"/>
      <c r="N1205" s="637"/>
    </row>
    <row r="1206" spans="3:14" x14ac:dyDescent="0.25">
      <c r="C1206" s="649">
        <v>97.25</v>
      </c>
      <c r="D1206" s="650" t="str">
        <f t="shared" si="57"/>
        <v>97.25</v>
      </c>
      <c r="E1206" s="651">
        <v>0.58855000000000002</v>
      </c>
      <c r="F1206" s="618"/>
      <c r="I1206" s="653">
        <v>97.25</v>
      </c>
      <c r="J1206" s="650" t="str">
        <f t="shared" si="58"/>
        <v>97.25</v>
      </c>
      <c r="K1206" s="654">
        <v>0.72350000000000003</v>
      </c>
      <c r="L1206" s="637"/>
      <c r="M1206" s="637"/>
      <c r="N1206" s="637"/>
    </row>
    <row r="1207" spans="3:14" x14ac:dyDescent="0.25">
      <c r="C1207" s="649">
        <v>97.3</v>
      </c>
      <c r="D1207" s="650" t="str">
        <f t="shared" si="57"/>
        <v>97.30</v>
      </c>
      <c r="E1207" s="651">
        <v>0.58840000000000003</v>
      </c>
      <c r="F1207" s="618"/>
      <c r="I1207" s="653">
        <v>97.3</v>
      </c>
      <c r="J1207" s="650" t="str">
        <f t="shared" si="58"/>
        <v>97.30</v>
      </c>
      <c r="K1207" s="654">
        <v>0.72335000000000005</v>
      </c>
      <c r="L1207" s="637"/>
      <c r="M1207" s="637"/>
      <c r="N1207" s="637"/>
    </row>
    <row r="1208" spans="3:14" x14ac:dyDescent="0.25">
      <c r="C1208" s="649">
        <v>97.35</v>
      </c>
      <c r="D1208" s="650" t="str">
        <f t="shared" si="57"/>
        <v>97.35</v>
      </c>
      <c r="E1208" s="651">
        <v>0.58825000000000005</v>
      </c>
      <c r="F1208" s="618"/>
      <c r="I1208" s="653">
        <v>97.35</v>
      </c>
      <c r="J1208" s="650" t="str">
        <f t="shared" si="58"/>
        <v>97.35</v>
      </c>
      <c r="K1208" s="654">
        <v>0.72319999999999995</v>
      </c>
      <c r="L1208" s="637"/>
      <c r="M1208" s="637"/>
      <c r="N1208" s="637"/>
    </row>
    <row r="1209" spans="3:14" x14ac:dyDescent="0.25">
      <c r="C1209" s="649">
        <v>97.4</v>
      </c>
      <c r="D1209" s="650" t="str">
        <f t="shared" si="57"/>
        <v>97.40</v>
      </c>
      <c r="E1209" s="651">
        <v>0.58812500000000001</v>
      </c>
      <c r="F1209" s="618"/>
      <c r="I1209" s="653">
        <v>97.4</v>
      </c>
      <c r="J1209" s="650" t="str">
        <f t="shared" si="58"/>
        <v>97.40</v>
      </c>
      <c r="K1209" s="654">
        <v>0.72304999999999997</v>
      </c>
      <c r="L1209" s="637"/>
      <c r="M1209" s="637"/>
      <c r="N1209" s="637"/>
    </row>
    <row r="1210" spans="3:14" x14ac:dyDescent="0.25">
      <c r="C1210" s="649">
        <v>97.45</v>
      </c>
      <c r="D1210" s="650" t="str">
        <f t="shared" si="57"/>
        <v>97.45</v>
      </c>
      <c r="E1210" s="651">
        <v>0.58799999999999997</v>
      </c>
      <c r="F1210" s="618"/>
      <c r="I1210" s="653">
        <v>97.45</v>
      </c>
      <c r="J1210" s="650" t="str">
        <f t="shared" si="58"/>
        <v>97.45</v>
      </c>
      <c r="K1210" s="654">
        <v>0.72289999999999999</v>
      </c>
      <c r="L1210" s="637"/>
      <c r="M1210" s="637"/>
      <c r="N1210" s="637"/>
    </row>
    <row r="1211" spans="3:14" x14ac:dyDescent="0.25">
      <c r="C1211" s="649">
        <v>97.5</v>
      </c>
      <c r="D1211" s="650" t="str">
        <f t="shared" si="57"/>
        <v>97.50</v>
      </c>
      <c r="E1211" s="651">
        <v>0.58787500000000004</v>
      </c>
      <c r="F1211" s="618"/>
      <c r="I1211" s="653">
        <v>97.5</v>
      </c>
      <c r="J1211" s="650" t="str">
        <f t="shared" si="58"/>
        <v>97.50</v>
      </c>
      <c r="K1211" s="654">
        <v>0.72275</v>
      </c>
      <c r="L1211" s="637"/>
      <c r="M1211" s="637"/>
      <c r="N1211" s="637"/>
    </row>
    <row r="1212" spans="3:14" x14ac:dyDescent="0.25">
      <c r="C1212" s="649">
        <v>97.55</v>
      </c>
      <c r="D1212" s="650" t="str">
        <f t="shared" si="57"/>
        <v>97.55</v>
      </c>
      <c r="E1212" s="651">
        <v>0.58774999999999999</v>
      </c>
      <c r="F1212" s="618"/>
      <c r="I1212" s="653">
        <v>97.55</v>
      </c>
      <c r="J1212" s="650" t="str">
        <f t="shared" si="58"/>
        <v>97.55</v>
      </c>
      <c r="K1212" s="654">
        <v>0.72260000000000002</v>
      </c>
      <c r="L1212" s="637"/>
      <c r="M1212" s="637"/>
      <c r="N1212" s="637"/>
    </row>
    <row r="1213" spans="3:14" x14ac:dyDescent="0.25">
      <c r="C1213" s="649">
        <v>97.6</v>
      </c>
      <c r="D1213" s="650" t="str">
        <f t="shared" si="57"/>
        <v>97.60</v>
      </c>
      <c r="E1213" s="651">
        <v>0.58760000000000001</v>
      </c>
      <c r="F1213" s="618"/>
      <c r="I1213" s="653">
        <v>97.6</v>
      </c>
      <c r="J1213" s="650" t="str">
        <f t="shared" si="58"/>
        <v>97.60</v>
      </c>
      <c r="K1213" s="654">
        <v>0.72245000000000004</v>
      </c>
      <c r="L1213" s="637"/>
      <c r="M1213" s="637"/>
      <c r="N1213" s="637"/>
    </row>
    <row r="1214" spans="3:14" x14ac:dyDescent="0.25">
      <c r="C1214" s="649">
        <v>97.65</v>
      </c>
      <c r="D1214" s="650" t="str">
        <f t="shared" ref="D1214:D1277" si="59">TEXT(C1214,"#.00")</f>
        <v>97.65</v>
      </c>
      <c r="E1214" s="651">
        <v>0.58745000000000003</v>
      </c>
      <c r="F1214" s="618"/>
      <c r="I1214" s="653">
        <v>97.65</v>
      </c>
      <c r="J1214" s="650" t="str">
        <f t="shared" ref="J1214:J1277" si="60">TEXT(I1214,"#.00")</f>
        <v>97.65</v>
      </c>
      <c r="K1214" s="654">
        <v>0.72230000000000005</v>
      </c>
      <c r="L1214" s="637"/>
      <c r="M1214" s="637"/>
      <c r="N1214" s="637"/>
    </row>
    <row r="1215" spans="3:14" x14ac:dyDescent="0.25">
      <c r="C1215" s="649">
        <v>97.7</v>
      </c>
      <c r="D1215" s="650" t="str">
        <f t="shared" si="59"/>
        <v>97.70</v>
      </c>
      <c r="E1215" s="651">
        <v>0.58730000000000004</v>
      </c>
      <c r="F1215" s="618"/>
      <c r="I1215" s="653">
        <v>97.7</v>
      </c>
      <c r="J1215" s="650" t="str">
        <f t="shared" si="60"/>
        <v>97.70</v>
      </c>
      <c r="K1215" s="654">
        <v>0.72214999999999996</v>
      </c>
      <c r="L1215" s="637"/>
      <c r="M1215" s="637"/>
      <c r="N1215" s="637"/>
    </row>
    <row r="1216" spans="3:14" x14ac:dyDescent="0.25">
      <c r="C1216" s="649">
        <v>97.75</v>
      </c>
      <c r="D1216" s="650" t="str">
        <f t="shared" si="59"/>
        <v>97.75</v>
      </c>
      <c r="E1216" s="651">
        <v>0.58714999999999995</v>
      </c>
      <c r="F1216" s="618"/>
      <c r="I1216" s="653">
        <v>97.75</v>
      </c>
      <c r="J1216" s="650" t="str">
        <f t="shared" si="60"/>
        <v>97.75</v>
      </c>
      <c r="K1216" s="654">
        <v>0.72199999999999998</v>
      </c>
      <c r="L1216" s="637"/>
      <c r="M1216" s="637"/>
      <c r="N1216" s="637"/>
    </row>
    <row r="1217" spans="3:14" x14ac:dyDescent="0.25">
      <c r="C1217" s="649">
        <v>97.8</v>
      </c>
      <c r="D1217" s="650" t="str">
        <f t="shared" si="59"/>
        <v>97.80</v>
      </c>
      <c r="E1217" s="651">
        <v>0.58704999999999996</v>
      </c>
      <c r="F1217" s="618"/>
      <c r="I1217" s="653">
        <v>97.8</v>
      </c>
      <c r="J1217" s="650" t="str">
        <f t="shared" si="60"/>
        <v>97.80</v>
      </c>
      <c r="K1217" s="654">
        <v>0.72184999999999999</v>
      </c>
      <c r="L1217" s="637"/>
      <c r="M1217" s="637"/>
      <c r="N1217" s="637"/>
    </row>
    <row r="1218" spans="3:14" x14ac:dyDescent="0.25">
      <c r="C1218" s="649">
        <v>97.85</v>
      </c>
      <c r="D1218" s="650" t="str">
        <f t="shared" si="59"/>
        <v>97.85</v>
      </c>
      <c r="E1218" s="651">
        <v>0.58694999999999997</v>
      </c>
      <c r="F1218" s="618"/>
      <c r="I1218" s="653">
        <v>97.85</v>
      </c>
      <c r="J1218" s="650" t="str">
        <f t="shared" si="60"/>
        <v>97.85</v>
      </c>
      <c r="K1218" s="654">
        <v>0.72172000000000003</v>
      </c>
      <c r="L1218" s="637"/>
      <c r="M1218" s="637"/>
      <c r="N1218" s="637"/>
    </row>
    <row r="1219" spans="3:14" x14ac:dyDescent="0.25">
      <c r="C1219" s="649">
        <v>97.9</v>
      </c>
      <c r="D1219" s="650" t="str">
        <f t="shared" si="59"/>
        <v>97.90</v>
      </c>
      <c r="E1219" s="651">
        <v>0.58679999999999999</v>
      </c>
      <c r="F1219" s="618"/>
      <c r="I1219" s="653">
        <v>97.9</v>
      </c>
      <c r="J1219" s="650" t="str">
        <f t="shared" si="60"/>
        <v>97.90</v>
      </c>
      <c r="K1219" s="654">
        <v>0.72160000000000002</v>
      </c>
      <c r="L1219" s="637"/>
      <c r="M1219" s="637"/>
      <c r="N1219" s="637"/>
    </row>
    <row r="1220" spans="3:14" x14ac:dyDescent="0.25">
      <c r="C1220" s="649">
        <v>97.95</v>
      </c>
      <c r="D1220" s="650" t="str">
        <f t="shared" si="59"/>
        <v>97.95</v>
      </c>
      <c r="E1220" s="651">
        <v>0.58665</v>
      </c>
      <c r="F1220" s="618"/>
      <c r="I1220" s="653">
        <v>97.95</v>
      </c>
      <c r="J1220" s="650" t="str">
        <f t="shared" si="60"/>
        <v>97.95</v>
      </c>
      <c r="K1220" s="654">
        <v>0.72145000000000004</v>
      </c>
      <c r="L1220" s="637"/>
      <c r="M1220" s="637"/>
      <c r="N1220" s="637"/>
    </row>
    <row r="1221" spans="3:14" x14ac:dyDescent="0.25">
      <c r="C1221" s="649">
        <v>98</v>
      </c>
      <c r="D1221" s="650" t="str">
        <f t="shared" si="59"/>
        <v>98.00</v>
      </c>
      <c r="E1221" s="651">
        <v>0.58650000000000002</v>
      </c>
      <c r="F1221" s="618"/>
      <c r="I1221" s="653">
        <v>98</v>
      </c>
      <c r="J1221" s="650" t="str">
        <f t="shared" si="60"/>
        <v>98.00</v>
      </c>
      <c r="K1221" s="654">
        <v>0.72130000000000005</v>
      </c>
      <c r="L1221" s="637"/>
      <c r="M1221" s="637"/>
      <c r="N1221" s="637"/>
    </row>
    <row r="1222" spans="3:14" x14ac:dyDescent="0.25">
      <c r="C1222" s="649">
        <v>98.05</v>
      </c>
      <c r="D1222" s="650" t="str">
        <f t="shared" si="59"/>
        <v>98.05</v>
      </c>
      <c r="E1222" s="651">
        <v>0.58635000000000004</v>
      </c>
      <c r="F1222" s="618"/>
      <c r="I1222" s="653">
        <v>98.05</v>
      </c>
      <c r="J1222" s="650" t="str">
        <f t="shared" si="60"/>
        <v>98.05</v>
      </c>
      <c r="K1222" s="654">
        <v>0.72114999999999996</v>
      </c>
      <c r="L1222" s="637"/>
      <c r="M1222" s="637"/>
      <c r="N1222" s="637"/>
    </row>
    <row r="1223" spans="3:14" x14ac:dyDescent="0.25">
      <c r="C1223" s="649">
        <v>98.1</v>
      </c>
      <c r="D1223" s="650" t="str">
        <f t="shared" si="59"/>
        <v>98.10</v>
      </c>
      <c r="E1223" s="651">
        <v>0.58625000000000005</v>
      </c>
      <c r="F1223" s="618"/>
      <c r="I1223" s="653">
        <v>98.1</v>
      </c>
      <c r="J1223" s="650" t="str">
        <f t="shared" si="60"/>
        <v>98.10</v>
      </c>
      <c r="K1223" s="654">
        <v>0.72099999999999997</v>
      </c>
      <c r="L1223" s="637"/>
      <c r="M1223" s="637"/>
      <c r="N1223" s="637"/>
    </row>
    <row r="1224" spans="3:14" x14ac:dyDescent="0.25">
      <c r="C1224" s="649">
        <v>98.15</v>
      </c>
      <c r="D1224" s="650" t="str">
        <f t="shared" si="59"/>
        <v>98.15</v>
      </c>
      <c r="E1224" s="651">
        <v>0.58614999999999995</v>
      </c>
      <c r="F1224" s="618"/>
      <c r="I1224" s="653">
        <v>98.15</v>
      </c>
      <c r="J1224" s="650" t="str">
        <f t="shared" si="60"/>
        <v>98.15</v>
      </c>
      <c r="K1224" s="654">
        <v>0.72084999999999999</v>
      </c>
      <c r="L1224" s="637"/>
      <c r="M1224" s="637"/>
      <c r="N1224" s="637"/>
    </row>
    <row r="1225" spans="3:14" x14ac:dyDescent="0.25">
      <c r="C1225" s="649">
        <v>98.2</v>
      </c>
      <c r="D1225" s="650" t="str">
        <f t="shared" si="59"/>
        <v>98.20</v>
      </c>
      <c r="E1225" s="651">
        <v>0.58599999999999997</v>
      </c>
      <c r="F1225" s="618"/>
      <c r="I1225" s="653">
        <v>98.2</v>
      </c>
      <c r="J1225" s="650" t="str">
        <f t="shared" si="60"/>
        <v>98.20</v>
      </c>
      <c r="K1225" s="654">
        <v>0.72070000000000001</v>
      </c>
      <c r="L1225" s="637"/>
      <c r="M1225" s="637"/>
      <c r="N1225" s="637"/>
    </row>
    <row r="1226" spans="3:14" x14ac:dyDescent="0.25">
      <c r="C1226" s="649">
        <v>98.25</v>
      </c>
      <c r="D1226" s="650" t="str">
        <f t="shared" si="59"/>
        <v>98.25</v>
      </c>
      <c r="E1226" s="651">
        <v>0.58584999999999998</v>
      </c>
      <c r="F1226" s="618"/>
      <c r="I1226" s="653">
        <v>98.25</v>
      </c>
      <c r="J1226" s="650" t="str">
        <f t="shared" si="60"/>
        <v>98.25</v>
      </c>
      <c r="K1226" s="654">
        <v>0.72055000000000002</v>
      </c>
      <c r="L1226" s="637"/>
      <c r="M1226" s="637"/>
      <c r="N1226" s="637"/>
    </row>
    <row r="1227" spans="3:14" x14ac:dyDescent="0.25">
      <c r="C1227" s="649">
        <v>98.3</v>
      </c>
      <c r="D1227" s="650" t="str">
        <f t="shared" si="59"/>
        <v>98.30</v>
      </c>
      <c r="E1227" s="651">
        <v>0.58572500000000005</v>
      </c>
      <c r="F1227" s="618"/>
      <c r="I1227" s="653">
        <v>98.3</v>
      </c>
      <c r="J1227" s="650" t="str">
        <f t="shared" si="60"/>
        <v>98.30</v>
      </c>
      <c r="K1227" s="654">
        <v>0.72040000000000004</v>
      </c>
      <c r="L1227" s="637"/>
      <c r="M1227" s="637"/>
      <c r="N1227" s="637"/>
    </row>
    <row r="1228" spans="3:14" x14ac:dyDescent="0.25">
      <c r="C1228" s="649">
        <v>98.35</v>
      </c>
      <c r="D1228" s="650" t="str">
        <f t="shared" si="59"/>
        <v>98.35</v>
      </c>
      <c r="E1228" s="651">
        <v>0.58560000000000001</v>
      </c>
      <c r="F1228" s="618"/>
      <c r="I1228" s="653">
        <v>98.35</v>
      </c>
      <c r="J1228" s="650" t="str">
        <f t="shared" si="60"/>
        <v>98.35</v>
      </c>
      <c r="K1228" s="654">
        <v>0.72024999999999995</v>
      </c>
      <c r="L1228" s="637"/>
      <c r="M1228" s="637"/>
      <c r="N1228" s="637"/>
    </row>
    <row r="1229" spans="3:14" x14ac:dyDescent="0.25">
      <c r="C1229" s="649">
        <v>98.4</v>
      </c>
      <c r="D1229" s="650" t="str">
        <f t="shared" si="59"/>
        <v>98.40</v>
      </c>
      <c r="E1229" s="651">
        <v>0.58547499999999997</v>
      </c>
      <c r="F1229" s="618"/>
      <c r="I1229" s="653">
        <v>98.4</v>
      </c>
      <c r="J1229" s="650" t="str">
        <f t="shared" si="60"/>
        <v>98.40</v>
      </c>
      <c r="K1229" s="654">
        <v>0.72009999999999996</v>
      </c>
      <c r="L1229" s="637"/>
      <c r="M1229" s="637"/>
      <c r="N1229" s="637"/>
    </row>
    <row r="1230" spans="3:14" x14ac:dyDescent="0.25">
      <c r="C1230" s="649">
        <v>98.45</v>
      </c>
      <c r="D1230" s="650" t="str">
        <f t="shared" si="59"/>
        <v>98.45</v>
      </c>
      <c r="E1230" s="651">
        <v>0.58535000000000004</v>
      </c>
      <c r="F1230" s="618"/>
      <c r="I1230" s="653">
        <v>98.45</v>
      </c>
      <c r="J1230" s="650" t="str">
        <f t="shared" si="60"/>
        <v>98.45</v>
      </c>
      <c r="K1230" s="654">
        <v>0.71997</v>
      </c>
      <c r="L1230" s="637"/>
      <c r="M1230" s="637"/>
      <c r="N1230" s="637"/>
    </row>
    <row r="1231" spans="3:14" x14ac:dyDescent="0.25">
      <c r="C1231" s="649">
        <v>98.5</v>
      </c>
      <c r="D1231" s="650" t="str">
        <f t="shared" si="59"/>
        <v>98.50</v>
      </c>
      <c r="E1231" s="651">
        <v>0.58520000000000005</v>
      </c>
      <c r="F1231" s="618"/>
      <c r="I1231" s="653">
        <v>98.5</v>
      </c>
      <c r="J1231" s="650" t="str">
        <f t="shared" si="60"/>
        <v>98.50</v>
      </c>
      <c r="K1231" s="654">
        <v>0.71984999999999999</v>
      </c>
      <c r="L1231" s="637"/>
      <c r="M1231" s="637"/>
      <c r="N1231" s="637"/>
    </row>
    <row r="1232" spans="3:14" x14ac:dyDescent="0.25">
      <c r="C1232" s="649">
        <v>98.55</v>
      </c>
      <c r="D1232" s="650" t="str">
        <f t="shared" si="59"/>
        <v>98.55</v>
      </c>
      <c r="E1232" s="651">
        <v>0.58504999999999996</v>
      </c>
      <c r="F1232" s="618"/>
      <c r="I1232" s="653">
        <v>98.55</v>
      </c>
      <c r="J1232" s="650" t="str">
        <f t="shared" si="60"/>
        <v>98.55</v>
      </c>
      <c r="K1232" s="654">
        <v>0.71970000000000001</v>
      </c>
      <c r="L1232" s="637"/>
      <c r="M1232" s="637"/>
      <c r="N1232" s="637"/>
    </row>
    <row r="1233" spans="3:14" x14ac:dyDescent="0.25">
      <c r="C1233" s="649">
        <v>98.6</v>
      </c>
      <c r="D1233" s="650" t="str">
        <f t="shared" si="59"/>
        <v>98.60</v>
      </c>
      <c r="E1233" s="651">
        <v>0.58492500000000003</v>
      </c>
      <c r="F1233" s="618"/>
      <c r="I1233" s="653">
        <v>98.6</v>
      </c>
      <c r="J1233" s="650" t="str">
        <f t="shared" si="60"/>
        <v>98.60</v>
      </c>
      <c r="K1233" s="654">
        <v>0.71955000000000002</v>
      </c>
      <c r="L1233" s="637"/>
      <c r="M1233" s="637"/>
      <c r="N1233" s="637"/>
    </row>
    <row r="1234" spans="3:14" x14ac:dyDescent="0.25">
      <c r="C1234" s="649">
        <v>98.65</v>
      </c>
      <c r="D1234" s="650" t="str">
        <f t="shared" si="59"/>
        <v>98.65</v>
      </c>
      <c r="E1234" s="651">
        <v>0.58479999999999999</v>
      </c>
      <c r="F1234" s="618"/>
      <c r="I1234" s="653">
        <v>98.65</v>
      </c>
      <c r="J1234" s="650" t="str">
        <f t="shared" si="60"/>
        <v>98.65</v>
      </c>
      <c r="K1234" s="654">
        <v>0.71941999999999995</v>
      </c>
      <c r="L1234" s="637"/>
      <c r="M1234" s="637"/>
      <c r="N1234" s="637"/>
    </row>
    <row r="1235" spans="3:14" x14ac:dyDescent="0.25">
      <c r="C1235" s="649">
        <v>98.7</v>
      </c>
      <c r="D1235" s="650" t="str">
        <f t="shared" si="59"/>
        <v>98.70</v>
      </c>
      <c r="E1235" s="651">
        <v>0.58467499999999994</v>
      </c>
      <c r="F1235" s="618"/>
      <c r="I1235" s="653">
        <v>98.7</v>
      </c>
      <c r="J1235" s="650" t="str">
        <f t="shared" si="60"/>
        <v>98.70</v>
      </c>
      <c r="K1235" s="654">
        <v>0.71930000000000005</v>
      </c>
      <c r="L1235" s="637"/>
      <c r="M1235" s="637"/>
      <c r="N1235" s="637"/>
    </row>
    <row r="1236" spans="3:14" x14ac:dyDescent="0.25">
      <c r="C1236" s="649">
        <v>98.75</v>
      </c>
      <c r="D1236" s="650" t="str">
        <f t="shared" si="59"/>
        <v>98.75</v>
      </c>
      <c r="E1236" s="651">
        <v>0.58455000000000001</v>
      </c>
      <c r="F1236" s="618"/>
      <c r="I1236" s="653">
        <v>98.75</v>
      </c>
      <c r="J1236" s="650" t="str">
        <f t="shared" si="60"/>
        <v>98.75</v>
      </c>
      <c r="K1236" s="654">
        <v>0.71914999999999996</v>
      </c>
      <c r="L1236" s="637"/>
      <c r="M1236" s="637"/>
      <c r="N1236" s="637"/>
    </row>
    <row r="1237" spans="3:14" x14ac:dyDescent="0.25">
      <c r="C1237" s="649">
        <v>98.8</v>
      </c>
      <c r="D1237" s="650" t="str">
        <f t="shared" si="59"/>
        <v>98.80</v>
      </c>
      <c r="E1237" s="651">
        <v>0.58442499999999997</v>
      </c>
      <c r="F1237" s="618"/>
      <c r="I1237" s="653">
        <v>98.8</v>
      </c>
      <c r="J1237" s="650" t="str">
        <f t="shared" si="60"/>
        <v>98.80</v>
      </c>
      <c r="K1237" s="654">
        <v>0.71899999999999997</v>
      </c>
      <c r="L1237" s="637"/>
      <c r="M1237" s="637"/>
      <c r="N1237" s="637"/>
    </row>
    <row r="1238" spans="3:14" x14ac:dyDescent="0.25">
      <c r="C1238" s="649">
        <v>98.85</v>
      </c>
      <c r="D1238" s="650" t="str">
        <f t="shared" si="59"/>
        <v>98.85</v>
      </c>
      <c r="E1238" s="651">
        <v>0.58430000000000004</v>
      </c>
      <c r="F1238" s="618"/>
      <c r="I1238" s="653">
        <v>98.85</v>
      </c>
      <c r="J1238" s="650" t="str">
        <f t="shared" si="60"/>
        <v>98.85</v>
      </c>
      <c r="K1238" s="654">
        <v>0.71884999999999999</v>
      </c>
      <c r="L1238" s="637"/>
      <c r="M1238" s="637"/>
      <c r="N1238" s="637"/>
    </row>
    <row r="1239" spans="3:14" x14ac:dyDescent="0.25">
      <c r="C1239" s="649">
        <v>98.9</v>
      </c>
      <c r="D1239" s="650" t="str">
        <f t="shared" si="59"/>
        <v>98.90</v>
      </c>
      <c r="E1239" s="651">
        <v>0.584175</v>
      </c>
      <c r="F1239" s="618"/>
      <c r="I1239" s="653">
        <v>98.9</v>
      </c>
      <c r="J1239" s="650" t="str">
        <f t="shared" si="60"/>
        <v>98.90</v>
      </c>
      <c r="K1239" s="654">
        <v>0.71870000000000001</v>
      </c>
      <c r="L1239" s="637"/>
      <c r="M1239" s="637"/>
      <c r="N1239" s="637"/>
    </row>
    <row r="1240" spans="3:14" x14ac:dyDescent="0.25">
      <c r="C1240" s="649">
        <v>98.95</v>
      </c>
      <c r="D1240" s="650" t="str">
        <f t="shared" si="59"/>
        <v>98.95</v>
      </c>
      <c r="E1240" s="651">
        <v>0.58404999999999996</v>
      </c>
      <c r="F1240" s="618"/>
      <c r="I1240" s="653">
        <v>98.95</v>
      </c>
      <c r="J1240" s="650" t="str">
        <f t="shared" si="60"/>
        <v>98.95</v>
      </c>
      <c r="K1240" s="654">
        <v>0.71857000000000004</v>
      </c>
      <c r="L1240" s="637"/>
      <c r="M1240" s="637"/>
      <c r="N1240" s="637"/>
    </row>
    <row r="1241" spans="3:14" x14ac:dyDescent="0.25">
      <c r="C1241" s="649">
        <v>99</v>
      </c>
      <c r="D1241" s="650" t="str">
        <f t="shared" si="59"/>
        <v>99.00</v>
      </c>
      <c r="E1241" s="651">
        <v>0.58392500000000003</v>
      </c>
      <c r="F1241" s="618"/>
      <c r="I1241" s="653">
        <v>99</v>
      </c>
      <c r="J1241" s="650" t="str">
        <f t="shared" si="60"/>
        <v>99.00</v>
      </c>
      <c r="K1241" s="654">
        <v>0.71845000000000003</v>
      </c>
      <c r="L1241" s="637"/>
      <c r="M1241" s="637"/>
      <c r="N1241" s="637"/>
    </row>
    <row r="1242" spans="3:14" x14ac:dyDescent="0.25">
      <c r="C1242" s="649">
        <v>99.05</v>
      </c>
      <c r="D1242" s="650" t="str">
        <f t="shared" si="59"/>
        <v>99.05</v>
      </c>
      <c r="E1242" s="651">
        <v>0.58379999999999999</v>
      </c>
      <c r="F1242" s="618"/>
      <c r="I1242" s="653">
        <v>99.05</v>
      </c>
      <c r="J1242" s="650" t="str">
        <f t="shared" si="60"/>
        <v>99.05</v>
      </c>
      <c r="K1242" s="654">
        <v>0.71826999999999996</v>
      </c>
      <c r="L1242" s="637"/>
      <c r="M1242" s="637"/>
      <c r="N1242" s="637"/>
    </row>
    <row r="1243" spans="3:14" x14ac:dyDescent="0.25">
      <c r="C1243" s="649">
        <v>99.1</v>
      </c>
      <c r="D1243" s="650" t="str">
        <f t="shared" si="59"/>
        <v>99.10</v>
      </c>
      <c r="E1243" s="651">
        <v>0.58367500000000005</v>
      </c>
      <c r="F1243" s="618"/>
      <c r="I1243" s="653">
        <v>99.1</v>
      </c>
      <c r="J1243" s="650" t="str">
        <f t="shared" si="60"/>
        <v>99.10</v>
      </c>
      <c r="K1243" s="654">
        <v>0.71809999999999996</v>
      </c>
      <c r="L1243" s="637"/>
      <c r="M1243" s="637"/>
      <c r="N1243" s="637"/>
    </row>
    <row r="1244" spans="3:14" x14ac:dyDescent="0.25">
      <c r="C1244" s="649">
        <v>99.15</v>
      </c>
      <c r="D1244" s="650" t="str">
        <f t="shared" si="59"/>
        <v>99.15</v>
      </c>
      <c r="E1244" s="651">
        <v>0.58355000000000001</v>
      </c>
      <c r="F1244" s="618"/>
      <c r="I1244" s="653">
        <v>99.15</v>
      </c>
      <c r="J1244" s="650" t="str">
        <f t="shared" si="60"/>
        <v>99.15</v>
      </c>
      <c r="K1244" s="654">
        <v>0.71797</v>
      </c>
      <c r="L1244" s="637"/>
      <c r="M1244" s="637"/>
      <c r="N1244" s="637"/>
    </row>
    <row r="1245" spans="3:14" x14ac:dyDescent="0.25">
      <c r="C1245" s="649">
        <v>99.2</v>
      </c>
      <c r="D1245" s="650" t="str">
        <f t="shared" si="59"/>
        <v>99.20</v>
      </c>
      <c r="E1245" s="651">
        <v>0.58342499999999997</v>
      </c>
      <c r="F1245" s="618"/>
      <c r="I1245" s="653">
        <v>99.2</v>
      </c>
      <c r="J1245" s="650" t="str">
        <f t="shared" si="60"/>
        <v>99.20</v>
      </c>
      <c r="K1245" s="654">
        <v>0.71784999999999999</v>
      </c>
      <c r="L1245" s="637"/>
      <c r="M1245" s="637"/>
      <c r="N1245" s="637"/>
    </row>
    <row r="1246" spans="3:14" x14ac:dyDescent="0.25">
      <c r="C1246" s="649">
        <v>99.25</v>
      </c>
      <c r="D1246" s="650" t="str">
        <f t="shared" si="59"/>
        <v>99.25</v>
      </c>
      <c r="E1246" s="651">
        <v>0.58330000000000004</v>
      </c>
      <c r="F1246" s="618"/>
      <c r="I1246" s="653">
        <v>99.25</v>
      </c>
      <c r="J1246" s="650" t="str">
        <f t="shared" si="60"/>
        <v>99.25</v>
      </c>
      <c r="K1246" s="654">
        <v>0.7177</v>
      </c>
      <c r="L1246" s="637"/>
      <c r="M1246" s="637"/>
      <c r="N1246" s="637"/>
    </row>
    <row r="1247" spans="3:14" x14ac:dyDescent="0.25">
      <c r="C1247" s="649">
        <v>99.3</v>
      </c>
      <c r="D1247" s="650" t="str">
        <f t="shared" si="59"/>
        <v>99.30</v>
      </c>
      <c r="E1247" s="651">
        <v>0.583175</v>
      </c>
      <c r="F1247" s="618"/>
      <c r="I1247" s="653">
        <v>99.3</v>
      </c>
      <c r="J1247" s="650" t="str">
        <f t="shared" si="60"/>
        <v>99.30</v>
      </c>
      <c r="K1247" s="654">
        <v>0.71755000000000002</v>
      </c>
      <c r="L1247" s="637"/>
      <c r="M1247" s="637"/>
      <c r="N1247" s="637"/>
    </row>
    <row r="1248" spans="3:14" x14ac:dyDescent="0.25">
      <c r="C1248" s="649">
        <v>99.35</v>
      </c>
      <c r="D1248" s="650" t="str">
        <f t="shared" si="59"/>
        <v>99.35</v>
      </c>
      <c r="E1248" s="651">
        <v>0.58304999999999996</v>
      </c>
      <c r="F1248" s="618"/>
      <c r="I1248" s="653">
        <v>99.35</v>
      </c>
      <c r="J1248" s="650" t="str">
        <f t="shared" si="60"/>
        <v>99.35</v>
      </c>
      <c r="K1248" s="654">
        <v>0.71741999999999995</v>
      </c>
      <c r="L1248" s="637"/>
      <c r="M1248" s="637"/>
      <c r="N1248" s="637"/>
    </row>
    <row r="1249" spans="3:14" x14ac:dyDescent="0.25">
      <c r="C1249" s="649">
        <v>99.4</v>
      </c>
      <c r="D1249" s="650" t="str">
        <f t="shared" si="59"/>
        <v>99.40</v>
      </c>
      <c r="E1249" s="651">
        <v>0.58292500000000003</v>
      </c>
      <c r="F1249" s="618"/>
      <c r="I1249" s="653">
        <v>99.4</v>
      </c>
      <c r="J1249" s="650" t="str">
        <f t="shared" si="60"/>
        <v>99.40</v>
      </c>
      <c r="K1249" s="654">
        <v>0.71730000000000005</v>
      </c>
      <c r="L1249" s="637"/>
      <c r="M1249" s="637"/>
      <c r="N1249" s="637"/>
    </row>
    <row r="1250" spans="3:14" x14ac:dyDescent="0.25">
      <c r="C1250" s="649">
        <v>99.45</v>
      </c>
      <c r="D1250" s="650" t="str">
        <f t="shared" si="59"/>
        <v>99.45</v>
      </c>
      <c r="E1250" s="651">
        <v>0.58279999999999998</v>
      </c>
      <c r="F1250" s="618"/>
      <c r="I1250" s="653">
        <v>99.45</v>
      </c>
      <c r="J1250" s="650" t="str">
        <f t="shared" si="60"/>
        <v>99.45</v>
      </c>
      <c r="K1250" s="654">
        <v>0.71714999999999995</v>
      </c>
      <c r="L1250" s="637"/>
      <c r="M1250" s="637"/>
      <c r="N1250" s="637"/>
    </row>
    <row r="1251" spans="3:14" x14ac:dyDescent="0.25">
      <c r="C1251" s="649">
        <v>99.5</v>
      </c>
      <c r="D1251" s="650" t="str">
        <f t="shared" si="59"/>
        <v>99.50</v>
      </c>
      <c r="E1251" s="651">
        <v>0.58267500000000005</v>
      </c>
      <c r="F1251" s="618"/>
      <c r="I1251" s="653">
        <v>99.5</v>
      </c>
      <c r="J1251" s="650" t="str">
        <f t="shared" si="60"/>
        <v>99.50</v>
      </c>
      <c r="K1251" s="654">
        <v>0.71699999999999997</v>
      </c>
      <c r="L1251" s="637"/>
      <c r="M1251" s="637"/>
      <c r="N1251" s="637"/>
    </row>
    <row r="1252" spans="3:14" x14ac:dyDescent="0.25">
      <c r="C1252" s="649">
        <v>99.55</v>
      </c>
      <c r="D1252" s="650" t="str">
        <f t="shared" si="59"/>
        <v>99.55</v>
      </c>
      <c r="E1252" s="651">
        <v>0.58255000000000001</v>
      </c>
      <c r="F1252" s="618"/>
      <c r="I1252" s="653">
        <v>99.55</v>
      </c>
      <c r="J1252" s="650" t="str">
        <f t="shared" si="60"/>
        <v>99.55</v>
      </c>
      <c r="K1252" s="654">
        <v>0.71687000000000001</v>
      </c>
      <c r="L1252" s="637"/>
      <c r="M1252" s="637"/>
      <c r="N1252" s="637"/>
    </row>
    <row r="1253" spans="3:14" x14ac:dyDescent="0.25">
      <c r="C1253" s="649">
        <v>99.6</v>
      </c>
      <c r="D1253" s="650" t="str">
        <f t="shared" si="59"/>
        <v>99.60</v>
      </c>
      <c r="E1253" s="651">
        <v>0.58242499999999997</v>
      </c>
      <c r="F1253" s="618"/>
      <c r="I1253" s="653">
        <v>99.6</v>
      </c>
      <c r="J1253" s="650" t="str">
        <f t="shared" si="60"/>
        <v>99.60</v>
      </c>
      <c r="K1253" s="654">
        <v>0.71675</v>
      </c>
      <c r="L1253" s="637"/>
      <c r="M1253" s="637"/>
      <c r="N1253" s="637"/>
    </row>
    <row r="1254" spans="3:14" x14ac:dyDescent="0.25">
      <c r="C1254" s="649">
        <v>99.65</v>
      </c>
      <c r="D1254" s="650" t="str">
        <f t="shared" si="59"/>
        <v>99.65</v>
      </c>
      <c r="E1254" s="651">
        <v>0.58230000000000004</v>
      </c>
      <c r="F1254" s="618"/>
      <c r="I1254" s="653">
        <v>99.65</v>
      </c>
      <c r="J1254" s="650" t="str">
        <f t="shared" si="60"/>
        <v>99.65</v>
      </c>
      <c r="K1254" s="654">
        <v>0.71660000000000001</v>
      </c>
      <c r="L1254" s="637"/>
      <c r="M1254" s="637"/>
      <c r="N1254" s="637"/>
    </row>
    <row r="1255" spans="3:14" x14ac:dyDescent="0.25">
      <c r="C1255" s="649">
        <v>99.7</v>
      </c>
      <c r="D1255" s="650" t="str">
        <f t="shared" si="59"/>
        <v>99.70</v>
      </c>
      <c r="E1255" s="651">
        <v>0.582175</v>
      </c>
      <c r="F1255" s="618"/>
      <c r="I1255" s="653">
        <v>99.7</v>
      </c>
      <c r="J1255" s="650" t="str">
        <f t="shared" si="60"/>
        <v>99.70</v>
      </c>
      <c r="K1255" s="654">
        <v>0.71645000000000003</v>
      </c>
      <c r="L1255" s="637"/>
      <c r="M1255" s="637"/>
      <c r="N1255" s="637"/>
    </row>
    <row r="1256" spans="3:14" x14ac:dyDescent="0.25">
      <c r="C1256" s="649">
        <v>99.75</v>
      </c>
      <c r="D1256" s="650" t="str">
        <f t="shared" si="59"/>
        <v>99.75</v>
      </c>
      <c r="E1256" s="651">
        <v>0.58204999999999996</v>
      </c>
      <c r="F1256" s="618"/>
      <c r="I1256" s="653">
        <v>99.75</v>
      </c>
      <c r="J1256" s="650" t="str">
        <f t="shared" si="60"/>
        <v>99.75</v>
      </c>
      <c r="K1256" s="654">
        <v>0.71631999999999996</v>
      </c>
      <c r="L1256" s="637"/>
      <c r="M1256" s="637"/>
      <c r="N1256" s="637"/>
    </row>
    <row r="1257" spans="3:14" x14ac:dyDescent="0.25">
      <c r="C1257" s="649">
        <v>99.8</v>
      </c>
      <c r="D1257" s="650" t="str">
        <f t="shared" si="59"/>
        <v>99.80</v>
      </c>
      <c r="E1257" s="651">
        <v>0.58192500000000003</v>
      </c>
      <c r="F1257" s="618"/>
      <c r="I1257" s="653">
        <v>99.8</v>
      </c>
      <c r="J1257" s="650" t="str">
        <f t="shared" si="60"/>
        <v>99.80</v>
      </c>
      <c r="K1257" s="654">
        <v>0.71619999999999995</v>
      </c>
      <c r="L1257" s="637"/>
      <c r="M1257" s="637"/>
      <c r="N1257" s="637"/>
    </row>
    <row r="1258" spans="3:14" x14ac:dyDescent="0.25">
      <c r="C1258" s="649">
        <v>99.85</v>
      </c>
      <c r="D1258" s="650" t="str">
        <f t="shared" si="59"/>
        <v>99.85</v>
      </c>
      <c r="E1258" s="651">
        <v>0.58179999999999998</v>
      </c>
      <c r="F1258" s="618"/>
      <c r="I1258" s="653">
        <v>99.85</v>
      </c>
      <c r="J1258" s="650" t="str">
        <f t="shared" si="60"/>
        <v>99.85</v>
      </c>
      <c r="K1258" s="654">
        <v>0.71604999999999996</v>
      </c>
      <c r="L1258" s="637"/>
      <c r="M1258" s="637"/>
      <c r="N1258" s="637"/>
    </row>
    <row r="1259" spans="3:14" x14ac:dyDescent="0.25">
      <c r="C1259" s="649">
        <v>99.9</v>
      </c>
      <c r="D1259" s="650" t="str">
        <f t="shared" si="59"/>
        <v>99.90</v>
      </c>
      <c r="E1259" s="651">
        <v>0.58167500000000005</v>
      </c>
      <c r="F1259" s="618"/>
      <c r="I1259" s="653">
        <v>99.9</v>
      </c>
      <c r="J1259" s="650" t="str">
        <f t="shared" si="60"/>
        <v>99.90</v>
      </c>
      <c r="K1259" s="654">
        <v>0.71589999999999998</v>
      </c>
      <c r="L1259" s="637"/>
      <c r="M1259" s="637"/>
      <c r="N1259" s="637"/>
    </row>
    <row r="1260" spans="3:14" x14ac:dyDescent="0.25">
      <c r="C1260" s="649">
        <v>99.95</v>
      </c>
      <c r="D1260" s="650" t="str">
        <f t="shared" si="59"/>
        <v>99.95</v>
      </c>
      <c r="E1260" s="651">
        <v>0.58155000000000001</v>
      </c>
      <c r="F1260" s="618"/>
      <c r="I1260" s="653">
        <v>99.95</v>
      </c>
      <c r="J1260" s="650" t="str">
        <f t="shared" si="60"/>
        <v>99.95</v>
      </c>
      <c r="K1260" s="654">
        <v>0.71577000000000002</v>
      </c>
      <c r="L1260" s="637"/>
      <c r="M1260" s="637"/>
      <c r="N1260" s="637"/>
    </row>
    <row r="1261" spans="3:14" x14ac:dyDescent="0.25">
      <c r="C1261" s="649">
        <v>100</v>
      </c>
      <c r="D1261" s="650" t="str">
        <f t="shared" si="59"/>
        <v>100.00</v>
      </c>
      <c r="E1261" s="651">
        <v>0.58142499999999997</v>
      </c>
      <c r="F1261" s="618"/>
      <c r="I1261" s="653">
        <v>100</v>
      </c>
      <c r="J1261" s="650" t="str">
        <f t="shared" si="60"/>
        <v>100.00</v>
      </c>
      <c r="K1261" s="654">
        <v>0.71565000000000001</v>
      </c>
      <c r="L1261" s="637"/>
      <c r="M1261" s="637"/>
      <c r="N1261" s="637"/>
    </row>
    <row r="1262" spans="3:14" x14ac:dyDescent="0.25">
      <c r="C1262" s="649">
        <v>100.05</v>
      </c>
      <c r="D1262" s="650" t="str">
        <f t="shared" si="59"/>
        <v>100.05</v>
      </c>
      <c r="E1262" s="651">
        <v>0.58130000000000004</v>
      </c>
      <c r="F1262" s="618"/>
      <c r="I1262" s="653">
        <v>100.05</v>
      </c>
      <c r="J1262" s="650" t="str">
        <f t="shared" si="60"/>
        <v>100.05</v>
      </c>
      <c r="K1262" s="654">
        <v>0.71550000000000002</v>
      </c>
      <c r="L1262" s="637"/>
      <c r="M1262" s="637"/>
      <c r="N1262" s="637"/>
    </row>
    <row r="1263" spans="3:14" x14ac:dyDescent="0.25">
      <c r="C1263" s="649">
        <v>100.1</v>
      </c>
      <c r="D1263" s="650" t="str">
        <f t="shared" si="59"/>
        <v>100.10</v>
      </c>
      <c r="E1263" s="651">
        <v>0.581175</v>
      </c>
      <c r="F1263" s="618"/>
      <c r="I1263" s="653">
        <v>100.1</v>
      </c>
      <c r="J1263" s="650" t="str">
        <f t="shared" si="60"/>
        <v>100.10</v>
      </c>
      <c r="K1263" s="654">
        <v>0.71535000000000004</v>
      </c>
      <c r="L1263" s="637"/>
      <c r="M1263" s="637"/>
      <c r="N1263" s="637"/>
    </row>
    <row r="1264" spans="3:14" x14ac:dyDescent="0.25">
      <c r="C1264" s="649">
        <v>100.15</v>
      </c>
      <c r="D1264" s="650" t="str">
        <f t="shared" si="59"/>
        <v>100.15</v>
      </c>
      <c r="E1264" s="651">
        <v>0.58104999999999996</v>
      </c>
      <c r="F1264" s="618"/>
      <c r="I1264" s="653">
        <v>100.15</v>
      </c>
      <c r="J1264" s="650" t="str">
        <f t="shared" si="60"/>
        <v>100.15</v>
      </c>
      <c r="K1264" s="654">
        <v>0.71521999999999997</v>
      </c>
      <c r="L1264" s="637"/>
      <c r="M1264" s="637"/>
      <c r="N1264" s="637"/>
    </row>
    <row r="1265" spans="3:14" x14ac:dyDescent="0.25">
      <c r="C1265" s="649">
        <v>100.2</v>
      </c>
      <c r="D1265" s="650" t="str">
        <f t="shared" si="59"/>
        <v>100.20</v>
      </c>
      <c r="E1265" s="651">
        <v>0.58094999999999997</v>
      </c>
      <c r="F1265" s="618"/>
      <c r="I1265" s="653">
        <v>100.2</v>
      </c>
      <c r="J1265" s="650" t="str">
        <f t="shared" si="60"/>
        <v>100.20</v>
      </c>
      <c r="K1265" s="654">
        <v>0.71509999999999996</v>
      </c>
      <c r="L1265" s="637"/>
      <c r="M1265" s="637"/>
      <c r="N1265" s="637"/>
    </row>
    <row r="1266" spans="3:14" x14ac:dyDescent="0.25">
      <c r="C1266" s="649">
        <v>100.25</v>
      </c>
      <c r="D1266" s="650" t="str">
        <f t="shared" si="59"/>
        <v>100.25</v>
      </c>
      <c r="E1266" s="651">
        <v>0.58084999999999998</v>
      </c>
      <c r="F1266" s="618"/>
      <c r="I1266" s="653">
        <v>100.25</v>
      </c>
      <c r="J1266" s="650" t="str">
        <f t="shared" si="60"/>
        <v>100.25</v>
      </c>
      <c r="K1266" s="654">
        <v>0.71494999999999997</v>
      </c>
      <c r="L1266" s="637"/>
      <c r="M1266" s="637"/>
      <c r="N1266" s="637"/>
    </row>
    <row r="1267" spans="3:14" x14ac:dyDescent="0.25">
      <c r="C1267" s="649">
        <v>100.3</v>
      </c>
      <c r="D1267" s="650" t="str">
        <f t="shared" si="59"/>
        <v>100.30</v>
      </c>
      <c r="E1267" s="651">
        <v>0.58072500000000005</v>
      </c>
      <c r="F1267" s="618"/>
      <c r="I1267" s="653">
        <v>100.3</v>
      </c>
      <c r="J1267" s="650" t="str">
        <f t="shared" si="60"/>
        <v>100.30</v>
      </c>
      <c r="K1267" s="654">
        <v>0.71479999999999999</v>
      </c>
      <c r="L1267" s="637"/>
      <c r="M1267" s="637"/>
      <c r="N1267" s="637"/>
    </row>
    <row r="1268" spans="3:14" x14ac:dyDescent="0.25">
      <c r="C1268" s="649">
        <v>100.35</v>
      </c>
      <c r="D1268" s="650" t="str">
        <f t="shared" si="59"/>
        <v>100.35</v>
      </c>
      <c r="E1268" s="651">
        <v>0.5806</v>
      </c>
      <c r="F1268" s="618"/>
      <c r="I1268" s="653">
        <v>100.35</v>
      </c>
      <c r="J1268" s="650" t="str">
        <f t="shared" si="60"/>
        <v>100.35</v>
      </c>
      <c r="K1268" s="654">
        <v>0.71465000000000001</v>
      </c>
      <c r="L1268" s="637"/>
      <c r="M1268" s="637"/>
      <c r="N1268" s="637"/>
    </row>
    <row r="1269" spans="3:14" x14ac:dyDescent="0.25">
      <c r="C1269" s="649">
        <v>100.4</v>
      </c>
      <c r="D1269" s="650" t="str">
        <f t="shared" si="59"/>
        <v>100.40</v>
      </c>
      <c r="E1269" s="651">
        <v>0.58047499999999996</v>
      </c>
      <c r="F1269" s="618"/>
      <c r="I1269" s="653">
        <v>100.4</v>
      </c>
      <c r="J1269" s="650" t="str">
        <f t="shared" si="60"/>
        <v>100.40</v>
      </c>
      <c r="K1269" s="654">
        <v>0.71450000000000002</v>
      </c>
      <c r="L1269" s="637"/>
      <c r="M1269" s="637"/>
      <c r="N1269" s="637"/>
    </row>
    <row r="1270" spans="3:14" x14ac:dyDescent="0.25">
      <c r="C1270" s="649">
        <v>100.45</v>
      </c>
      <c r="D1270" s="650" t="str">
        <f t="shared" si="59"/>
        <v>100.45</v>
      </c>
      <c r="E1270" s="651">
        <v>0.58035000000000003</v>
      </c>
      <c r="F1270" s="618"/>
      <c r="I1270" s="653">
        <v>100.45</v>
      </c>
      <c r="J1270" s="650" t="str">
        <f t="shared" si="60"/>
        <v>100.45</v>
      </c>
      <c r="K1270" s="654">
        <v>0.71436999999999995</v>
      </c>
      <c r="L1270" s="637"/>
      <c r="M1270" s="637"/>
      <c r="N1270" s="637"/>
    </row>
    <row r="1271" spans="3:14" x14ac:dyDescent="0.25">
      <c r="C1271" s="649">
        <v>100.5</v>
      </c>
      <c r="D1271" s="650" t="str">
        <f t="shared" si="59"/>
        <v>100.50</v>
      </c>
      <c r="E1271" s="651">
        <v>0.58025000000000004</v>
      </c>
      <c r="F1271" s="618"/>
      <c r="I1271" s="653">
        <v>100.5</v>
      </c>
      <c r="J1271" s="650" t="str">
        <f t="shared" si="60"/>
        <v>100.50</v>
      </c>
      <c r="K1271" s="654">
        <v>0.71425000000000005</v>
      </c>
      <c r="L1271" s="637"/>
      <c r="M1271" s="637"/>
      <c r="N1271" s="637"/>
    </row>
    <row r="1272" spans="3:14" x14ac:dyDescent="0.25">
      <c r="C1272" s="649">
        <v>100.55</v>
      </c>
      <c r="D1272" s="650" t="str">
        <f t="shared" si="59"/>
        <v>100.55</v>
      </c>
      <c r="E1272" s="651">
        <v>0.58015000000000005</v>
      </c>
      <c r="F1272" s="618"/>
      <c r="I1272" s="653">
        <v>100.55</v>
      </c>
      <c r="J1272" s="650" t="str">
        <f t="shared" si="60"/>
        <v>100.55</v>
      </c>
      <c r="K1272" s="654">
        <v>0.71409999999999996</v>
      </c>
      <c r="L1272" s="637"/>
      <c r="M1272" s="637"/>
      <c r="N1272" s="637"/>
    </row>
    <row r="1273" spans="3:14" x14ac:dyDescent="0.25">
      <c r="C1273" s="649">
        <v>100.6</v>
      </c>
      <c r="D1273" s="650" t="str">
        <f t="shared" si="59"/>
        <v>100.60</v>
      </c>
      <c r="E1273" s="651">
        <v>0.57999999999999996</v>
      </c>
      <c r="F1273" s="618"/>
      <c r="I1273" s="653">
        <v>100.6</v>
      </c>
      <c r="J1273" s="650" t="str">
        <f t="shared" si="60"/>
        <v>100.60</v>
      </c>
      <c r="K1273" s="654">
        <v>0.71394999999999997</v>
      </c>
      <c r="L1273" s="637"/>
      <c r="M1273" s="637"/>
      <c r="N1273" s="637"/>
    </row>
    <row r="1274" spans="3:14" x14ac:dyDescent="0.25">
      <c r="C1274" s="649">
        <v>100.65</v>
      </c>
      <c r="D1274" s="650" t="str">
        <f t="shared" si="59"/>
        <v>100.65</v>
      </c>
      <c r="E1274" s="651">
        <v>0.57984999999999998</v>
      </c>
      <c r="F1274" s="618"/>
      <c r="I1274" s="653">
        <v>100.65</v>
      </c>
      <c r="J1274" s="650" t="str">
        <f t="shared" si="60"/>
        <v>100.65</v>
      </c>
      <c r="K1274" s="654">
        <v>0.71382000000000001</v>
      </c>
      <c r="L1274" s="637"/>
      <c r="M1274" s="637"/>
      <c r="N1274" s="637"/>
    </row>
    <row r="1275" spans="3:14" x14ac:dyDescent="0.25">
      <c r="C1275" s="649">
        <v>100.7</v>
      </c>
      <c r="D1275" s="650" t="str">
        <f t="shared" si="59"/>
        <v>100.70</v>
      </c>
      <c r="E1275" s="651">
        <v>0.57974999999999999</v>
      </c>
      <c r="F1275" s="618"/>
      <c r="I1275" s="653">
        <v>100.7</v>
      </c>
      <c r="J1275" s="650" t="str">
        <f t="shared" si="60"/>
        <v>100.70</v>
      </c>
      <c r="K1275" s="654">
        <v>0.7137</v>
      </c>
      <c r="L1275" s="637"/>
      <c r="M1275" s="637"/>
      <c r="N1275" s="637"/>
    </row>
    <row r="1276" spans="3:14" x14ac:dyDescent="0.25">
      <c r="C1276" s="649">
        <v>100.75</v>
      </c>
      <c r="D1276" s="650" t="str">
        <f t="shared" si="59"/>
        <v>100.75</v>
      </c>
      <c r="E1276" s="651">
        <v>0.57965</v>
      </c>
      <c r="F1276" s="618"/>
      <c r="I1276" s="653">
        <v>100.75</v>
      </c>
      <c r="J1276" s="650" t="str">
        <f t="shared" si="60"/>
        <v>100.75</v>
      </c>
      <c r="K1276" s="654">
        <v>0.71357000000000004</v>
      </c>
      <c r="L1276" s="637"/>
      <c r="M1276" s="637"/>
      <c r="N1276" s="637"/>
    </row>
    <row r="1277" spans="3:14" x14ac:dyDescent="0.25">
      <c r="C1277" s="649">
        <v>100.8</v>
      </c>
      <c r="D1277" s="650" t="str">
        <f t="shared" si="59"/>
        <v>100.80</v>
      </c>
      <c r="E1277" s="651">
        <v>0.57955000000000001</v>
      </c>
      <c r="F1277" s="618"/>
      <c r="I1277" s="653">
        <v>100.8</v>
      </c>
      <c r="J1277" s="650" t="str">
        <f t="shared" si="60"/>
        <v>100.80</v>
      </c>
      <c r="K1277" s="654">
        <v>0.71345000000000003</v>
      </c>
      <c r="L1277" s="637"/>
      <c r="M1277" s="637"/>
      <c r="N1277" s="637"/>
    </row>
    <row r="1278" spans="3:14" x14ac:dyDescent="0.25">
      <c r="C1278" s="649">
        <v>100.85</v>
      </c>
      <c r="D1278" s="650" t="str">
        <f t="shared" ref="D1278:D1341" si="61">TEXT(C1278,"#.00")</f>
        <v>100.85</v>
      </c>
      <c r="E1278" s="651">
        <v>0.57945000000000002</v>
      </c>
      <c r="F1278" s="618"/>
      <c r="I1278" s="653">
        <v>100.85</v>
      </c>
      <c r="J1278" s="650" t="str">
        <f t="shared" ref="J1278:J1341" si="62">TEXT(I1278,"#.00")</f>
        <v>100.85</v>
      </c>
      <c r="K1278" s="654">
        <v>0.71330000000000005</v>
      </c>
      <c r="L1278" s="637"/>
      <c r="M1278" s="637"/>
      <c r="N1278" s="637"/>
    </row>
    <row r="1279" spans="3:14" x14ac:dyDescent="0.25">
      <c r="C1279" s="649">
        <v>100.9</v>
      </c>
      <c r="D1279" s="650" t="str">
        <f t="shared" si="61"/>
        <v>100.90</v>
      </c>
      <c r="E1279" s="651">
        <v>0.57930000000000004</v>
      </c>
      <c r="F1279" s="618"/>
      <c r="I1279" s="653">
        <v>100.9</v>
      </c>
      <c r="J1279" s="650" t="str">
        <f t="shared" si="62"/>
        <v>100.90</v>
      </c>
      <c r="K1279" s="654">
        <v>0.71314999999999995</v>
      </c>
      <c r="L1279" s="637"/>
      <c r="M1279" s="637"/>
      <c r="N1279" s="637"/>
    </row>
    <row r="1280" spans="3:14" x14ac:dyDescent="0.25">
      <c r="C1280" s="649">
        <v>100.95</v>
      </c>
      <c r="D1280" s="650" t="str">
        <f t="shared" si="61"/>
        <v>100.95</v>
      </c>
      <c r="E1280" s="651">
        <v>0.57915000000000005</v>
      </c>
      <c r="F1280" s="618"/>
      <c r="I1280" s="653">
        <v>100.95</v>
      </c>
      <c r="J1280" s="650" t="str">
        <f t="shared" si="62"/>
        <v>100.95</v>
      </c>
      <c r="K1280" s="654">
        <v>0.71301999999999999</v>
      </c>
      <c r="L1280" s="637"/>
      <c r="M1280" s="637"/>
      <c r="N1280" s="637"/>
    </row>
    <row r="1281" spans="3:14" x14ac:dyDescent="0.25">
      <c r="C1281" s="649">
        <v>101</v>
      </c>
      <c r="D1281" s="650" t="str">
        <f t="shared" si="61"/>
        <v>101.00</v>
      </c>
      <c r="E1281" s="651">
        <v>0.57904999999999995</v>
      </c>
      <c r="F1281" s="618"/>
      <c r="I1281" s="653">
        <v>101</v>
      </c>
      <c r="J1281" s="650" t="str">
        <f t="shared" si="62"/>
        <v>101.00</v>
      </c>
      <c r="K1281" s="654">
        <v>0.71289999999999998</v>
      </c>
      <c r="L1281" s="637"/>
      <c r="M1281" s="637"/>
      <c r="N1281" s="637"/>
    </row>
    <row r="1282" spans="3:14" x14ac:dyDescent="0.25">
      <c r="C1282" s="649">
        <v>101.05</v>
      </c>
      <c r="D1282" s="650" t="str">
        <f t="shared" si="61"/>
        <v>101.05</v>
      </c>
      <c r="E1282" s="651">
        <v>0.57894999999999996</v>
      </c>
      <c r="F1282" s="618"/>
      <c r="I1282" s="653">
        <v>101.05</v>
      </c>
      <c r="J1282" s="650" t="str">
        <f t="shared" si="62"/>
        <v>101.05</v>
      </c>
      <c r="K1282" s="654">
        <v>0.71277000000000001</v>
      </c>
      <c r="L1282" s="637"/>
      <c r="M1282" s="637"/>
      <c r="N1282" s="637"/>
    </row>
    <row r="1283" spans="3:14" x14ac:dyDescent="0.25">
      <c r="C1283" s="649">
        <v>101.1</v>
      </c>
      <c r="D1283" s="650" t="str">
        <f t="shared" si="61"/>
        <v>101.10</v>
      </c>
      <c r="E1283" s="651">
        <v>0.57884999999999998</v>
      </c>
      <c r="F1283" s="618"/>
      <c r="I1283" s="653">
        <v>101.1</v>
      </c>
      <c r="J1283" s="650" t="str">
        <f t="shared" si="62"/>
        <v>101.10</v>
      </c>
      <c r="K1283" s="654">
        <v>0.71265000000000001</v>
      </c>
      <c r="L1283" s="637"/>
      <c r="M1283" s="637"/>
      <c r="N1283" s="637"/>
    </row>
    <row r="1284" spans="3:14" x14ac:dyDescent="0.25">
      <c r="C1284" s="649">
        <v>101.15</v>
      </c>
      <c r="D1284" s="650" t="str">
        <f t="shared" si="61"/>
        <v>101.15</v>
      </c>
      <c r="E1284" s="651">
        <v>0.57874999999999999</v>
      </c>
      <c r="F1284" s="618"/>
      <c r="I1284" s="653">
        <v>101.15</v>
      </c>
      <c r="J1284" s="650" t="str">
        <f t="shared" si="62"/>
        <v>101.15</v>
      </c>
      <c r="K1284" s="654">
        <v>0.71250000000000002</v>
      </c>
      <c r="L1284" s="637"/>
      <c r="M1284" s="637"/>
      <c r="N1284" s="637"/>
    </row>
    <row r="1285" spans="3:14" x14ac:dyDescent="0.25">
      <c r="C1285" s="649">
        <v>101.2</v>
      </c>
      <c r="D1285" s="650" t="str">
        <f t="shared" si="61"/>
        <v>101.20</v>
      </c>
      <c r="E1285" s="651">
        <v>0.57862499999999994</v>
      </c>
      <c r="F1285" s="618"/>
      <c r="I1285" s="653">
        <v>101.2</v>
      </c>
      <c r="J1285" s="650" t="str">
        <f t="shared" si="62"/>
        <v>101.20</v>
      </c>
      <c r="K1285" s="654">
        <v>0.71235000000000004</v>
      </c>
      <c r="L1285" s="637"/>
      <c r="M1285" s="637"/>
      <c r="N1285" s="637"/>
    </row>
    <row r="1286" spans="3:14" x14ac:dyDescent="0.25">
      <c r="C1286" s="649">
        <v>101.25</v>
      </c>
      <c r="D1286" s="650" t="str">
        <f t="shared" si="61"/>
        <v>101.25</v>
      </c>
      <c r="E1286" s="651">
        <v>0.57850000000000001</v>
      </c>
      <c r="F1286" s="618"/>
      <c r="I1286" s="653">
        <v>101.25</v>
      </c>
      <c r="J1286" s="650" t="str">
        <f t="shared" si="62"/>
        <v>101.25</v>
      </c>
      <c r="K1286" s="654">
        <v>0.71221999999999996</v>
      </c>
      <c r="L1286" s="637"/>
      <c r="M1286" s="637"/>
      <c r="N1286" s="637"/>
    </row>
    <row r="1287" spans="3:14" x14ac:dyDescent="0.25">
      <c r="C1287" s="649">
        <v>101.3</v>
      </c>
      <c r="D1287" s="650" t="str">
        <f t="shared" si="61"/>
        <v>101.30</v>
      </c>
      <c r="E1287" s="651">
        <v>0.57837499999999997</v>
      </c>
      <c r="F1287" s="618"/>
      <c r="I1287" s="653">
        <v>101.3</v>
      </c>
      <c r="J1287" s="650" t="str">
        <f t="shared" si="62"/>
        <v>101.30</v>
      </c>
      <c r="K1287" s="654">
        <v>0.71209999999999996</v>
      </c>
      <c r="L1287" s="637"/>
      <c r="M1287" s="637"/>
      <c r="N1287" s="637"/>
    </row>
    <row r="1288" spans="3:14" x14ac:dyDescent="0.25">
      <c r="C1288" s="649">
        <v>101.35</v>
      </c>
      <c r="D1288" s="650" t="str">
        <f t="shared" si="61"/>
        <v>101.35</v>
      </c>
      <c r="E1288" s="651">
        <v>0.57825000000000004</v>
      </c>
      <c r="F1288" s="618"/>
      <c r="I1288" s="653">
        <v>101.35</v>
      </c>
      <c r="J1288" s="650" t="str">
        <f t="shared" si="62"/>
        <v>101.35</v>
      </c>
      <c r="K1288" s="654">
        <v>0.71196999999999999</v>
      </c>
      <c r="L1288" s="637"/>
      <c r="M1288" s="637"/>
      <c r="N1288" s="637"/>
    </row>
    <row r="1289" spans="3:14" x14ac:dyDescent="0.25">
      <c r="C1289" s="649">
        <v>101.4</v>
      </c>
      <c r="D1289" s="650" t="str">
        <f t="shared" si="61"/>
        <v>101.40</v>
      </c>
      <c r="E1289" s="651">
        <v>0.57815000000000005</v>
      </c>
      <c r="F1289" s="618"/>
      <c r="I1289" s="653">
        <v>101.4</v>
      </c>
      <c r="J1289" s="650" t="str">
        <f t="shared" si="62"/>
        <v>101.40</v>
      </c>
      <c r="K1289" s="654">
        <v>0.71184999999999998</v>
      </c>
      <c r="L1289" s="637"/>
      <c r="M1289" s="637"/>
      <c r="N1289" s="637"/>
    </row>
    <row r="1290" spans="3:14" x14ac:dyDescent="0.25">
      <c r="C1290" s="649">
        <v>101.45</v>
      </c>
      <c r="D1290" s="650" t="str">
        <f t="shared" si="61"/>
        <v>101.45</v>
      </c>
      <c r="E1290" s="651">
        <v>0.57804999999999995</v>
      </c>
      <c r="F1290" s="618"/>
      <c r="I1290" s="653">
        <v>101.45</v>
      </c>
      <c r="J1290" s="650" t="str">
        <f t="shared" si="62"/>
        <v>101.45</v>
      </c>
      <c r="K1290" s="654">
        <v>0.71172000000000002</v>
      </c>
      <c r="L1290" s="637"/>
      <c r="M1290" s="637"/>
      <c r="N1290" s="637"/>
    </row>
    <row r="1291" spans="3:14" x14ac:dyDescent="0.25">
      <c r="C1291" s="649">
        <v>101.5</v>
      </c>
      <c r="D1291" s="650" t="str">
        <f t="shared" si="61"/>
        <v>101.50</v>
      </c>
      <c r="E1291" s="651">
        <v>0.57792500000000002</v>
      </c>
      <c r="F1291" s="618"/>
      <c r="I1291" s="653">
        <v>101.5</v>
      </c>
      <c r="J1291" s="650" t="str">
        <f t="shared" si="62"/>
        <v>101.50</v>
      </c>
      <c r="K1291" s="654">
        <v>0.71160000000000001</v>
      </c>
      <c r="L1291" s="637"/>
      <c r="M1291" s="637"/>
      <c r="N1291" s="637"/>
    </row>
    <row r="1292" spans="3:14" x14ac:dyDescent="0.25">
      <c r="C1292" s="649">
        <v>101.55</v>
      </c>
      <c r="D1292" s="650" t="str">
        <f t="shared" si="61"/>
        <v>101.55</v>
      </c>
      <c r="E1292" s="651">
        <v>0.57779999999999998</v>
      </c>
      <c r="F1292" s="618"/>
      <c r="I1292" s="653">
        <v>101.55</v>
      </c>
      <c r="J1292" s="650" t="str">
        <f t="shared" si="62"/>
        <v>101.55</v>
      </c>
      <c r="K1292" s="654">
        <v>0.71145000000000003</v>
      </c>
      <c r="L1292" s="637"/>
      <c r="M1292" s="637"/>
      <c r="N1292" s="637"/>
    </row>
    <row r="1293" spans="3:14" x14ac:dyDescent="0.25">
      <c r="C1293" s="649">
        <v>101.6</v>
      </c>
      <c r="D1293" s="650" t="str">
        <f t="shared" si="61"/>
        <v>101.60</v>
      </c>
      <c r="E1293" s="651">
        <v>0.57769999999999999</v>
      </c>
      <c r="F1293" s="618"/>
      <c r="I1293" s="653">
        <v>101.6</v>
      </c>
      <c r="J1293" s="650" t="str">
        <f t="shared" si="62"/>
        <v>101.60</v>
      </c>
      <c r="K1293" s="654">
        <v>0.71130000000000004</v>
      </c>
      <c r="L1293" s="637"/>
      <c r="M1293" s="637"/>
      <c r="N1293" s="637"/>
    </row>
    <row r="1294" spans="3:14" x14ac:dyDescent="0.25">
      <c r="C1294" s="649">
        <v>101.65</v>
      </c>
      <c r="D1294" s="650" t="str">
        <f t="shared" si="61"/>
        <v>101.65</v>
      </c>
      <c r="E1294" s="651">
        <v>0.5776</v>
      </c>
      <c r="F1294" s="618"/>
      <c r="I1294" s="653">
        <v>101.65</v>
      </c>
      <c r="J1294" s="650" t="str">
        <f t="shared" si="62"/>
        <v>101.65</v>
      </c>
      <c r="K1294" s="654">
        <v>0.71116999999999997</v>
      </c>
      <c r="L1294" s="637"/>
      <c r="M1294" s="637"/>
      <c r="N1294" s="637"/>
    </row>
    <row r="1295" spans="3:14" x14ac:dyDescent="0.25">
      <c r="C1295" s="649">
        <v>101.7</v>
      </c>
      <c r="D1295" s="650" t="str">
        <f t="shared" si="61"/>
        <v>101.70</v>
      </c>
      <c r="E1295" s="651">
        <v>0.57750000000000001</v>
      </c>
      <c r="F1295" s="618"/>
      <c r="I1295" s="653">
        <v>101.7</v>
      </c>
      <c r="J1295" s="650" t="str">
        <f t="shared" si="62"/>
        <v>101.70</v>
      </c>
      <c r="K1295" s="654">
        <v>0.71104999999999996</v>
      </c>
      <c r="L1295" s="637"/>
      <c r="M1295" s="637"/>
      <c r="N1295" s="637"/>
    </row>
    <row r="1296" spans="3:14" x14ac:dyDescent="0.25">
      <c r="C1296" s="649">
        <v>101.75</v>
      </c>
      <c r="D1296" s="650" t="str">
        <f t="shared" si="61"/>
        <v>101.75</v>
      </c>
      <c r="E1296" s="651">
        <v>0.57740000000000002</v>
      </c>
      <c r="F1296" s="618"/>
      <c r="I1296" s="653">
        <v>101.75</v>
      </c>
      <c r="J1296" s="650" t="str">
        <f t="shared" si="62"/>
        <v>101.75</v>
      </c>
      <c r="K1296" s="654">
        <v>0.71092</v>
      </c>
      <c r="L1296" s="637"/>
      <c r="M1296" s="637"/>
      <c r="N1296" s="637"/>
    </row>
    <row r="1297" spans="3:14" x14ac:dyDescent="0.25">
      <c r="C1297" s="649">
        <v>101.8</v>
      </c>
      <c r="D1297" s="650" t="str">
        <f t="shared" si="61"/>
        <v>101.80</v>
      </c>
      <c r="E1297" s="651">
        <v>0.57730000000000004</v>
      </c>
      <c r="F1297" s="618"/>
      <c r="I1297" s="653">
        <v>101.8</v>
      </c>
      <c r="J1297" s="650" t="str">
        <f t="shared" si="62"/>
        <v>101.80</v>
      </c>
      <c r="K1297" s="654">
        <v>0.71079999999999999</v>
      </c>
      <c r="L1297" s="637"/>
      <c r="M1297" s="637"/>
      <c r="N1297" s="637"/>
    </row>
    <row r="1298" spans="3:14" x14ac:dyDescent="0.25">
      <c r="C1298" s="649">
        <v>101.85</v>
      </c>
      <c r="D1298" s="650" t="str">
        <f t="shared" si="61"/>
        <v>101.85</v>
      </c>
      <c r="E1298" s="651">
        <v>0.57720000000000005</v>
      </c>
      <c r="F1298" s="618"/>
      <c r="I1298" s="653">
        <v>101.85</v>
      </c>
      <c r="J1298" s="650" t="str">
        <f t="shared" si="62"/>
        <v>101.85</v>
      </c>
      <c r="K1298" s="654">
        <v>0.71067000000000002</v>
      </c>
      <c r="L1298" s="637"/>
      <c r="M1298" s="637"/>
      <c r="N1298" s="637"/>
    </row>
    <row r="1299" spans="3:14" x14ac:dyDescent="0.25">
      <c r="C1299" s="649">
        <v>101.9</v>
      </c>
      <c r="D1299" s="650" t="str">
        <f t="shared" si="61"/>
        <v>101.90</v>
      </c>
      <c r="E1299" s="651">
        <v>0.57704999999999995</v>
      </c>
      <c r="F1299" s="618"/>
      <c r="I1299" s="653">
        <v>101.9</v>
      </c>
      <c r="J1299" s="650" t="str">
        <f t="shared" si="62"/>
        <v>101.90</v>
      </c>
      <c r="K1299" s="654">
        <v>0.71055000000000001</v>
      </c>
      <c r="L1299" s="637"/>
      <c r="M1299" s="637"/>
      <c r="N1299" s="637"/>
    </row>
    <row r="1300" spans="3:14" x14ac:dyDescent="0.25">
      <c r="C1300" s="649">
        <v>101.95</v>
      </c>
      <c r="D1300" s="650" t="str">
        <f t="shared" si="61"/>
        <v>101.95</v>
      </c>
      <c r="E1300" s="651">
        <v>0.57689999999999997</v>
      </c>
      <c r="F1300" s="618"/>
      <c r="I1300" s="653">
        <v>101.95</v>
      </c>
      <c r="J1300" s="650" t="str">
        <f t="shared" si="62"/>
        <v>101.95</v>
      </c>
      <c r="K1300" s="654">
        <v>0.71040000000000003</v>
      </c>
      <c r="L1300" s="637"/>
      <c r="M1300" s="637"/>
      <c r="N1300" s="637"/>
    </row>
    <row r="1301" spans="3:14" x14ac:dyDescent="0.25">
      <c r="C1301" s="649">
        <v>102</v>
      </c>
      <c r="D1301" s="650" t="str">
        <f t="shared" si="61"/>
        <v>102.00</v>
      </c>
      <c r="E1301" s="651">
        <v>0.57679999999999998</v>
      </c>
      <c r="F1301" s="618"/>
      <c r="I1301" s="653">
        <v>102</v>
      </c>
      <c r="J1301" s="650" t="str">
        <f t="shared" si="62"/>
        <v>102.00</v>
      </c>
      <c r="K1301" s="654">
        <v>0.71025000000000005</v>
      </c>
      <c r="L1301" s="637"/>
      <c r="M1301" s="637"/>
      <c r="N1301" s="637"/>
    </row>
    <row r="1302" spans="3:14" x14ac:dyDescent="0.25">
      <c r="C1302" s="649">
        <v>102.05</v>
      </c>
      <c r="D1302" s="650" t="str">
        <f t="shared" si="61"/>
        <v>102.05</v>
      </c>
      <c r="E1302" s="651">
        <v>0.57669999999999999</v>
      </c>
      <c r="F1302" s="618"/>
      <c r="I1302" s="653">
        <v>102.05</v>
      </c>
      <c r="J1302" s="650" t="str">
        <f t="shared" si="62"/>
        <v>102.05</v>
      </c>
      <c r="K1302" s="654">
        <v>0.71011999999999997</v>
      </c>
      <c r="L1302" s="637"/>
      <c r="M1302" s="637"/>
      <c r="N1302" s="637"/>
    </row>
    <row r="1303" spans="3:14" x14ac:dyDescent="0.25">
      <c r="C1303" s="649">
        <v>102.1</v>
      </c>
      <c r="D1303" s="650" t="str">
        <f t="shared" si="61"/>
        <v>102.10</v>
      </c>
      <c r="E1303" s="651">
        <v>0.5766</v>
      </c>
      <c r="F1303" s="618"/>
      <c r="I1303" s="653">
        <v>102.1</v>
      </c>
      <c r="J1303" s="650" t="str">
        <f t="shared" si="62"/>
        <v>102.10</v>
      </c>
      <c r="K1303" s="654">
        <v>0.71</v>
      </c>
      <c r="L1303" s="637"/>
      <c r="M1303" s="637"/>
      <c r="N1303" s="637"/>
    </row>
    <row r="1304" spans="3:14" x14ac:dyDescent="0.25">
      <c r="C1304" s="649">
        <v>102.15</v>
      </c>
      <c r="D1304" s="650" t="str">
        <f t="shared" si="61"/>
        <v>102.15</v>
      </c>
      <c r="E1304" s="651">
        <v>0.57650000000000001</v>
      </c>
      <c r="F1304" s="618"/>
      <c r="I1304" s="653">
        <v>102.15</v>
      </c>
      <c r="J1304" s="650" t="str">
        <f t="shared" si="62"/>
        <v>102.15</v>
      </c>
      <c r="K1304" s="654">
        <v>0.70987</v>
      </c>
      <c r="L1304" s="637"/>
      <c r="M1304" s="637"/>
      <c r="N1304" s="637"/>
    </row>
    <row r="1305" spans="3:14" x14ac:dyDescent="0.25">
      <c r="C1305" s="649">
        <v>102.2</v>
      </c>
      <c r="D1305" s="650" t="str">
        <f t="shared" si="61"/>
        <v>102.20</v>
      </c>
      <c r="E1305" s="651">
        <v>0.57640000000000002</v>
      </c>
      <c r="F1305" s="618"/>
      <c r="I1305" s="653">
        <v>102.2</v>
      </c>
      <c r="J1305" s="650" t="str">
        <f t="shared" si="62"/>
        <v>102.20</v>
      </c>
      <c r="K1305" s="654">
        <v>0.70974999999999999</v>
      </c>
      <c r="L1305" s="637"/>
      <c r="M1305" s="637"/>
      <c r="N1305" s="637"/>
    </row>
    <row r="1306" spans="3:14" x14ac:dyDescent="0.25">
      <c r="C1306" s="649">
        <v>102.25</v>
      </c>
      <c r="D1306" s="650" t="str">
        <f t="shared" si="61"/>
        <v>102.25</v>
      </c>
      <c r="E1306" s="651">
        <v>0.57630000000000003</v>
      </c>
      <c r="F1306" s="618"/>
      <c r="I1306" s="653">
        <v>102.25</v>
      </c>
      <c r="J1306" s="650" t="str">
        <f t="shared" si="62"/>
        <v>102.25</v>
      </c>
      <c r="K1306" s="654">
        <v>0.70962000000000003</v>
      </c>
      <c r="L1306" s="637"/>
      <c r="M1306" s="637"/>
      <c r="N1306" s="637"/>
    </row>
    <row r="1307" spans="3:14" x14ac:dyDescent="0.25">
      <c r="C1307" s="649">
        <v>102.3</v>
      </c>
      <c r="D1307" s="650" t="str">
        <f t="shared" si="61"/>
        <v>102.30</v>
      </c>
      <c r="E1307" s="651">
        <v>0.57617499999999999</v>
      </c>
      <c r="F1307" s="618"/>
      <c r="I1307" s="653">
        <v>102.3</v>
      </c>
      <c r="J1307" s="650" t="str">
        <f t="shared" si="62"/>
        <v>102.30</v>
      </c>
      <c r="K1307" s="654">
        <v>0.70950000000000002</v>
      </c>
      <c r="L1307" s="637"/>
      <c r="M1307" s="637"/>
      <c r="N1307" s="637"/>
    </row>
    <row r="1308" spans="3:14" x14ac:dyDescent="0.25">
      <c r="C1308" s="649">
        <v>102.35</v>
      </c>
      <c r="D1308" s="650" t="str">
        <f t="shared" si="61"/>
        <v>102.35</v>
      </c>
      <c r="E1308" s="651">
        <v>0.57604999999999995</v>
      </c>
      <c r="F1308" s="618"/>
      <c r="I1308" s="653">
        <v>102.35</v>
      </c>
      <c r="J1308" s="650" t="str">
        <f t="shared" si="62"/>
        <v>102.35</v>
      </c>
      <c r="K1308" s="654">
        <v>0.70936999999999995</v>
      </c>
      <c r="L1308" s="637"/>
      <c r="M1308" s="637"/>
      <c r="N1308" s="637"/>
    </row>
    <row r="1309" spans="3:14" x14ac:dyDescent="0.25">
      <c r="C1309" s="649">
        <v>102.4</v>
      </c>
      <c r="D1309" s="650" t="str">
        <f t="shared" si="61"/>
        <v>102.40</v>
      </c>
      <c r="E1309" s="651">
        <v>0.57594999999999996</v>
      </c>
      <c r="F1309" s="618"/>
      <c r="I1309" s="653">
        <v>102.4</v>
      </c>
      <c r="J1309" s="650" t="str">
        <f t="shared" si="62"/>
        <v>102.40</v>
      </c>
      <c r="K1309" s="654">
        <v>0.70925000000000005</v>
      </c>
      <c r="L1309" s="637"/>
      <c r="M1309" s="637"/>
      <c r="N1309" s="637"/>
    </row>
    <row r="1310" spans="3:14" x14ac:dyDescent="0.25">
      <c r="C1310" s="649">
        <v>102.45</v>
      </c>
      <c r="D1310" s="650" t="str">
        <f t="shared" si="61"/>
        <v>102.45</v>
      </c>
      <c r="E1310" s="651">
        <v>0.57584999999999997</v>
      </c>
      <c r="F1310" s="618"/>
      <c r="I1310" s="653">
        <v>102.45</v>
      </c>
      <c r="J1310" s="650" t="str">
        <f t="shared" si="62"/>
        <v>102.45</v>
      </c>
      <c r="K1310" s="654">
        <v>0.70909999999999995</v>
      </c>
      <c r="L1310" s="637"/>
      <c r="M1310" s="637"/>
      <c r="N1310" s="637"/>
    </row>
    <row r="1311" spans="3:14" x14ac:dyDescent="0.25">
      <c r="C1311" s="649">
        <v>102.5</v>
      </c>
      <c r="D1311" s="650" t="str">
        <f t="shared" si="61"/>
        <v>102.50</v>
      </c>
      <c r="E1311" s="651">
        <v>0.57574999999999998</v>
      </c>
      <c r="F1311" s="618"/>
      <c r="I1311" s="653">
        <v>102.5</v>
      </c>
      <c r="J1311" s="650" t="str">
        <f t="shared" si="62"/>
        <v>102.50</v>
      </c>
      <c r="K1311" s="654">
        <v>0.70894999999999997</v>
      </c>
      <c r="L1311" s="637"/>
      <c r="M1311" s="637"/>
      <c r="N1311" s="637"/>
    </row>
    <row r="1312" spans="3:14" x14ac:dyDescent="0.25">
      <c r="C1312" s="649">
        <v>102.55</v>
      </c>
      <c r="D1312" s="650" t="str">
        <f t="shared" si="61"/>
        <v>102.55</v>
      </c>
      <c r="E1312" s="651">
        <v>0.57565</v>
      </c>
      <c r="F1312" s="618"/>
      <c r="I1312" s="653">
        <v>102.55</v>
      </c>
      <c r="J1312" s="650" t="str">
        <f t="shared" si="62"/>
        <v>102.55</v>
      </c>
      <c r="K1312" s="654">
        <v>0.70882000000000001</v>
      </c>
      <c r="L1312" s="637"/>
      <c r="M1312" s="637"/>
      <c r="N1312" s="637"/>
    </row>
    <row r="1313" spans="3:14" x14ac:dyDescent="0.25">
      <c r="C1313" s="649">
        <v>102.6</v>
      </c>
      <c r="D1313" s="650" t="str">
        <f t="shared" si="61"/>
        <v>102.60</v>
      </c>
      <c r="E1313" s="651">
        <v>0.57555000000000001</v>
      </c>
      <c r="F1313" s="618"/>
      <c r="I1313" s="653">
        <v>102.6</v>
      </c>
      <c r="J1313" s="650" t="str">
        <f t="shared" si="62"/>
        <v>102.60</v>
      </c>
      <c r="K1313" s="654">
        <v>0.7087</v>
      </c>
      <c r="L1313" s="637"/>
      <c r="M1313" s="637"/>
      <c r="N1313" s="637"/>
    </row>
    <row r="1314" spans="3:14" x14ac:dyDescent="0.25">
      <c r="C1314" s="649">
        <v>102.65</v>
      </c>
      <c r="D1314" s="650" t="str">
        <f t="shared" si="61"/>
        <v>102.65</v>
      </c>
      <c r="E1314" s="651">
        <v>0.57545000000000002</v>
      </c>
      <c r="F1314" s="618"/>
      <c r="I1314" s="653">
        <v>102.65</v>
      </c>
      <c r="J1314" s="650" t="str">
        <f t="shared" si="62"/>
        <v>102.65</v>
      </c>
      <c r="K1314" s="654">
        <v>0.70857000000000003</v>
      </c>
      <c r="L1314" s="637"/>
      <c r="M1314" s="637"/>
      <c r="N1314" s="637"/>
    </row>
    <row r="1315" spans="3:14" x14ac:dyDescent="0.25">
      <c r="C1315" s="649">
        <v>102.7</v>
      </c>
      <c r="D1315" s="650" t="str">
        <f t="shared" si="61"/>
        <v>102.70</v>
      </c>
      <c r="E1315" s="651">
        <v>0.57535000000000003</v>
      </c>
      <c r="F1315" s="618"/>
      <c r="I1315" s="653">
        <v>102.7</v>
      </c>
      <c r="J1315" s="650" t="str">
        <f t="shared" si="62"/>
        <v>102.70</v>
      </c>
      <c r="K1315" s="654">
        <v>0.70845000000000002</v>
      </c>
      <c r="L1315" s="637"/>
      <c r="M1315" s="637"/>
      <c r="N1315" s="637"/>
    </row>
    <row r="1316" spans="3:14" x14ac:dyDescent="0.25">
      <c r="C1316" s="649">
        <v>102.75</v>
      </c>
      <c r="D1316" s="650" t="str">
        <f t="shared" si="61"/>
        <v>102.75</v>
      </c>
      <c r="E1316" s="651">
        <v>0.57525000000000004</v>
      </c>
      <c r="F1316" s="618"/>
      <c r="I1316" s="653">
        <v>102.75</v>
      </c>
      <c r="J1316" s="650" t="str">
        <f t="shared" si="62"/>
        <v>102.75</v>
      </c>
      <c r="K1316" s="654">
        <v>0.70831999999999995</v>
      </c>
      <c r="L1316" s="637"/>
      <c r="M1316" s="637"/>
      <c r="N1316" s="637"/>
    </row>
    <row r="1317" spans="3:14" x14ac:dyDescent="0.25">
      <c r="C1317" s="649">
        <v>102.8</v>
      </c>
      <c r="D1317" s="650" t="str">
        <f t="shared" si="61"/>
        <v>102.80</v>
      </c>
      <c r="E1317" s="651">
        <v>0.575125</v>
      </c>
      <c r="F1317" s="618"/>
      <c r="I1317" s="653">
        <v>102.8</v>
      </c>
      <c r="J1317" s="650" t="str">
        <f t="shared" si="62"/>
        <v>102.80</v>
      </c>
      <c r="K1317" s="654">
        <v>0.70820000000000005</v>
      </c>
      <c r="L1317" s="637"/>
      <c r="M1317" s="637"/>
      <c r="N1317" s="637"/>
    </row>
    <row r="1318" spans="3:14" x14ac:dyDescent="0.25">
      <c r="C1318" s="649">
        <v>102.85</v>
      </c>
      <c r="D1318" s="650" t="str">
        <f t="shared" si="61"/>
        <v>102.85</v>
      </c>
      <c r="E1318" s="651">
        <v>0.57499999999999996</v>
      </c>
      <c r="F1318" s="618"/>
      <c r="I1318" s="653">
        <v>102.85</v>
      </c>
      <c r="J1318" s="650" t="str">
        <f t="shared" si="62"/>
        <v>102.85</v>
      </c>
      <c r="K1318" s="654">
        <v>0.70806999999999998</v>
      </c>
      <c r="L1318" s="637"/>
      <c r="M1318" s="637"/>
      <c r="N1318" s="637"/>
    </row>
    <row r="1319" spans="3:14" x14ac:dyDescent="0.25">
      <c r="C1319" s="649">
        <v>102.9</v>
      </c>
      <c r="D1319" s="650" t="str">
        <f t="shared" si="61"/>
        <v>102.90</v>
      </c>
      <c r="E1319" s="651">
        <v>0.57489999999999997</v>
      </c>
      <c r="F1319" s="618"/>
      <c r="I1319" s="653">
        <v>102.9</v>
      </c>
      <c r="J1319" s="650" t="str">
        <f t="shared" si="62"/>
        <v>102.90</v>
      </c>
      <c r="K1319" s="654">
        <v>0.70794999999999997</v>
      </c>
      <c r="L1319" s="637"/>
      <c r="M1319" s="637"/>
      <c r="N1319" s="637"/>
    </row>
    <row r="1320" spans="3:14" x14ac:dyDescent="0.25">
      <c r="C1320" s="649">
        <v>102.95</v>
      </c>
      <c r="D1320" s="650" t="str">
        <f t="shared" si="61"/>
        <v>102.95</v>
      </c>
      <c r="E1320" s="651">
        <v>0.57479999999999998</v>
      </c>
      <c r="F1320" s="618"/>
      <c r="I1320" s="653">
        <v>102.95</v>
      </c>
      <c r="J1320" s="650" t="str">
        <f t="shared" si="62"/>
        <v>102.95</v>
      </c>
      <c r="K1320" s="654">
        <v>0.70782</v>
      </c>
      <c r="L1320" s="637"/>
      <c r="M1320" s="637"/>
      <c r="N1320" s="637"/>
    </row>
    <row r="1321" spans="3:14" x14ac:dyDescent="0.25">
      <c r="C1321" s="649">
        <v>103</v>
      </c>
      <c r="D1321" s="650" t="str">
        <f t="shared" si="61"/>
        <v>103.00</v>
      </c>
      <c r="E1321" s="651">
        <v>0.57469999999999999</v>
      </c>
      <c r="F1321" s="618"/>
      <c r="I1321" s="653">
        <v>103</v>
      </c>
      <c r="J1321" s="650" t="str">
        <f t="shared" si="62"/>
        <v>103.00</v>
      </c>
      <c r="K1321" s="654">
        <v>0.7077</v>
      </c>
      <c r="L1321" s="637"/>
      <c r="M1321" s="637"/>
      <c r="N1321" s="637"/>
    </row>
    <row r="1322" spans="3:14" x14ac:dyDescent="0.25">
      <c r="C1322" s="649">
        <v>103.05</v>
      </c>
      <c r="D1322" s="650" t="str">
        <f t="shared" si="61"/>
        <v>103.05</v>
      </c>
      <c r="E1322" s="651">
        <v>0.5746</v>
      </c>
      <c r="F1322" s="618"/>
      <c r="I1322" s="653">
        <v>103.05</v>
      </c>
      <c r="J1322" s="650" t="str">
        <f t="shared" si="62"/>
        <v>103.05</v>
      </c>
      <c r="K1322" s="654">
        <v>0.70757000000000003</v>
      </c>
      <c r="L1322" s="637"/>
      <c r="M1322" s="637"/>
      <c r="N1322" s="637"/>
    </row>
    <row r="1323" spans="3:14" x14ac:dyDescent="0.25">
      <c r="C1323" s="649">
        <v>103.1</v>
      </c>
      <c r="D1323" s="650" t="str">
        <f t="shared" si="61"/>
        <v>103.10</v>
      </c>
      <c r="E1323" s="651">
        <v>0.57450000000000001</v>
      </c>
      <c r="F1323" s="618"/>
      <c r="I1323" s="653">
        <v>103.1</v>
      </c>
      <c r="J1323" s="650" t="str">
        <f t="shared" si="62"/>
        <v>103.10</v>
      </c>
      <c r="K1323" s="654">
        <v>0.70745000000000002</v>
      </c>
      <c r="L1323" s="637"/>
      <c r="M1323" s="637"/>
      <c r="N1323" s="637"/>
    </row>
    <row r="1324" spans="3:14" x14ac:dyDescent="0.25">
      <c r="C1324" s="649">
        <v>103.15</v>
      </c>
      <c r="D1324" s="650" t="str">
        <f t="shared" si="61"/>
        <v>103.15</v>
      </c>
      <c r="E1324" s="651">
        <v>0.57440000000000002</v>
      </c>
      <c r="F1324" s="618"/>
      <c r="I1324" s="653">
        <v>103.15</v>
      </c>
      <c r="J1324" s="650" t="str">
        <f t="shared" si="62"/>
        <v>103.15</v>
      </c>
      <c r="K1324" s="654">
        <v>0.70730000000000004</v>
      </c>
      <c r="L1324" s="637"/>
      <c r="M1324" s="637"/>
      <c r="N1324" s="637"/>
    </row>
    <row r="1325" spans="3:14" x14ac:dyDescent="0.25">
      <c r="C1325" s="649">
        <v>103.2</v>
      </c>
      <c r="D1325" s="650" t="str">
        <f t="shared" si="61"/>
        <v>103.20</v>
      </c>
      <c r="E1325" s="651">
        <v>0.57430000000000003</v>
      </c>
      <c r="F1325" s="618"/>
      <c r="I1325" s="653">
        <v>103.2</v>
      </c>
      <c r="J1325" s="650" t="str">
        <f t="shared" si="62"/>
        <v>103.20</v>
      </c>
      <c r="K1325" s="654">
        <v>0.70714999999999995</v>
      </c>
      <c r="L1325" s="637"/>
      <c r="M1325" s="637"/>
      <c r="N1325" s="637"/>
    </row>
    <row r="1326" spans="3:14" x14ac:dyDescent="0.25">
      <c r="C1326" s="649">
        <v>103.25</v>
      </c>
      <c r="D1326" s="650" t="str">
        <f t="shared" si="61"/>
        <v>103.25</v>
      </c>
      <c r="E1326" s="651">
        <v>0.57420000000000004</v>
      </c>
      <c r="F1326" s="618"/>
      <c r="I1326" s="653">
        <v>103.25</v>
      </c>
      <c r="J1326" s="650" t="str">
        <f t="shared" si="62"/>
        <v>103.25</v>
      </c>
      <c r="K1326" s="654">
        <v>0.70701999999999998</v>
      </c>
      <c r="L1326" s="637"/>
      <c r="M1326" s="637"/>
      <c r="N1326" s="637"/>
    </row>
    <row r="1327" spans="3:14" x14ac:dyDescent="0.25">
      <c r="C1327" s="649">
        <v>103.3</v>
      </c>
      <c r="D1327" s="650" t="str">
        <f t="shared" si="61"/>
        <v>103.30</v>
      </c>
      <c r="E1327" s="651">
        <v>0.57410000000000005</v>
      </c>
      <c r="F1327" s="618"/>
      <c r="I1327" s="653">
        <v>103.3</v>
      </c>
      <c r="J1327" s="650" t="str">
        <f t="shared" si="62"/>
        <v>103.30</v>
      </c>
      <c r="K1327" s="654">
        <v>0.70689999999999997</v>
      </c>
      <c r="L1327" s="637"/>
      <c r="M1327" s="637"/>
      <c r="N1327" s="637"/>
    </row>
    <row r="1328" spans="3:14" x14ac:dyDescent="0.25">
      <c r="C1328" s="649">
        <v>103.35</v>
      </c>
      <c r="D1328" s="650" t="str">
        <f t="shared" si="61"/>
        <v>103.35</v>
      </c>
      <c r="E1328" s="651">
        <v>0.57399999999999995</v>
      </c>
      <c r="F1328" s="618"/>
      <c r="I1328" s="653">
        <v>103.35</v>
      </c>
      <c r="J1328" s="650" t="str">
        <f t="shared" si="62"/>
        <v>103.35</v>
      </c>
      <c r="K1328" s="654">
        <v>0.70677000000000001</v>
      </c>
      <c r="L1328" s="637"/>
      <c r="M1328" s="637"/>
      <c r="N1328" s="637"/>
    </row>
    <row r="1329" spans="3:14" x14ac:dyDescent="0.25">
      <c r="C1329" s="649">
        <v>103.4</v>
      </c>
      <c r="D1329" s="650" t="str">
        <f t="shared" si="61"/>
        <v>103.40</v>
      </c>
      <c r="E1329" s="651">
        <v>0.57389999999999997</v>
      </c>
      <c r="F1329" s="618"/>
      <c r="I1329" s="653">
        <v>103.4</v>
      </c>
      <c r="J1329" s="650" t="str">
        <f t="shared" si="62"/>
        <v>103.40</v>
      </c>
      <c r="K1329" s="654">
        <v>0.70665</v>
      </c>
      <c r="L1329" s="637"/>
      <c r="M1329" s="637"/>
      <c r="N1329" s="637"/>
    </row>
    <row r="1330" spans="3:14" x14ac:dyDescent="0.25">
      <c r="C1330" s="649">
        <v>103.45</v>
      </c>
      <c r="D1330" s="650" t="str">
        <f t="shared" si="61"/>
        <v>103.45</v>
      </c>
      <c r="E1330" s="651">
        <v>0.57379999999999998</v>
      </c>
      <c r="F1330" s="618"/>
      <c r="I1330" s="653">
        <v>103.45</v>
      </c>
      <c r="J1330" s="650" t="str">
        <f t="shared" si="62"/>
        <v>103.45</v>
      </c>
      <c r="K1330" s="654">
        <v>0.70652000000000004</v>
      </c>
      <c r="L1330" s="637"/>
      <c r="M1330" s="637"/>
      <c r="N1330" s="637"/>
    </row>
    <row r="1331" spans="3:14" x14ac:dyDescent="0.25">
      <c r="C1331" s="649">
        <v>103.5</v>
      </c>
      <c r="D1331" s="650" t="str">
        <f t="shared" si="61"/>
        <v>103.50</v>
      </c>
      <c r="E1331" s="651">
        <v>0.57367500000000005</v>
      </c>
      <c r="F1331" s="618"/>
      <c r="I1331" s="653">
        <v>103.5</v>
      </c>
      <c r="J1331" s="650" t="str">
        <f t="shared" si="62"/>
        <v>103.50</v>
      </c>
      <c r="K1331" s="654">
        <v>0.70640000000000003</v>
      </c>
      <c r="L1331" s="637"/>
      <c r="M1331" s="637"/>
      <c r="N1331" s="637"/>
    </row>
    <row r="1332" spans="3:14" x14ac:dyDescent="0.25">
      <c r="C1332" s="649">
        <v>103.55</v>
      </c>
      <c r="D1332" s="650" t="str">
        <f t="shared" si="61"/>
        <v>103.55</v>
      </c>
      <c r="E1332" s="651">
        <v>0.57355</v>
      </c>
      <c r="F1332" s="618"/>
      <c r="I1332" s="653">
        <v>103.55</v>
      </c>
      <c r="J1332" s="650" t="str">
        <f t="shared" si="62"/>
        <v>103.55</v>
      </c>
      <c r="K1332" s="654">
        <v>0.70626999999999995</v>
      </c>
      <c r="L1332" s="637"/>
      <c r="M1332" s="637"/>
      <c r="N1332" s="637"/>
    </row>
    <row r="1333" spans="3:14" x14ac:dyDescent="0.25">
      <c r="C1333" s="649">
        <v>103.6</v>
      </c>
      <c r="D1333" s="650" t="str">
        <f t="shared" si="61"/>
        <v>103.60</v>
      </c>
      <c r="E1333" s="651">
        <v>0.57345000000000002</v>
      </c>
      <c r="F1333" s="618"/>
      <c r="I1333" s="653">
        <v>103.6</v>
      </c>
      <c r="J1333" s="650" t="str">
        <f t="shared" si="62"/>
        <v>103.60</v>
      </c>
      <c r="K1333" s="654">
        <v>0.70615000000000006</v>
      </c>
      <c r="L1333" s="637"/>
      <c r="M1333" s="637"/>
      <c r="N1333" s="637"/>
    </row>
    <row r="1334" spans="3:14" x14ac:dyDescent="0.25">
      <c r="C1334" s="649">
        <v>103.65</v>
      </c>
      <c r="D1334" s="650" t="str">
        <f t="shared" si="61"/>
        <v>103.65</v>
      </c>
      <c r="E1334" s="651">
        <v>0.57335000000000003</v>
      </c>
      <c r="F1334" s="618"/>
      <c r="I1334" s="653">
        <v>103.65</v>
      </c>
      <c r="J1334" s="650" t="str">
        <f t="shared" si="62"/>
        <v>103.65</v>
      </c>
      <c r="K1334" s="654">
        <v>0.70601999999999998</v>
      </c>
      <c r="L1334" s="637"/>
      <c r="M1334" s="637"/>
      <c r="N1334" s="637"/>
    </row>
    <row r="1335" spans="3:14" x14ac:dyDescent="0.25">
      <c r="C1335" s="649">
        <v>103.7</v>
      </c>
      <c r="D1335" s="650" t="str">
        <f t="shared" si="61"/>
        <v>103.70</v>
      </c>
      <c r="E1335" s="651">
        <v>0.57325000000000004</v>
      </c>
      <c r="F1335" s="618"/>
      <c r="I1335" s="653">
        <v>103.7</v>
      </c>
      <c r="J1335" s="650" t="str">
        <f t="shared" si="62"/>
        <v>103.70</v>
      </c>
      <c r="K1335" s="654">
        <v>0.70589999999999997</v>
      </c>
      <c r="L1335" s="637"/>
      <c r="M1335" s="637"/>
      <c r="N1335" s="637"/>
    </row>
    <row r="1336" spans="3:14" x14ac:dyDescent="0.25">
      <c r="C1336" s="649">
        <v>103.75</v>
      </c>
      <c r="D1336" s="650" t="str">
        <f t="shared" si="61"/>
        <v>103.75</v>
      </c>
      <c r="E1336" s="651">
        <v>0.57315000000000005</v>
      </c>
      <c r="F1336" s="618"/>
      <c r="I1336" s="653">
        <v>103.75</v>
      </c>
      <c r="J1336" s="650" t="str">
        <f t="shared" si="62"/>
        <v>103.75</v>
      </c>
      <c r="K1336" s="654">
        <v>0.70577000000000001</v>
      </c>
      <c r="L1336" s="637"/>
      <c r="M1336" s="637"/>
      <c r="N1336" s="637"/>
    </row>
    <row r="1337" spans="3:14" x14ac:dyDescent="0.25">
      <c r="C1337" s="649">
        <v>103.8</v>
      </c>
      <c r="D1337" s="650" t="str">
        <f t="shared" si="61"/>
        <v>103.80</v>
      </c>
      <c r="E1337" s="651">
        <v>0.57304999999999995</v>
      </c>
      <c r="F1337" s="618"/>
      <c r="I1337" s="653">
        <v>103.8</v>
      </c>
      <c r="J1337" s="650" t="str">
        <f t="shared" si="62"/>
        <v>103.80</v>
      </c>
      <c r="K1337" s="654">
        <v>0.70565</v>
      </c>
      <c r="L1337" s="637"/>
      <c r="M1337" s="637"/>
      <c r="N1337" s="637"/>
    </row>
    <row r="1338" spans="3:14" x14ac:dyDescent="0.25">
      <c r="C1338" s="649">
        <v>103.85</v>
      </c>
      <c r="D1338" s="650" t="str">
        <f t="shared" si="61"/>
        <v>103.85</v>
      </c>
      <c r="E1338" s="651">
        <v>0.57294999999999996</v>
      </c>
      <c r="F1338" s="618"/>
      <c r="I1338" s="653">
        <v>103.85</v>
      </c>
      <c r="J1338" s="650" t="str">
        <f t="shared" si="62"/>
        <v>103.85</v>
      </c>
      <c r="K1338" s="654">
        <v>0.70552000000000004</v>
      </c>
      <c r="L1338" s="637"/>
      <c r="M1338" s="637"/>
      <c r="N1338" s="637"/>
    </row>
    <row r="1339" spans="3:14" x14ac:dyDescent="0.25">
      <c r="C1339" s="649">
        <v>103.9</v>
      </c>
      <c r="D1339" s="650" t="str">
        <f t="shared" si="61"/>
        <v>103.90</v>
      </c>
      <c r="E1339" s="651">
        <v>0.57284999999999997</v>
      </c>
      <c r="F1339" s="618"/>
      <c r="I1339" s="653">
        <v>103.9</v>
      </c>
      <c r="J1339" s="650" t="str">
        <f t="shared" si="62"/>
        <v>103.90</v>
      </c>
      <c r="K1339" s="654">
        <v>0.70540000000000003</v>
      </c>
      <c r="L1339" s="637"/>
      <c r="M1339" s="637"/>
      <c r="N1339" s="637"/>
    </row>
    <row r="1340" spans="3:14" x14ac:dyDescent="0.25">
      <c r="C1340" s="649">
        <v>103.95</v>
      </c>
      <c r="D1340" s="650" t="str">
        <f t="shared" si="61"/>
        <v>103.95</v>
      </c>
      <c r="E1340" s="651">
        <v>0.57274999999999998</v>
      </c>
      <c r="F1340" s="618"/>
      <c r="I1340" s="653">
        <v>103.95</v>
      </c>
      <c r="J1340" s="650" t="str">
        <f t="shared" si="62"/>
        <v>103.95</v>
      </c>
      <c r="K1340" s="654">
        <v>0.70526999999999995</v>
      </c>
      <c r="L1340" s="637"/>
      <c r="M1340" s="637"/>
      <c r="N1340" s="637"/>
    </row>
    <row r="1341" spans="3:14" x14ac:dyDescent="0.25">
      <c r="C1341" s="649">
        <v>104</v>
      </c>
      <c r="D1341" s="650" t="str">
        <f t="shared" si="61"/>
        <v>104.00</v>
      </c>
      <c r="E1341" s="651">
        <v>0.57264999999999999</v>
      </c>
      <c r="F1341" s="618"/>
      <c r="I1341" s="653">
        <v>104</v>
      </c>
      <c r="J1341" s="650" t="str">
        <f t="shared" si="62"/>
        <v>104.00</v>
      </c>
      <c r="K1341" s="654">
        <v>0.70515000000000005</v>
      </c>
      <c r="L1341" s="637"/>
      <c r="M1341" s="637"/>
      <c r="N1341" s="637"/>
    </row>
    <row r="1342" spans="3:14" x14ac:dyDescent="0.25">
      <c r="C1342" s="649">
        <v>104.05</v>
      </c>
      <c r="D1342" s="650" t="str">
        <f t="shared" ref="D1342:D1405" si="63">TEXT(C1342,"#.00")</f>
        <v>104.05</v>
      </c>
      <c r="E1342" s="651">
        <v>0.57255</v>
      </c>
      <c r="F1342" s="618"/>
      <c r="I1342" s="653">
        <v>104.05</v>
      </c>
      <c r="J1342" s="650" t="str">
        <f t="shared" ref="J1342:J1405" si="64">TEXT(I1342,"#.00")</f>
        <v>104.05</v>
      </c>
      <c r="K1342" s="654">
        <v>0.70501999999999998</v>
      </c>
      <c r="L1342" s="637"/>
      <c r="M1342" s="637"/>
      <c r="N1342" s="637"/>
    </row>
    <row r="1343" spans="3:14" x14ac:dyDescent="0.25">
      <c r="C1343" s="649">
        <v>104.1</v>
      </c>
      <c r="D1343" s="650" t="str">
        <f t="shared" si="63"/>
        <v>104.10</v>
      </c>
      <c r="E1343" s="651">
        <v>0.57247499999999996</v>
      </c>
      <c r="F1343" s="618"/>
      <c r="I1343" s="653">
        <v>104.1</v>
      </c>
      <c r="J1343" s="650" t="str">
        <f t="shared" si="64"/>
        <v>104.10</v>
      </c>
      <c r="K1343" s="654">
        <v>0.70489999999999997</v>
      </c>
      <c r="L1343" s="637"/>
      <c r="M1343" s="637"/>
      <c r="N1343" s="637"/>
    </row>
    <row r="1344" spans="3:14" x14ac:dyDescent="0.25">
      <c r="C1344" s="649">
        <v>104.15</v>
      </c>
      <c r="D1344" s="650" t="str">
        <f t="shared" si="63"/>
        <v>104.15</v>
      </c>
      <c r="E1344" s="651">
        <v>0.57240000000000002</v>
      </c>
      <c r="F1344" s="618"/>
      <c r="I1344" s="653">
        <v>104.15</v>
      </c>
      <c r="J1344" s="650" t="str">
        <f t="shared" si="64"/>
        <v>104.15</v>
      </c>
      <c r="K1344" s="654">
        <v>0.70479999999999998</v>
      </c>
      <c r="L1344" s="637"/>
      <c r="M1344" s="637"/>
      <c r="N1344" s="637"/>
    </row>
    <row r="1345" spans="3:14" x14ac:dyDescent="0.25">
      <c r="C1345" s="649">
        <v>104.2</v>
      </c>
      <c r="D1345" s="650" t="str">
        <f t="shared" si="63"/>
        <v>104.20</v>
      </c>
      <c r="E1345" s="651">
        <v>0.57230000000000003</v>
      </c>
      <c r="F1345" s="618"/>
      <c r="I1345" s="653">
        <v>104.2</v>
      </c>
      <c r="J1345" s="650" t="str">
        <f t="shared" si="64"/>
        <v>104.20</v>
      </c>
      <c r="K1345" s="654">
        <v>0.70469999999999999</v>
      </c>
      <c r="L1345" s="637"/>
      <c r="M1345" s="637"/>
      <c r="N1345" s="637"/>
    </row>
    <row r="1346" spans="3:14" x14ac:dyDescent="0.25">
      <c r="C1346" s="649">
        <v>104.25</v>
      </c>
      <c r="D1346" s="650" t="str">
        <f t="shared" si="63"/>
        <v>104.25</v>
      </c>
      <c r="E1346" s="651">
        <v>0.57220000000000004</v>
      </c>
      <c r="F1346" s="618"/>
      <c r="I1346" s="653">
        <v>104.25</v>
      </c>
      <c r="J1346" s="650" t="str">
        <f t="shared" si="64"/>
        <v>104.25</v>
      </c>
      <c r="K1346" s="654">
        <v>0.70457000000000003</v>
      </c>
      <c r="L1346" s="637"/>
      <c r="M1346" s="637"/>
      <c r="N1346" s="637"/>
    </row>
    <row r="1347" spans="3:14" x14ac:dyDescent="0.25">
      <c r="C1347" s="649">
        <v>104.3</v>
      </c>
      <c r="D1347" s="650" t="str">
        <f t="shared" si="63"/>
        <v>104.30</v>
      </c>
      <c r="E1347" s="651">
        <v>0.57210000000000005</v>
      </c>
      <c r="F1347" s="618"/>
      <c r="I1347" s="653">
        <v>104.3</v>
      </c>
      <c r="J1347" s="650" t="str">
        <f t="shared" si="64"/>
        <v>104.30</v>
      </c>
      <c r="K1347" s="654">
        <v>0.70445000000000002</v>
      </c>
      <c r="L1347" s="637"/>
      <c r="M1347" s="637"/>
      <c r="N1347" s="637"/>
    </row>
    <row r="1348" spans="3:14" x14ac:dyDescent="0.25">
      <c r="C1348" s="649">
        <v>104.35</v>
      </c>
      <c r="D1348" s="650" t="str">
        <f t="shared" si="63"/>
        <v>104.35</v>
      </c>
      <c r="E1348" s="651">
        <v>0.57199999999999995</v>
      </c>
      <c r="F1348" s="618"/>
      <c r="I1348" s="653">
        <v>104.35</v>
      </c>
      <c r="J1348" s="650" t="str">
        <f t="shared" si="64"/>
        <v>104.35</v>
      </c>
      <c r="K1348" s="654">
        <v>0.70431999999999995</v>
      </c>
      <c r="L1348" s="637"/>
      <c r="M1348" s="637"/>
      <c r="N1348" s="637"/>
    </row>
    <row r="1349" spans="3:14" x14ac:dyDescent="0.25">
      <c r="C1349" s="649">
        <v>104.4</v>
      </c>
      <c r="D1349" s="650" t="str">
        <f t="shared" si="63"/>
        <v>104.40</v>
      </c>
      <c r="E1349" s="651">
        <v>0.57189999999999996</v>
      </c>
      <c r="F1349" s="618"/>
      <c r="I1349" s="653">
        <v>104.4</v>
      </c>
      <c r="J1349" s="650" t="str">
        <f t="shared" si="64"/>
        <v>104.40</v>
      </c>
      <c r="K1349" s="654">
        <v>0.70420000000000005</v>
      </c>
      <c r="L1349" s="637"/>
      <c r="M1349" s="637"/>
      <c r="N1349" s="637"/>
    </row>
    <row r="1350" spans="3:14" x14ac:dyDescent="0.25">
      <c r="C1350" s="649">
        <v>104.45</v>
      </c>
      <c r="D1350" s="650" t="str">
        <f t="shared" si="63"/>
        <v>104.45</v>
      </c>
      <c r="E1350" s="651">
        <v>0.57179999999999997</v>
      </c>
      <c r="F1350" s="618"/>
      <c r="I1350" s="653">
        <v>104.45</v>
      </c>
      <c r="J1350" s="650" t="str">
        <f t="shared" si="64"/>
        <v>104.45</v>
      </c>
      <c r="K1350" s="654">
        <v>0.70406999999999997</v>
      </c>
      <c r="L1350" s="637"/>
      <c r="M1350" s="637"/>
      <c r="N1350" s="637"/>
    </row>
    <row r="1351" spans="3:14" x14ac:dyDescent="0.25">
      <c r="C1351" s="649">
        <v>104.5</v>
      </c>
      <c r="D1351" s="650" t="str">
        <f t="shared" si="63"/>
        <v>104.50</v>
      </c>
      <c r="E1351" s="651">
        <v>0.57169999999999999</v>
      </c>
      <c r="F1351" s="618"/>
      <c r="I1351" s="653">
        <v>104.5</v>
      </c>
      <c r="J1351" s="650" t="str">
        <f t="shared" si="64"/>
        <v>104.50</v>
      </c>
      <c r="K1351" s="654">
        <v>0.70394999999999996</v>
      </c>
      <c r="L1351" s="637"/>
      <c r="M1351" s="637"/>
      <c r="N1351" s="637"/>
    </row>
    <row r="1352" spans="3:14" x14ac:dyDescent="0.25">
      <c r="C1352" s="649">
        <v>104.55</v>
      </c>
      <c r="D1352" s="650" t="str">
        <f t="shared" si="63"/>
        <v>104.55</v>
      </c>
      <c r="E1352" s="651">
        <v>0.5716</v>
      </c>
      <c r="F1352" s="618"/>
      <c r="I1352" s="653">
        <v>104.55</v>
      </c>
      <c r="J1352" s="650" t="str">
        <f t="shared" si="64"/>
        <v>104.55</v>
      </c>
      <c r="K1352" s="654">
        <v>0.70382</v>
      </c>
      <c r="L1352" s="637"/>
      <c r="M1352" s="637"/>
      <c r="N1352" s="637"/>
    </row>
    <row r="1353" spans="3:14" x14ac:dyDescent="0.25">
      <c r="C1353" s="649">
        <v>104.6</v>
      </c>
      <c r="D1353" s="650" t="str">
        <f t="shared" si="63"/>
        <v>104.60</v>
      </c>
      <c r="E1353" s="651">
        <v>0.57150000000000001</v>
      </c>
      <c r="F1353" s="618"/>
      <c r="I1353" s="653">
        <v>104.6</v>
      </c>
      <c r="J1353" s="650" t="str">
        <f t="shared" si="64"/>
        <v>104.60</v>
      </c>
      <c r="K1353" s="654">
        <v>0.70369999999999999</v>
      </c>
      <c r="L1353" s="637"/>
      <c r="M1353" s="637"/>
      <c r="N1353" s="637"/>
    </row>
    <row r="1354" spans="3:14" x14ac:dyDescent="0.25">
      <c r="C1354" s="649">
        <v>104.65</v>
      </c>
      <c r="D1354" s="650" t="str">
        <f t="shared" si="63"/>
        <v>104.65</v>
      </c>
      <c r="E1354" s="651">
        <v>0.57140000000000002</v>
      </c>
      <c r="F1354" s="618"/>
      <c r="I1354" s="653">
        <v>104.65</v>
      </c>
      <c r="J1354" s="650" t="str">
        <f t="shared" si="64"/>
        <v>104.65</v>
      </c>
      <c r="K1354" s="654">
        <v>0.70357000000000003</v>
      </c>
      <c r="L1354" s="637"/>
      <c r="M1354" s="637"/>
      <c r="N1354" s="637"/>
    </row>
    <row r="1355" spans="3:14" x14ac:dyDescent="0.25">
      <c r="C1355" s="649">
        <v>104.7</v>
      </c>
      <c r="D1355" s="650" t="str">
        <f t="shared" si="63"/>
        <v>104.70</v>
      </c>
      <c r="E1355" s="651">
        <v>0.57132499999999997</v>
      </c>
      <c r="F1355" s="618"/>
      <c r="I1355" s="653">
        <v>104.7</v>
      </c>
      <c r="J1355" s="650" t="str">
        <f t="shared" si="64"/>
        <v>104.70</v>
      </c>
      <c r="K1355" s="654">
        <v>0.70345000000000002</v>
      </c>
      <c r="L1355" s="637"/>
      <c r="M1355" s="637"/>
      <c r="N1355" s="637"/>
    </row>
    <row r="1356" spans="3:14" x14ac:dyDescent="0.25">
      <c r="C1356" s="649">
        <v>104.75</v>
      </c>
      <c r="D1356" s="650" t="str">
        <f t="shared" si="63"/>
        <v>104.75</v>
      </c>
      <c r="E1356" s="651">
        <v>0.57125000000000004</v>
      </c>
      <c r="F1356" s="618"/>
      <c r="I1356" s="653">
        <v>104.75</v>
      </c>
      <c r="J1356" s="650" t="str">
        <f t="shared" si="64"/>
        <v>104.75</v>
      </c>
      <c r="K1356" s="654">
        <v>0.70331999999999995</v>
      </c>
      <c r="L1356" s="637"/>
      <c r="M1356" s="637"/>
      <c r="N1356" s="637"/>
    </row>
    <row r="1357" spans="3:14" x14ac:dyDescent="0.25">
      <c r="C1357" s="649">
        <v>104.8</v>
      </c>
      <c r="D1357" s="650" t="str">
        <f t="shared" si="63"/>
        <v>104.80</v>
      </c>
      <c r="E1357" s="651">
        <v>0.57115000000000005</v>
      </c>
      <c r="F1357" s="618"/>
      <c r="I1357" s="653">
        <v>104.8</v>
      </c>
      <c r="J1357" s="650" t="str">
        <f t="shared" si="64"/>
        <v>104.80</v>
      </c>
      <c r="K1357" s="654">
        <v>0.70320000000000005</v>
      </c>
      <c r="L1357" s="637"/>
      <c r="M1357" s="637"/>
      <c r="N1357" s="637"/>
    </row>
    <row r="1358" spans="3:14" x14ac:dyDescent="0.25">
      <c r="C1358" s="649">
        <v>104.85</v>
      </c>
      <c r="D1358" s="650" t="str">
        <f t="shared" si="63"/>
        <v>104.85</v>
      </c>
      <c r="E1358" s="651">
        <v>0.57104999999999995</v>
      </c>
      <c r="F1358" s="618"/>
      <c r="I1358" s="653">
        <v>104.85</v>
      </c>
      <c r="J1358" s="650" t="str">
        <f t="shared" si="64"/>
        <v>104.85</v>
      </c>
      <c r="K1358" s="654">
        <v>0.70306999999999997</v>
      </c>
      <c r="L1358" s="637"/>
      <c r="M1358" s="637"/>
      <c r="N1358" s="637"/>
    </row>
    <row r="1359" spans="3:14" x14ac:dyDescent="0.25">
      <c r="C1359" s="649">
        <v>104.9</v>
      </c>
      <c r="D1359" s="650" t="str">
        <f t="shared" si="63"/>
        <v>104.90</v>
      </c>
      <c r="E1359" s="651">
        <v>0.57094999999999996</v>
      </c>
      <c r="F1359" s="618"/>
      <c r="I1359" s="653">
        <v>104.9</v>
      </c>
      <c r="J1359" s="650" t="str">
        <f t="shared" si="64"/>
        <v>104.90</v>
      </c>
      <c r="K1359" s="654">
        <v>0.70294999999999996</v>
      </c>
      <c r="L1359" s="637"/>
      <c r="M1359" s="637"/>
      <c r="N1359" s="637"/>
    </row>
    <row r="1360" spans="3:14" x14ac:dyDescent="0.25">
      <c r="C1360" s="649">
        <v>104.95</v>
      </c>
      <c r="D1360" s="650" t="str">
        <f t="shared" si="63"/>
        <v>104.95</v>
      </c>
      <c r="E1360" s="651">
        <v>0.57084999999999997</v>
      </c>
      <c r="F1360" s="618"/>
      <c r="I1360" s="653">
        <v>104.95</v>
      </c>
      <c r="J1360" s="650" t="str">
        <f t="shared" si="64"/>
        <v>104.95</v>
      </c>
      <c r="K1360" s="654">
        <v>0.70282</v>
      </c>
      <c r="L1360" s="637"/>
      <c r="M1360" s="637"/>
      <c r="N1360" s="637"/>
    </row>
    <row r="1361" spans="3:14" x14ac:dyDescent="0.25">
      <c r="C1361" s="649">
        <v>105</v>
      </c>
      <c r="D1361" s="650" t="str">
        <f t="shared" si="63"/>
        <v>105.00</v>
      </c>
      <c r="E1361" s="651">
        <v>0.57074999999999998</v>
      </c>
      <c r="F1361" s="618"/>
      <c r="I1361" s="653">
        <v>105</v>
      </c>
      <c r="J1361" s="650" t="str">
        <f t="shared" si="64"/>
        <v>105.00</v>
      </c>
      <c r="K1361" s="654">
        <v>0.70269999999999999</v>
      </c>
      <c r="L1361" s="637"/>
      <c r="M1361" s="637"/>
      <c r="N1361" s="637"/>
    </row>
    <row r="1362" spans="3:14" x14ac:dyDescent="0.25">
      <c r="C1362" s="649">
        <v>105.05</v>
      </c>
      <c r="D1362" s="650" t="str">
        <f t="shared" si="63"/>
        <v>105.05</v>
      </c>
      <c r="E1362" s="651">
        <v>0.57064999999999999</v>
      </c>
      <c r="F1362" s="618"/>
      <c r="I1362" s="653">
        <v>105.05</v>
      </c>
      <c r="J1362" s="650" t="str">
        <f t="shared" si="64"/>
        <v>105.05</v>
      </c>
      <c r="K1362" s="654">
        <v>0.70257000000000003</v>
      </c>
      <c r="L1362" s="637"/>
      <c r="M1362" s="637"/>
      <c r="N1362" s="637"/>
    </row>
    <row r="1363" spans="3:14" x14ac:dyDescent="0.25">
      <c r="C1363" s="649">
        <v>105.1</v>
      </c>
      <c r="D1363" s="650" t="str">
        <f t="shared" si="63"/>
        <v>105.10</v>
      </c>
      <c r="E1363" s="651">
        <v>0.57057500000000005</v>
      </c>
      <c r="F1363" s="618"/>
      <c r="I1363" s="653">
        <v>105.1</v>
      </c>
      <c r="J1363" s="650" t="str">
        <f t="shared" si="64"/>
        <v>105.10</v>
      </c>
      <c r="K1363" s="654">
        <v>0.70245000000000002</v>
      </c>
      <c r="L1363" s="637"/>
      <c r="M1363" s="637"/>
      <c r="N1363" s="637"/>
    </row>
    <row r="1364" spans="3:14" x14ac:dyDescent="0.25">
      <c r="C1364" s="649">
        <v>105.15</v>
      </c>
      <c r="D1364" s="650" t="str">
        <f t="shared" si="63"/>
        <v>105.15</v>
      </c>
      <c r="E1364" s="651">
        <v>0.57050000000000001</v>
      </c>
      <c r="F1364" s="618"/>
      <c r="I1364" s="653">
        <v>105.15</v>
      </c>
      <c r="J1364" s="650" t="str">
        <f t="shared" si="64"/>
        <v>105.15</v>
      </c>
      <c r="K1364" s="654">
        <v>0.70235000000000003</v>
      </c>
      <c r="L1364" s="637"/>
      <c r="M1364" s="637"/>
      <c r="N1364" s="637"/>
    </row>
    <row r="1365" spans="3:14" x14ac:dyDescent="0.25">
      <c r="C1365" s="649">
        <v>105.2</v>
      </c>
      <c r="D1365" s="650" t="str">
        <f t="shared" si="63"/>
        <v>105.20</v>
      </c>
      <c r="E1365" s="651">
        <v>0.57040000000000002</v>
      </c>
      <c r="F1365" s="618"/>
      <c r="I1365" s="653">
        <v>105.2</v>
      </c>
      <c r="J1365" s="650" t="str">
        <f t="shared" si="64"/>
        <v>105.20</v>
      </c>
      <c r="K1365" s="654">
        <v>0.70225000000000004</v>
      </c>
      <c r="L1365" s="637"/>
      <c r="M1365" s="637"/>
      <c r="N1365" s="637"/>
    </row>
    <row r="1366" spans="3:14" x14ac:dyDescent="0.25">
      <c r="C1366" s="649">
        <v>105.25</v>
      </c>
      <c r="D1366" s="650" t="str">
        <f t="shared" si="63"/>
        <v>105.25</v>
      </c>
      <c r="E1366" s="651">
        <v>0.57030000000000003</v>
      </c>
      <c r="F1366" s="618"/>
      <c r="I1366" s="653">
        <v>105.25</v>
      </c>
      <c r="J1366" s="650" t="str">
        <f t="shared" si="64"/>
        <v>105.25</v>
      </c>
      <c r="K1366" s="654">
        <v>0.70211999999999997</v>
      </c>
      <c r="L1366" s="637"/>
      <c r="M1366" s="637"/>
      <c r="N1366" s="637"/>
    </row>
    <row r="1367" spans="3:14" x14ac:dyDescent="0.25">
      <c r="C1367" s="649">
        <v>105.3</v>
      </c>
      <c r="D1367" s="650" t="str">
        <f t="shared" si="63"/>
        <v>105.30</v>
      </c>
      <c r="E1367" s="651">
        <v>0.57020000000000004</v>
      </c>
      <c r="F1367" s="618"/>
      <c r="I1367" s="653">
        <v>105.3</v>
      </c>
      <c r="J1367" s="650" t="str">
        <f t="shared" si="64"/>
        <v>105.30</v>
      </c>
      <c r="K1367" s="654">
        <v>0.70199999999999996</v>
      </c>
      <c r="L1367" s="637"/>
      <c r="M1367" s="637"/>
      <c r="N1367" s="637"/>
    </row>
    <row r="1368" spans="3:14" x14ac:dyDescent="0.25">
      <c r="C1368" s="649">
        <v>105.35</v>
      </c>
      <c r="D1368" s="650" t="str">
        <f t="shared" si="63"/>
        <v>105.35</v>
      </c>
      <c r="E1368" s="651">
        <v>0.57010000000000005</v>
      </c>
      <c r="F1368" s="618"/>
      <c r="I1368" s="653">
        <v>105.35</v>
      </c>
      <c r="J1368" s="650" t="str">
        <f t="shared" si="64"/>
        <v>105.35</v>
      </c>
      <c r="K1368" s="654">
        <v>0.70186999999999999</v>
      </c>
      <c r="L1368" s="637"/>
      <c r="M1368" s="637"/>
      <c r="N1368" s="637"/>
    </row>
    <row r="1369" spans="3:14" x14ac:dyDescent="0.25">
      <c r="C1369" s="649">
        <v>105.4</v>
      </c>
      <c r="D1369" s="650" t="str">
        <f t="shared" si="63"/>
        <v>105.40</v>
      </c>
      <c r="E1369" s="651">
        <v>0.570025</v>
      </c>
      <c r="F1369" s="618"/>
      <c r="I1369" s="653">
        <v>105.4</v>
      </c>
      <c r="J1369" s="650" t="str">
        <f t="shared" si="64"/>
        <v>105.40</v>
      </c>
      <c r="K1369" s="654">
        <v>0.70174999999999998</v>
      </c>
      <c r="L1369" s="637"/>
      <c r="M1369" s="637"/>
      <c r="N1369" s="637"/>
    </row>
    <row r="1370" spans="3:14" x14ac:dyDescent="0.25">
      <c r="C1370" s="649">
        <v>105.45</v>
      </c>
      <c r="D1370" s="650" t="str">
        <f t="shared" si="63"/>
        <v>105.45</v>
      </c>
      <c r="E1370" s="651">
        <v>0.56994999999999996</v>
      </c>
      <c r="F1370" s="618"/>
      <c r="I1370" s="653">
        <v>105.45</v>
      </c>
      <c r="J1370" s="650" t="str">
        <f t="shared" si="64"/>
        <v>105.45</v>
      </c>
      <c r="K1370" s="654">
        <v>0.70165</v>
      </c>
      <c r="L1370" s="637"/>
      <c r="M1370" s="637"/>
      <c r="N1370" s="637"/>
    </row>
    <row r="1371" spans="3:14" x14ac:dyDescent="0.25">
      <c r="C1371" s="649">
        <v>105.5</v>
      </c>
      <c r="D1371" s="650" t="str">
        <f t="shared" si="63"/>
        <v>105.50</v>
      </c>
      <c r="E1371" s="651">
        <v>0.56984999999999997</v>
      </c>
      <c r="F1371" s="618"/>
      <c r="I1371" s="653">
        <v>105.5</v>
      </c>
      <c r="J1371" s="650" t="str">
        <f t="shared" si="64"/>
        <v>105.50</v>
      </c>
      <c r="K1371" s="654">
        <v>0.70155000000000001</v>
      </c>
      <c r="L1371" s="637"/>
      <c r="M1371" s="637"/>
      <c r="N1371" s="637"/>
    </row>
    <row r="1372" spans="3:14" x14ac:dyDescent="0.25">
      <c r="C1372" s="649">
        <v>105.55</v>
      </c>
      <c r="D1372" s="650" t="str">
        <f t="shared" si="63"/>
        <v>105.55</v>
      </c>
      <c r="E1372" s="651">
        <v>0.56974999999999998</v>
      </c>
      <c r="F1372" s="618"/>
      <c r="I1372" s="653">
        <v>105.55</v>
      </c>
      <c r="J1372" s="650" t="str">
        <f t="shared" si="64"/>
        <v>105.55</v>
      </c>
      <c r="K1372" s="654">
        <v>0.70142000000000004</v>
      </c>
      <c r="L1372" s="637"/>
      <c r="M1372" s="637"/>
      <c r="N1372" s="637"/>
    </row>
    <row r="1373" spans="3:14" x14ac:dyDescent="0.25">
      <c r="C1373" s="649">
        <v>105.6</v>
      </c>
      <c r="D1373" s="650" t="str">
        <f t="shared" si="63"/>
        <v>105.60</v>
      </c>
      <c r="E1373" s="651">
        <v>0.56964999999999999</v>
      </c>
      <c r="F1373" s="618"/>
      <c r="I1373" s="653">
        <v>105.6</v>
      </c>
      <c r="J1373" s="650" t="str">
        <f t="shared" si="64"/>
        <v>105.60</v>
      </c>
      <c r="K1373" s="654">
        <v>0.70130000000000003</v>
      </c>
      <c r="L1373" s="637"/>
      <c r="M1373" s="637"/>
      <c r="N1373" s="637"/>
    </row>
    <row r="1374" spans="3:14" x14ac:dyDescent="0.25">
      <c r="C1374" s="649">
        <v>105.65</v>
      </c>
      <c r="D1374" s="650" t="str">
        <f t="shared" si="63"/>
        <v>105.65</v>
      </c>
      <c r="E1374" s="651">
        <v>0.56955</v>
      </c>
      <c r="F1374" s="618"/>
      <c r="I1374" s="653">
        <v>105.65</v>
      </c>
      <c r="J1374" s="650" t="str">
        <f t="shared" si="64"/>
        <v>105.65</v>
      </c>
      <c r="K1374" s="654">
        <v>0.70116999999999996</v>
      </c>
      <c r="L1374" s="637"/>
      <c r="M1374" s="637"/>
      <c r="N1374" s="637"/>
    </row>
    <row r="1375" spans="3:14" x14ac:dyDescent="0.25">
      <c r="C1375" s="649">
        <v>105.7</v>
      </c>
      <c r="D1375" s="650" t="str">
        <f t="shared" si="63"/>
        <v>105.70</v>
      </c>
      <c r="E1375" s="651">
        <v>0.56947499999999995</v>
      </c>
      <c r="F1375" s="618"/>
      <c r="I1375" s="653">
        <v>105.7</v>
      </c>
      <c r="J1375" s="650" t="str">
        <f t="shared" si="64"/>
        <v>105.70</v>
      </c>
      <c r="K1375" s="654">
        <v>0.70104999999999995</v>
      </c>
      <c r="L1375" s="637"/>
      <c r="M1375" s="637"/>
      <c r="N1375" s="637"/>
    </row>
    <row r="1376" spans="3:14" x14ac:dyDescent="0.25">
      <c r="C1376" s="649">
        <v>105.75</v>
      </c>
      <c r="D1376" s="650" t="str">
        <f t="shared" si="63"/>
        <v>105.75</v>
      </c>
      <c r="E1376" s="651">
        <v>0.56940000000000002</v>
      </c>
      <c r="F1376" s="618"/>
      <c r="I1376" s="653">
        <v>105.75</v>
      </c>
      <c r="J1376" s="650" t="str">
        <f t="shared" si="64"/>
        <v>105.75</v>
      </c>
      <c r="K1376" s="654">
        <v>0.70091999999999999</v>
      </c>
      <c r="L1376" s="637"/>
      <c r="M1376" s="637"/>
      <c r="N1376" s="637"/>
    </row>
    <row r="1377" spans="3:14" x14ac:dyDescent="0.25">
      <c r="C1377" s="649">
        <v>105.8</v>
      </c>
      <c r="D1377" s="650" t="str">
        <f t="shared" si="63"/>
        <v>105.80</v>
      </c>
      <c r="E1377" s="651">
        <v>0.56930000000000003</v>
      </c>
      <c r="F1377" s="618"/>
      <c r="I1377" s="653">
        <v>105.8</v>
      </c>
      <c r="J1377" s="650" t="str">
        <f t="shared" si="64"/>
        <v>105.80</v>
      </c>
      <c r="K1377" s="654">
        <v>0.70079999999999998</v>
      </c>
      <c r="L1377" s="637"/>
      <c r="M1377" s="637"/>
      <c r="N1377" s="637"/>
    </row>
    <row r="1378" spans="3:14" x14ac:dyDescent="0.25">
      <c r="C1378" s="649">
        <v>105.85</v>
      </c>
      <c r="D1378" s="650" t="str">
        <f t="shared" si="63"/>
        <v>105.85</v>
      </c>
      <c r="E1378" s="651">
        <v>0.56920000000000004</v>
      </c>
      <c r="F1378" s="618"/>
      <c r="I1378" s="653">
        <v>105.85</v>
      </c>
      <c r="J1378" s="650" t="str">
        <f t="shared" si="64"/>
        <v>105.85</v>
      </c>
      <c r="K1378" s="654">
        <v>0.70067000000000002</v>
      </c>
      <c r="L1378" s="637"/>
      <c r="M1378" s="637"/>
      <c r="N1378" s="637"/>
    </row>
    <row r="1379" spans="3:14" x14ac:dyDescent="0.25">
      <c r="C1379" s="649">
        <v>105.9</v>
      </c>
      <c r="D1379" s="650" t="str">
        <f t="shared" si="63"/>
        <v>105.90</v>
      </c>
      <c r="E1379" s="651">
        <v>0.56910000000000005</v>
      </c>
      <c r="F1379" s="618"/>
      <c r="I1379" s="653">
        <v>105.9</v>
      </c>
      <c r="J1379" s="650" t="str">
        <f t="shared" si="64"/>
        <v>105.90</v>
      </c>
      <c r="K1379" s="654">
        <v>0.70055000000000001</v>
      </c>
      <c r="L1379" s="637"/>
      <c r="M1379" s="637"/>
      <c r="N1379" s="637"/>
    </row>
    <row r="1380" spans="3:14" x14ac:dyDescent="0.25">
      <c r="C1380" s="649">
        <v>105.95</v>
      </c>
      <c r="D1380" s="650" t="str">
        <f t="shared" si="63"/>
        <v>105.95</v>
      </c>
      <c r="E1380" s="651">
        <v>0.56899999999999995</v>
      </c>
      <c r="F1380" s="618"/>
      <c r="I1380" s="653">
        <v>105.95</v>
      </c>
      <c r="J1380" s="650" t="str">
        <f t="shared" si="64"/>
        <v>105.95</v>
      </c>
      <c r="K1380" s="654">
        <v>0.70042000000000004</v>
      </c>
      <c r="L1380" s="637"/>
      <c r="M1380" s="637"/>
      <c r="N1380" s="637"/>
    </row>
    <row r="1381" spans="3:14" x14ac:dyDescent="0.25">
      <c r="C1381" s="649">
        <v>106</v>
      </c>
      <c r="D1381" s="650" t="str">
        <f t="shared" si="63"/>
        <v>106.00</v>
      </c>
      <c r="E1381" s="651">
        <v>0.56892500000000001</v>
      </c>
      <c r="F1381" s="618"/>
      <c r="I1381" s="653">
        <v>106</v>
      </c>
      <c r="J1381" s="650" t="str">
        <f t="shared" si="64"/>
        <v>106.00</v>
      </c>
      <c r="K1381" s="654">
        <v>0.70030000000000003</v>
      </c>
      <c r="L1381" s="637"/>
      <c r="M1381" s="637"/>
      <c r="N1381" s="637"/>
    </row>
    <row r="1382" spans="3:14" x14ac:dyDescent="0.25">
      <c r="C1382" s="649">
        <v>106.05</v>
      </c>
      <c r="D1382" s="650" t="str">
        <f t="shared" si="63"/>
        <v>106.05</v>
      </c>
      <c r="E1382" s="651">
        <v>0.56884999999999997</v>
      </c>
      <c r="F1382" s="618"/>
      <c r="I1382" s="653">
        <v>106.05</v>
      </c>
      <c r="J1382" s="650" t="str">
        <f t="shared" si="64"/>
        <v>106.05</v>
      </c>
      <c r="K1382" s="654">
        <v>0.70020000000000004</v>
      </c>
      <c r="L1382" s="637"/>
      <c r="M1382" s="637"/>
      <c r="N1382" s="637"/>
    </row>
    <row r="1383" spans="3:14" x14ac:dyDescent="0.25">
      <c r="C1383" s="649">
        <v>106.1</v>
      </c>
      <c r="D1383" s="650" t="str">
        <f t="shared" si="63"/>
        <v>106.10</v>
      </c>
      <c r="E1383" s="651">
        <v>0.56874999999999998</v>
      </c>
      <c r="F1383" s="618"/>
      <c r="I1383" s="653">
        <v>106.1</v>
      </c>
      <c r="J1383" s="650" t="str">
        <f t="shared" si="64"/>
        <v>106.10</v>
      </c>
      <c r="K1383" s="654">
        <v>0.70009999999999994</v>
      </c>
      <c r="L1383" s="637"/>
      <c r="M1383" s="637"/>
      <c r="N1383" s="637"/>
    </row>
    <row r="1384" spans="3:14" x14ac:dyDescent="0.25">
      <c r="C1384" s="649">
        <v>106.15</v>
      </c>
      <c r="D1384" s="650" t="str">
        <f t="shared" si="63"/>
        <v>106.15</v>
      </c>
      <c r="E1384" s="651">
        <v>0.56864999999999999</v>
      </c>
      <c r="F1384" s="618"/>
      <c r="I1384" s="653">
        <v>106.15</v>
      </c>
      <c r="J1384" s="650" t="str">
        <f t="shared" si="64"/>
        <v>106.15</v>
      </c>
      <c r="K1384" s="654">
        <v>0.69996999999999998</v>
      </c>
      <c r="L1384" s="637"/>
      <c r="M1384" s="637"/>
      <c r="N1384" s="637"/>
    </row>
    <row r="1385" spans="3:14" x14ac:dyDescent="0.25">
      <c r="C1385" s="649">
        <v>106.2</v>
      </c>
      <c r="D1385" s="650" t="str">
        <f t="shared" si="63"/>
        <v>106.20</v>
      </c>
      <c r="E1385" s="651">
        <v>0.56855</v>
      </c>
      <c r="F1385" s="618"/>
      <c r="I1385" s="653">
        <v>106.2</v>
      </c>
      <c r="J1385" s="650" t="str">
        <f t="shared" si="64"/>
        <v>106.20</v>
      </c>
      <c r="K1385" s="654">
        <v>0.69984999999999997</v>
      </c>
      <c r="L1385" s="637"/>
      <c r="M1385" s="637"/>
      <c r="N1385" s="637"/>
    </row>
    <row r="1386" spans="3:14" x14ac:dyDescent="0.25">
      <c r="C1386" s="649">
        <v>106.25</v>
      </c>
      <c r="D1386" s="650" t="str">
        <f t="shared" si="63"/>
        <v>106.25</v>
      </c>
      <c r="E1386" s="651">
        <v>0.56845000000000001</v>
      </c>
      <c r="F1386" s="618"/>
      <c r="I1386" s="653">
        <v>106.25</v>
      </c>
      <c r="J1386" s="650" t="str">
        <f t="shared" si="64"/>
        <v>106.25</v>
      </c>
      <c r="K1386" s="654">
        <v>0.69972000000000001</v>
      </c>
      <c r="L1386" s="637"/>
      <c r="M1386" s="637"/>
      <c r="N1386" s="637"/>
    </row>
    <row r="1387" spans="3:14" x14ac:dyDescent="0.25">
      <c r="C1387" s="649">
        <v>106.3</v>
      </c>
      <c r="D1387" s="650" t="str">
        <f t="shared" si="63"/>
        <v>106.30</v>
      </c>
      <c r="E1387" s="651">
        <v>0.56837499999999996</v>
      </c>
      <c r="F1387" s="618"/>
      <c r="I1387" s="653">
        <v>106.3</v>
      </c>
      <c r="J1387" s="650" t="str">
        <f t="shared" si="64"/>
        <v>106.30</v>
      </c>
      <c r="K1387" s="654">
        <v>0.6996</v>
      </c>
      <c r="L1387" s="637"/>
      <c r="M1387" s="637"/>
      <c r="N1387" s="637"/>
    </row>
    <row r="1388" spans="3:14" x14ac:dyDescent="0.25">
      <c r="C1388" s="649">
        <v>106.35</v>
      </c>
      <c r="D1388" s="650" t="str">
        <f t="shared" si="63"/>
        <v>106.35</v>
      </c>
      <c r="E1388" s="651">
        <v>0.56830000000000003</v>
      </c>
      <c r="F1388" s="618"/>
      <c r="I1388" s="653">
        <v>106.35</v>
      </c>
      <c r="J1388" s="650" t="str">
        <f t="shared" si="64"/>
        <v>106.35</v>
      </c>
      <c r="K1388" s="654">
        <v>0.69950000000000001</v>
      </c>
      <c r="L1388" s="637"/>
      <c r="M1388" s="637"/>
      <c r="N1388" s="637"/>
    </row>
    <row r="1389" spans="3:14" x14ac:dyDescent="0.25">
      <c r="C1389" s="649">
        <v>106.4</v>
      </c>
      <c r="D1389" s="650" t="str">
        <f t="shared" si="63"/>
        <v>106.40</v>
      </c>
      <c r="E1389" s="651">
        <v>0.56820000000000004</v>
      </c>
      <c r="F1389" s="618"/>
      <c r="I1389" s="653">
        <v>106.4</v>
      </c>
      <c r="J1389" s="650" t="str">
        <f t="shared" si="64"/>
        <v>106.40</v>
      </c>
      <c r="K1389" s="654">
        <v>0.69940000000000002</v>
      </c>
      <c r="L1389" s="637"/>
      <c r="M1389" s="637"/>
      <c r="N1389" s="637"/>
    </row>
    <row r="1390" spans="3:14" x14ac:dyDescent="0.25">
      <c r="C1390" s="649">
        <v>106.45</v>
      </c>
      <c r="D1390" s="650" t="str">
        <f t="shared" si="63"/>
        <v>106.45</v>
      </c>
      <c r="E1390" s="651">
        <v>0.56810000000000005</v>
      </c>
      <c r="F1390" s="618"/>
      <c r="I1390" s="653">
        <v>106.45</v>
      </c>
      <c r="J1390" s="650" t="str">
        <f t="shared" si="64"/>
        <v>106.45</v>
      </c>
      <c r="K1390" s="654">
        <v>0.69926999999999995</v>
      </c>
      <c r="L1390" s="637"/>
      <c r="M1390" s="637"/>
      <c r="N1390" s="637"/>
    </row>
    <row r="1391" spans="3:14" x14ac:dyDescent="0.25">
      <c r="C1391" s="649">
        <v>106.5</v>
      </c>
      <c r="D1391" s="650" t="str">
        <f t="shared" si="63"/>
        <v>106.50</v>
      </c>
      <c r="E1391" s="651">
        <v>0.568025</v>
      </c>
      <c r="F1391" s="618"/>
      <c r="I1391" s="653">
        <v>106.5</v>
      </c>
      <c r="J1391" s="650" t="str">
        <f t="shared" si="64"/>
        <v>106.50</v>
      </c>
      <c r="K1391" s="654">
        <v>0.69915000000000005</v>
      </c>
      <c r="L1391" s="637"/>
      <c r="M1391" s="637"/>
      <c r="N1391" s="637"/>
    </row>
    <row r="1392" spans="3:14" x14ac:dyDescent="0.25">
      <c r="C1392" s="649">
        <v>106.55</v>
      </c>
      <c r="D1392" s="650" t="str">
        <f t="shared" si="63"/>
        <v>106.55</v>
      </c>
      <c r="E1392" s="651">
        <v>0.56794999999999995</v>
      </c>
      <c r="F1392" s="618"/>
      <c r="I1392" s="653">
        <v>106.55</v>
      </c>
      <c r="J1392" s="650" t="str">
        <f t="shared" si="64"/>
        <v>106.55</v>
      </c>
      <c r="K1392" s="654">
        <v>0.69904999999999995</v>
      </c>
      <c r="L1392" s="637"/>
      <c r="M1392" s="637"/>
      <c r="N1392" s="637"/>
    </row>
    <row r="1393" spans="3:14" x14ac:dyDescent="0.25">
      <c r="C1393" s="649">
        <v>106.6</v>
      </c>
      <c r="D1393" s="650" t="str">
        <f t="shared" si="63"/>
        <v>106.60</v>
      </c>
      <c r="E1393" s="651">
        <v>0.56787500000000002</v>
      </c>
      <c r="F1393" s="618"/>
      <c r="I1393" s="653">
        <v>106.6</v>
      </c>
      <c r="J1393" s="650" t="str">
        <f t="shared" si="64"/>
        <v>106.60</v>
      </c>
      <c r="K1393" s="654">
        <v>0.69894999999999996</v>
      </c>
      <c r="L1393" s="637"/>
      <c r="M1393" s="637"/>
      <c r="N1393" s="637"/>
    </row>
    <row r="1394" spans="3:14" x14ac:dyDescent="0.25">
      <c r="C1394" s="649">
        <v>106.65</v>
      </c>
      <c r="D1394" s="650" t="str">
        <f t="shared" si="63"/>
        <v>106.65</v>
      </c>
      <c r="E1394" s="651">
        <v>0.56779999999999997</v>
      </c>
      <c r="F1394" s="618"/>
      <c r="I1394" s="653">
        <v>106.65</v>
      </c>
      <c r="J1394" s="650" t="str">
        <f t="shared" si="64"/>
        <v>106.65</v>
      </c>
      <c r="K1394" s="654">
        <v>0.69882</v>
      </c>
      <c r="L1394" s="637"/>
      <c r="M1394" s="637"/>
      <c r="N1394" s="637"/>
    </row>
    <row r="1395" spans="3:14" x14ac:dyDescent="0.25">
      <c r="C1395" s="649">
        <v>106.7</v>
      </c>
      <c r="D1395" s="650" t="str">
        <f t="shared" si="63"/>
        <v>106.70</v>
      </c>
      <c r="E1395" s="651">
        <v>0.56772500000000004</v>
      </c>
      <c r="F1395" s="618"/>
      <c r="I1395" s="653">
        <v>106.7</v>
      </c>
      <c r="J1395" s="650" t="str">
        <f t="shared" si="64"/>
        <v>106.70</v>
      </c>
      <c r="K1395" s="654">
        <v>0.69869999999999999</v>
      </c>
      <c r="L1395" s="637"/>
      <c r="M1395" s="637"/>
      <c r="N1395" s="637"/>
    </row>
    <row r="1396" spans="3:14" x14ac:dyDescent="0.25">
      <c r="C1396" s="649">
        <v>106.75</v>
      </c>
      <c r="D1396" s="650" t="str">
        <f t="shared" si="63"/>
        <v>106.75</v>
      </c>
      <c r="E1396" s="651">
        <v>0.56764999999999999</v>
      </c>
      <c r="F1396" s="618"/>
      <c r="I1396" s="653">
        <v>106.75</v>
      </c>
      <c r="J1396" s="650" t="str">
        <f t="shared" si="64"/>
        <v>106.75</v>
      </c>
      <c r="K1396" s="654">
        <v>0.69857000000000002</v>
      </c>
      <c r="L1396" s="637"/>
      <c r="M1396" s="637"/>
      <c r="N1396" s="637"/>
    </row>
    <row r="1397" spans="3:14" x14ac:dyDescent="0.25">
      <c r="C1397" s="649">
        <v>106.8</v>
      </c>
      <c r="D1397" s="650" t="str">
        <f t="shared" si="63"/>
        <v>106.80</v>
      </c>
      <c r="E1397" s="651">
        <v>0.56755</v>
      </c>
      <c r="F1397" s="618"/>
      <c r="I1397" s="653">
        <v>106.8</v>
      </c>
      <c r="J1397" s="650" t="str">
        <f t="shared" si="64"/>
        <v>106.80</v>
      </c>
      <c r="K1397" s="654">
        <v>0.69845000000000002</v>
      </c>
      <c r="L1397" s="637"/>
      <c r="M1397" s="637"/>
      <c r="N1397" s="637"/>
    </row>
    <row r="1398" spans="3:14" x14ac:dyDescent="0.25">
      <c r="C1398" s="649">
        <v>106.85</v>
      </c>
      <c r="D1398" s="650" t="str">
        <f t="shared" si="63"/>
        <v>106.85</v>
      </c>
      <c r="E1398" s="651">
        <v>0.56745000000000001</v>
      </c>
      <c r="F1398" s="618"/>
      <c r="I1398" s="653">
        <v>106.85</v>
      </c>
      <c r="J1398" s="650" t="str">
        <f t="shared" si="64"/>
        <v>106.85</v>
      </c>
      <c r="K1398" s="654">
        <v>0.69832000000000005</v>
      </c>
      <c r="L1398" s="637"/>
      <c r="M1398" s="637"/>
      <c r="N1398" s="637"/>
    </row>
    <row r="1399" spans="3:14" x14ac:dyDescent="0.25">
      <c r="C1399" s="649">
        <v>106.9</v>
      </c>
      <c r="D1399" s="650" t="str">
        <f t="shared" si="63"/>
        <v>106.90</v>
      </c>
      <c r="E1399" s="651">
        <v>0.56737499999999996</v>
      </c>
      <c r="F1399" s="618"/>
      <c r="I1399" s="653">
        <v>106.9</v>
      </c>
      <c r="J1399" s="650" t="str">
        <f t="shared" si="64"/>
        <v>106.90</v>
      </c>
      <c r="K1399" s="654">
        <v>0.69820000000000004</v>
      </c>
      <c r="L1399" s="637"/>
      <c r="M1399" s="637"/>
      <c r="N1399" s="637"/>
    </row>
    <row r="1400" spans="3:14" x14ac:dyDescent="0.25">
      <c r="C1400" s="649">
        <v>106.95</v>
      </c>
      <c r="D1400" s="650" t="str">
        <f t="shared" si="63"/>
        <v>106.95</v>
      </c>
      <c r="E1400" s="651">
        <v>0.56730000000000003</v>
      </c>
      <c r="F1400" s="618"/>
      <c r="I1400" s="653">
        <v>106.95</v>
      </c>
      <c r="J1400" s="650" t="str">
        <f t="shared" si="64"/>
        <v>106.95</v>
      </c>
      <c r="K1400" s="654">
        <v>0.69806999999999997</v>
      </c>
      <c r="L1400" s="637"/>
      <c r="M1400" s="637"/>
      <c r="N1400" s="637"/>
    </row>
    <row r="1401" spans="3:14" x14ac:dyDescent="0.25">
      <c r="C1401" s="649">
        <v>107</v>
      </c>
      <c r="D1401" s="650" t="str">
        <f t="shared" si="63"/>
        <v>107.00</v>
      </c>
      <c r="E1401" s="651">
        <v>0.56720000000000004</v>
      </c>
      <c r="F1401" s="618"/>
      <c r="I1401" s="653">
        <v>107</v>
      </c>
      <c r="J1401" s="650" t="str">
        <f t="shared" si="64"/>
        <v>107.00</v>
      </c>
      <c r="K1401" s="654">
        <v>0.69794999999999996</v>
      </c>
      <c r="L1401" s="637"/>
      <c r="M1401" s="637"/>
      <c r="N1401" s="637"/>
    </row>
    <row r="1402" spans="3:14" x14ac:dyDescent="0.25">
      <c r="C1402" s="649">
        <v>107.05</v>
      </c>
      <c r="D1402" s="650" t="str">
        <f t="shared" si="63"/>
        <v>107.05</v>
      </c>
      <c r="E1402" s="651">
        <v>0.56710000000000005</v>
      </c>
      <c r="F1402" s="618"/>
      <c r="I1402" s="653">
        <v>107.05</v>
      </c>
      <c r="J1402" s="650" t="str">
        <f t="shared" si="64"/>
        <v>107.05</v>
      </c>
      <c r="K1402" s="654">
        <v>0.69784999999999997</v>
      </c>
      <c r="L1402" s="637"/>
      <c r="M1402" s="637"/>
      <c r="N1402" s="637"/>
    </row>
    <row r="1403" spans="3:14" x14ac:dyDescent="0.25">
      <c r="C1403" s="649">
        <v>107.1</v>
      </c>
      <c r="D1403" s="650" t="str">
        <f t="shared" si="63"/>
        <v>107.10</v>
      </c>
      <c r="E1403" s="651">
        <v>0.567025</v>
      </c>
      <c r="F1403" s="618"/>
      <c r="I1403" s="653">
        <v>107.1</v>
      </c>
      <c r="J1403" s="650" t="str">
        <f t="shared" si="64"/>
        <v>107.10</v>
      </c>
      <c r="K1403" s="654">
        <v>0.69774999999999998</v>
      </c>
      <c r="L1403" s="637"/>
      <c r="M1403" s="637"/>
      <c r="N1403" s="637"/>
    </row>
    <row r="1404" spans="3:14" x14ac:dyDescent="0.25">
      <c r="C1404" s="649">
        <v>107.15</v>
      </c>
      <c r="D1404" s="650" t="str">
        <f t="shared" si="63"/>
        <v>107.15</v>
      </c>
      <c r="E1404" s="651">
        <v>0.56694999999999995</v>
      </c>
      <c r="F1404" s="618"/>
      <c r="I1404" s="653">
        <v>107.15</v>
      </c>
      <c r="J1404" s="650" t="str">
        <f t="shared" si="64"/>
        <v>107.15</v>
      </c>
      <c r="K1404" s="654">
        <v>0.69764999999999999</v>
      </c>
      <c r="L1404" s="637"/>
      <c r="M1404" s="637"/>
      <c r="N1404" s="637"/>
    </row>
    <row r="1405" spans="3:14" x14ac:dyDescent="0.25">
      <c r="C1405" s="649">
        <v>107.2</v>
      </c>
      <c r="D1405" s="650" t="str">
        <f t="shared" si="63"/>
        <v>107.20</v>
      </c>
      <c r="E1405" s="651">
        <v>0.56684999999999997</v>
      </c>
      <c r="F1405" s="618"/>
      <c r="I1405" s="653">
        <v>107.2</v>
      </c>
      <c r="J1405" s="650" t="str">
        <f t="shared" si="64"/>
        <v>107.20</v>
      </c>
      <c r="K1405" s="654">
        <v>0.69755</v>
      </c>
      <c r="L1405" s="637"/>
      <c r="M1405" s="637"/>
      <c r="N1405" s="637"/>
    </row>
    <row r="1406" spans="3:14" x14ac:dyDescent="0.25">
      <c r="C1406" s="649">
        <v>107.25</v>
      </c>
      <c r="D1406" s="650" t="str">
        <f t="shared" ref="D1406:D1469" si="65">TEXT(C1406,"#.00")</f>
        <v>107.25</v>
      </c>
      <c r="E1406" s="651">
        <v>0.56674999999999998</v>
      </c>
      <c r="F1406" s="618"/>
      <c r="I1406" s="653">
        <v>107.25</v>
      </c>
      <c r="J1406" s="650" t="str">
        <f t="shared" ref="J1406:J1469" si="66">TEXT(I1406,"#.00")</f>
        <v>107.25</v>
      </c>
      <c r="K1406" s="654">
        <v>0.69742000000000004</v>
      </c>
      <c r="L1406" s="637"/>
      <c r="M1406" s="637"/>
      <c r="N1406" s="637"/>
    </row>
    <row r="1407" spans="3:14" x14ac:dyDescent="0.25">
      <c r="C1407" s="649">
        <v>107.3</v>
      </c>
      <c r="D1407" s="650" t="str">
        <f t="shared" si="65"/>
        <v>107.30</v>
      </c>
      <c r="E1407" s="651">
        <v>0.56669999999999998</v>
      </c>
      <c r="F1407" s="618"/>
      <c r="I1407" s="653">
        <v>107.3</v>
      </c>
      <c r="J1407" s="650" t="str">
        <f t="shared" si="66"/>
        <v>107.30</v>
      </c>
      <c r="K1407" s="654">
        <v>0.69730000000000003</v>
      </c>
      <c r="L1407" s="637"/>
      <c r="M1407" s="637"/>
      <c r="N1407" s="637"/>
    </row>
    <row r="1408" spans="3:14" x14ac:dyDescent="0.25">
      <c r="C1408" s="649">
        <v>107.35</v>
      </c>
      <c r="D1408" s="650" t="str">
        <f t="shared" si="65"/>
        <v>107.35</v>
      </c>
      <c r="E1408" s="651">
        <v>0.56664999999999999</v>
      </c>
      <c r="F1408" s="618"/>
      <c r="I1408" s="653">
        <v>107.35</v>
      </c>
      <c r="J1408" s="650" t="str">
        <f t="shared" si="66"/>
        <v>107.35</v>
      </c>
      <c r="K1408" s="654">
        <v>0.69716999999999996</v>
      </c>
      <c r="L1408" s="637"/>
      <c r="M1408" s="637"/>
      <c r="N1408" s="637"/>
    </row>
    <row r="1409" spans="3:14" x14ac:dyDescent="0.25">
      <c r="C1409" s="649">
        <v>107.4</v>
      </c>
      <c r="D1409" s="650" t="str">
        <f t="shared" si="65"/>
        <v>107.40</v>
      </c>
      <c r="E1409" s="651">
        <v>0.56655</v>
      </c>
      <c r="F1409" s="618"/>
      <c r="I1409" s="653">
        <v>107.4</v>
      </c>
      <c r="J1409" s="650" t="str">
        <f t="shared" si="66"/>
        <v>107.40</v>
      </c>
      <c r="K1409" s="654">
        <v>0.69704999999999995</v>
      </c>
      <c r="L1409" s="637"/>
      <c r="M1409" s="637"/>
      <c r="N1409" s="637"/>
    </row>
    <row r="1410" spans="3:14" x14ac:dyDescent="0.25">
      <c r="C1410" s="649">
        <v>107.45</v>
      </c>
      <c r="D1410" s="650" t="str">
        <f t="shared" si="65"/>
        <v>107.45</v>
      </c>
      <c r="E1410" s="651">
        <v>0.56645000000000001</v>
      </c>
      <c r="F1410" s="618"/>
      <c r="I1410" s="653">
        <v>107.45</v>
      </c>
      <c r="J1410" s="650" t="str">
        <f t="shared" si="66"/>
        <v>107.45</v>
      </c>
      <c r="K1410" s="654">
        <v>0.69694999999999996</v>
      </c>
      <c r="L1410" s="637"/>
      <c r="M1410" s="637"/>
      <c r="N1410" s="637"/>
    </row>
    <row r="1411" spans="3:14" x14ac:dyDescent="0.25">
      <c r="C1411" s="649">
        <v>107.5</v>
      </c>
      <c r="D1411" s="650" t="str">
        <f t="shared" si="65"/>
        <v>107.50</v>
      </c>
      <c r="E1411" s="651">
        <v>0.56637499999999996</v>
      </c>
      <c r="F1411" s="618"/>
      <c r="I1411" s="653">
        <v>107.5</v>
      </c>
      <c r="J1411" s="650" t="str">
        <f t="shared" si="66"/>
        <v>107.50</v>
      </c>
      <c r="K1411" s="654">
        <v>0.69684999999999997</v>
      </c>
      <c r="L1411" s="637"/>
      <c r="M1411" s="637"/>
      <c r="N1411" s="637"/>
    </row>
    <row r="1412" spans="3:14" x14ac:dyDescent="0.25">
      <c r="C1412" s="649">
        <v>107.55</v>
      </c>
      <c r="D1412" s="650" t="str">
        <f t="shared" si="65"/>
        <v>107.55</v>
      </c>
      <c r="E1412" s="651">
        <v>0.56630000000000003</v>
      </c>
      <c r="F1412" s="618"/>
      <c r="I1412" s="653">
        <v>107.55</v>
      </c>
      <c r="J1412" s="650" t="str">
        <f t="shared" si="66"/>
        <v>107.55</v>
      </c>
      <c r="K1412" s="654">
        <v>0.69672000000000001</v>
      </c>
      <c r="L1412" s="637"/>
      <c r="M1412" s="637"/>
      <c r="N1412" s="637"/>
    </row>
    <row r="1413" spans="3:14" x14ac:dyDescent="0.25">
      <c r="C1413" s="649">
        <v>107.6</v>
      </c>
      <c r="D1413" s="650" t="str">
        <f t="shared" si="65"/>
        <v>107.60</v>
      </c>
      <c r="E1413" s="651">
        <v>0.56620000000000004</v>
      </c>
      <c r="F1413" s="618"/>
      <c r="I1413" s="653">
        <v>107.6</v>
      </c>
      <c r="J1413" s="650" t="str">
        <f t="shared" si="66"/>
        <v>107.60</v>
      </c>
      <c r="K1413" s="654">
        <v>0.6966</v>
      </c>
      <c r="L1413" s="637"/>
      <c r="M1413" s="637"/>
      <c r="N1413" s="637"/>
    </row>
    <row r="1414" spans="3:14" x14ac:dyDescent="0.25">
      <c r="C1414" s="649">
        <v>107.65</v>
      </c>
      <c r="D1414" s="650" t="str">
        <f t="shared" si="65"/>
        <v>107.65</v>
      </c>
      <c r="E1414" s="651">
        <v>0.56610000000000005</v>
      </c>
      <c r="F1414" s="618"/>
      <c r="I1414" s="653">
        <v>107.65</v>
      </c>
      <c r="J1414" s="650" t="str">
        <f t="shared" si="66"/>
        <v>107.65</v>
      </c>
      <c r="K1414" s="654">
        <v>0.69647000000000003</v>
      </c>
      <c r="L1414" s="637"/>
      <c r="M1414" s="637"/>
      <c r="N1414" s="637"/>
    </row>
    <row r="1415" spans="3:14" x14ac:dyDescent="0.25">
      <c r="C1415" s="649">
        <v>107.7</v>
      </c>
      <c r="D1415" s="650" t="str">
        <f t="shared" si="65"/>
        <v>107.70</v>
      </c>
      <c r="E1415" s="651">
        <v>0.566025</v>
      </c>
      <c r="F1415" s="618"/>
      <c r="I1415" s="653">
        <v>107.7</v>
      </c>
      <c r="J1415" s="650" t="str">
        <f t="shared" si="66"/>
        <v>107.70</v>
      </c>
      <c r="K1415" s="654">
        <v>0.69635000000000002</v>
      </c>
      <c r="L1415" s="637"/>
      <c r="M1415" s="637"/>
      <c r="N1415" s="637"/>
    </row>
    <row r="1416" spans="3:14" x14ac:dyDescent="0.25">
      <c r="C1416" s="649">
        <v>107.75</v>
      </c>
      <c r="D1416" s="650" t="str">
        <f t="shared" si="65"/>
        <v>107.75</v>
      </c>
      <c r="E1416" s="651">
        <v>0.56594999999999995</v>
      </c>
      <c r="F1416" s="618"/>
      <c r="I1416" s="653">
        <v>107.75</v>
      </c>
      <c r="J1416" s="650" t="str">
        <f t="shared" si="66"/>
        <v>107.75</v>
      </c>
      <c r="K1416" s="654">
        <v>0.69626999999999994</v>
      </c>
      <c r="L1416" s="637"/>
      <c r="M1416" s="637"/>
      <c r="N1416" s="637"/>
    </row>
    <row r="1417" spans="3:14" x14ac:dyDescent="0.25">
      <c r="C1417" s="649">
        <v>107.8</v>
      </c>
      <c r="D1417" s="650" t="str">
        <f t="shared" si="65"/>
        <v>107.80</v>
      </c>
      <c r="E1417" s="651">
        <v>0.56587500000000002</v>
      </c>
      <c r="F1417" s="618"/>
      <c r="I1417" s="653">
        <v>107.8</v>
      </c>
      <c r="J1417" s="650" t="str">
        <f t="shared" si="66"/>
        <v>107.80</v>
      </c>
      <c r="K1417" s="654">
        <v>0.69620000000000004</v>
      </c>
      <c r="L1417" s="637"/>
      <c r="M1417" s="637"/>
      <c r="N1417" s="637"/>
    </row>
    <row r="1418" spans="3:14" x14ac:dyDescent="0.25">
      <c r="C1418" s="649">
        <v>107.85</v>
      </c>
      <c r="D1418" s="650" t="str">
        <f t="shared" si="65"/>
        <v>107.85</v>
      </c>
      <c r="E1418" s="651">
        <v>0.56579999999999997</v>
      </c>
      <c r="F1418" s="618"/>
      <c r="I1418" s="653">
        <v>107.85</v>
      </c>
      <c r="J1418" s="650" t="str">
        <f t="shared" si="66"/>
        <v>107.85</v>
      </c>
      <c r="K1418" s="654">
        <v>0.69606999999999997</v>
      </c>
      <c r="L1418" s="637"/>
      <c r="M1418" s="637"/>
      <c r="N1418" s="637"/>
    </row>
    <row r="1419" spans="3:14" x14ac:dyDescent="0.25">
      <c r="C1419" s="649">
        <v>107.9</v>
      </c>
      <c r="D1419" s="650" t="str">
        <f t="shared" si="65"/>
        <v>107.90</v>
      </c>
      <c r="E1419" s="651">
        <v>0.56572500000000003</v>
      </c>
      <c r="F1419" s="618"/>
      <c r="I1419" s="653">
        <v>107.9</v>
      </c>
      <c r="J1419" s="650" t="str">
        <f t="shared" si="66"/>
        <v>107.90</v>
      </c>
      <c r="K1419" s="654">
        <v>0.69594999999999996</v>
      </c>
      <c r="L1419" s="637"/>
      <c r="M1419" s="637"/>
      <c r="N1419" s="637"/>
    </row>
    <row r="1420" spans="3:14" x14ac:dyDescent="0.25">
      <c r="C1420" s="649">
        <v>107.95</v>
      </c>
      <c r="D1420" s="650" t="str">
        <f t="shared" si="65"/>
        <v>107.95</v>
      </c>
      <c r="E1420" s="651">
        <v>0.56564999999999999</v>
      </c>
      <c r="F1420" s="618"/>
      <c r="I1420" s="653">
        <v>107.95</v>
      </c>
      <c r="J1420" s="650" t="str">
        <f t="shared" si="66"/>
        <v>107.95</v>
      </c>
      <c r="K1420" s="654">
        <v>0.69581999999999999</v>
      </c>
      <c r="L1420" s="637"/>
      <c r="M1420" s="637"/>
      <c r="N1420" s="637"/>
    </row>
    <row r="1421" spans="3:14" x14ac:dyDescent="0.25">
      <c r="C1421" s="649">
        <v>108</v>
      </c>
      <c r="D1421" s="650" t="str">
        <f t="shared" si="65"/>
        <v>108.00</v>
      </c>
      <c r="E1421" s="651">
        <v>0.56557500000000005</v>
      </c>
      <c r="F1421" s="618"/>
      <c r="I1421" s="653">
        <v>108</v>
      </c>
      <c r="J1421" s="650" t="str">
        <f t="shared" si="66"/>
        <v>108.00</v>
      </c>
      <c r="K1421" s="654">
        <v>0.69569999999999999</v>
      </c>
      <c r="L1421" s="637"/>
      <c r="M1421" s="637"/>
      <c r="N1421" s="637"/>
    </row>
    <row r="1422" spans="3:14" x14ac:dyDescent="0.25">
      <c r="C1422" s="649">
        <v>108.05</v>
      </c>
      <c r="D1422" s="650" t="str">
        <f t="shared" si="65"/>
        <v>108.05</v>
      </c>
      <c r="E1422" s="651">
        <v>0.5655</v>
      </c>
      <c r="F1422" s="618"/>
      <c r="I1422" s="653">
        <v>108.05</v>
      </c>
      <c r="J1422" s="650" t="str">
        <f t="shared" si="66"/>
        <v>108.05</v>
      </c>
      <c r="K1422" s="654">
        <v>0.69557000000000002</v>
      </c>
      <c r="L1422" s="637"/>
      <c r="M1422" s="637"/>
      <c r="N1422" s="637"/>
    </row>
    <row r="1423" spans="3:14" x14ac:dyDescent="0.25">
      <c r="C1423" s="649">
        <v>108.1</v>
      </c>
      <c r="D1423" s="650" t="str">
        <f t="shared" si="65"/>
        <v>108.10</v>
      </c>
      <c r="E1423" s="651">
        <v>0.56540000000000001</v>
      </c>
      <c r="F1423" s="618"/>
      <c r="I1423" s="653">
        <v>108.1</v>
      </c>
      <c r="J1423" s="650" t="str">
        <f t="shared" si="66"/>
        <v>108.10</v>
      </c>
      <c r="K1423" s="654">
        <v>0.69545000000000001</v>
      </c>
      <c r="L1423" s="637"/>
      <c r="M1423" s="637"/>
      <c r="N1423" s="637"/>
    </row>
    <row r="1424" spans="3:14" x14ac:dyDescent="0.25">
      <c r="C1424" s="649">
        <v>108.15</v>
      </c>
      <c r="D1424" s="650" t="str">
        <f t="shared" si="65"/>
        <v>108.15</v>
      </c>
      <c r="E1424" s="651">
        <v>0.56525000000000003</v>
      </c>
      <c r="F1424" s="618"/>
      <c r="I1424" s="653">
        <v>108.15</v>
      </c>
      <c r="J1424" s="650" t="str">
        <f t="shared" si="66"/>
        <v>108.15</v>
      </c>
      <c r="K1424" s="654">
        <v>0.69535000000000002</v>
      </c>
      <c r="L1424" s="637"/>
      <c r="M1424" s="637"/>
      <c r="N1424" s="637"/>
    </row>
    <row r="1425" spans="3:14" x14ac:dyDescent="0.25">
      <c r="C1425" s="649">
        <v>108.2</v>
      </c>
      <c r="D1425" s="650" t="str">
        <f t="shared" si="65"/>
        <v>108.20</v>
      </c>
      <c r="E1425" s="651">
        <v>0.56520000000000004</v>
      </c>
      <c r="F1425" s="618"/>
      <c r="I1425" s="653">
        <v>108.2</v>
      </c>
      <c r="J1425" s="650" t="str">
        <f t="shared" si="66"/>
        <v>108.20</v>
      </c>
      <c r="K1425" s="654">
        <v>0.69525000000000003</v>
      </c>
      <c r="L1425" s="637"/>
      <c r="M1425" s="637"/>
      <c r="N1425" s="637"/>
    </row>
    <row r="1426" spans="3:14" x14ac:dyDescent="0.25">
      <c r="C1426" s="649">
        <v>108.25</v>
      </c>
      <c r="D1426" s="650" t="str">
        <f t="shared" si="65"/>
        <v>108.25</v>
      </c>
      <c r="E1426" s="651">
        <v>0.56510000000000005</v>
      </c>
      <c r="F1426" s="618"/>
      <c r="I1426" s="653">
        <v>108.25</v>
      </c>
      <c r="J1426" s="650" t="str">
        <f t="shared" si="66"/>
        <v>108.25</v>
      </c>
      <c r="K1426" s="654">
        <v>0.69511999999999996</v>
      </c>
      <c r="L1426" s="637"/>
      <c r="M1426" s="637"/>
      <c r="N1426" s="637"/>
    </row>
    <row r="1427" spans="3:14" x14ac:dyDescent="0.25">
      <c r="C1427" s="649">
        <v>108.3</v>
      </c>
      <c r="D1427" s="650" t="str">
        <f t="shared" si="65"/>
        <v>108.30</v>
      </c>
      <c r="E1427" s="651">
        <v>0.56499999999999995</v>
      </c>
      <c r="F1427" s="618"/>
      <c r="I1427" s="653">
        <v>108.3</v>
      </c>
      <c r="J1427" s="650" t="str">
        <f t="shared" si="66"/>
        <v>108.30</v>
      </c>
      <c r="K1427" s="654">
        <v>0.69499999999999995</v>
      </c>
      <c r="L1427" s="637"/>
      <c r="M1427" s="637"/>
      <c r="N1427" s="637"/>
    </row>
    <row r="1428" spans="3:14" x14ac:dyDescent="0.25">
      <c r="C1428" s="649">
        <v>108.35</v>
      </c>
      <c r="D1428" s="650" t="str">
        <f t="shared" si="65"/>
        <v>108.35</v>
      </c>
      <c r="E1428" s="651">
        <v>0.56492500000000001</v>
      </c>
      <c r="F1428" s="618"/>
      <c r="I1428" s="653">
        <v>108.35</v>
      </c>
      <c r="J1428" s="650" t="str">
        <f t="shared" si="66"/>
        <v>108.35</v>
      </c>
      <c r="K1428" s="654">
        <v>0.69489999999999996</v>
      </c>
      <c r="L1428" s="637"/>
      <c r="M1428" s="637"/>
      <c r="N1428" s="637"/>
    </row>
    <row r="1429" spans="3:14" x14ac:dyDescent="0.25">
      <c r="C1429" s="649">
        <v>108.4</v>
      </c>
      <c r="D1429" s="650" t="str">
        <f t="shared" si="65"/>
        <v>108.40</v>
      </c>
      <c r="E1429" s="651">
        <v>0.56484999999999996</v>
      </c>
      <c r="F1429" s="618"/>
      <c r="I1429" s="653">
        <v>108.4</v>
      </c>
      <c r="J1429" s="650" t="str">
        <f t="shared" si="66"/>
        <v>108.40</v>
      </c>
      <c r="K1429" s="654">
        <v>0.69479999999999997</v>
      </c>
      <c r="L1429" s="637"/>
      <c r="M1429" s="637"/>
      <c r="N1429" s="637"/>
    </row>
    <row r="1430" spans="3:14" x14ac:dyDescent="0.25">
      <c r="C1430" s="649">
        <v>108.45</v>
      </c>
      <c r="D1430" s="650" t="str">
        <f t="shared" si="65"/>
        <v>108.45</v>
      </c>
      <c r="E1430" s="651">
        <v>0.56477500000000003</v>
      </c>
      <c r="F1430" s="618"/>
      <c r="I1430" s="653">
        <v>108.45</v>
      </c>
      <c r="J1430" s="650" t="str">
        <f t="shared" si="66"/>
        <v>108.45</v>
      </c>
      <c r="K1430" s="654">
        <v>0.69469999999999998</v>
      </c>
      <c r="L1430" s="637"/>
      <c r="M1430" s="637"/>
      <c r="N1430" s="637"/>
    </row>
    <row r="1431" spans="3:14" x14ac:dyDescent="0.25">
      <c r="C1431" s="649">
        <v>108.5</v>
      </c>
      <c r="D1431" s="650" t="str">
        <f t="shared" si="65"/>
        <v>108.50</v>
      </c>
      <c r="E1431" s="651">
        <v>0.56469999999999998</v>
      </c>
      <c r="F1431" s="618"/>
      <c r="I1431" s="653">
        <v>108.5</v>
      </c>
      <c r="J1431" s="650" t="str">
        <f t="shared" si="66"/>
        <v>108.50</v>
      </c>
      <c r="K1431" s="654">
        <v>0.6946</v>
      </c>
      <c r="L1431" s="637"/>
      <c r="M1431" s="637"/>
      <c r="N1431" s="637"/>
    </row>
    <row r="1432" spans="3:14" x14ac:dyDescent="0.25">
      <c r="C1432" s="649">
        <v>108.55</v>
      </c>
      <c r="D1432" s="650" t="str">
        <f t="shared" si="65"/>
        <v>108.55</v>
      </c>
      <c r="E1432" s="651">
        <v>0.56462500000000004</v>
      </c>
      <c r="F1432" s="618"/>
      <c r="I1432" s="653">
        <v>108.55</v>
      </c>
      <c r="J1432" s="650" t="str">
        <f t="shared" si="66"/>
        <v>108.55</v>
      </c>
      <c r="K1432" s="654">
        <v>0.69447000000000003</v>
      </c>
      <c r="L1432" s="637"/>
      <c r="M1432" s="637"/>
      <c r="N1432" s="637"/>
    </row>
    <row r="1433" spans="3:14" x14ac:dyDescent="0.25">
      <c r="C1433" s="649">
        <v>108.6</v>
      </c>
      <c r="D1433" s="650" t="str">
        <f t="shared" si="65"/>
        <v>108.60</v>
      </c>
      <c r="E1433" s="651">
        <v>0.56455</v>
      </c>
      <c r="F1433" s="618"/>
      <c r="I1433" s="653">
        <v>108.6</v>
      </c>
      <c r="J1433" s="650" t="str">
        <f t="shared" si="66"/>
        <v>108.60</v>
      </c>
      <c r="K1433" s="654">
        <v>0.69435000000000002</v>
      </c>
      <c r="L1433" s="637"/>
      <c r="M1433" s="637"/>
      <c r="N1433" s="637"/>
    </row>
    <row r="1434" spans="3:14" x14ac:dyDescent="0.25">
      <c r="C1434" s="649">
        <v>108.65</v>
      </c>
      <c r="D1434" s="650" t="str">
        <f t="shared" si="65"/>
        <v>108.65</v>
      </c>
      <c r="E1434" s="651">
        <v>0.56447499999999995</v>
      </c>
      <c r="F1434" s="618"/>
      <c r="I1434" s="653">
        <v>108.65</v>
      </c>
      <c r="J1434" s="650" t="str">
        <f t="shared" si="66"/>
        <v>108.65</v>
      </c>
      <c r="K1434" s="654">
        <v>0.69425000000000003</v>
      </c>
      <c r="L1434" s="637"/>
      <c r="M1434" s="637"/>
      <c r="N1434" s="637"/>
    </row>
    <row r="1435" spans="3:14" x14ac:dyDescent="0.25">
      <c r="C1435" s="649">
        <v>108.7</v>
      </c>
      <c r="D1435" s="650" t="str">
        <f t="shared" si="65"/>
        <v>108.70</v>
      </c>
      <c r="E1435" s="651">
        <v>0.56440000000000001</v>
      </c>
      <c r="F1435" s="618"/>
      <c r="I1435" s="653">
        <v>108.7</v>
      </c>
      <c r="J1435" s="650" t="str">
        <f t="shared" si="66"/>
        <v>108.70</v>
      </c>
      <c r="K1435" s="654">
        <v>0.69415000000000004</v>
      </c>
      <c r="L1435" s="637"/>
      <c r="M1435" s="637"/>
      <c r="N1435" s="637"/>
    </row>
    <row r="1436" spans="3:14" x14ac:dyDescent="0.25">
      <c r="C1436" s="649">
        <v>108.75</v>
      </c>
      <c r="D1436" s="650" t="str">
        <f t="shared" si="65"/>
        <v>108.75</v>
      </c>
      <c r="E1436" s="651">
        <v>0.56432499999999997</v>
      </c>
      <c r="F1436" s="618"/>
      <c r="I1436" s="653">
        <v>108.75</v>
      </c>
      <c r="J1436" s="650" t="str">
        <f t="shared" si="66"/>
        <v>108.75</v>
      </c>
      <c r="K1436" s="654">
        <v>0.69401999999999997</v>
      </c>
      <c r="L1436" s="637"/>
      <c r="M1436" s="637"/>
      <c r="N1436" s="637"/>
    </row>
    <row r="1437" spans="3:14" x14ac:dyDescent="0.25">
      <c r="C1437" s="649">
        <v>108.8</v>
      </c>
      <c r="D1437" s="650" t="str">
        <f t="shared" si="65"/>
        <v>108.80</v>
      </c>
      <c r="E1437" s="651">
        <v>0.56425000000000003</v>
      </c>
      <c r="F1437" s="618"/>
      <c r="I1437" s="653">
        <v>108.8</v>
      </c>
      <c r="J1437" s="650" t="str">
        <f t="shared" si="66"/>
        <v>108.80</v>
      </c>
      <c r="K1437" s="654">
        <v>0.69389999999999996</v>
      </c>
      <c r="L1437" s="637"/>
      <c r="M1437" s="637"/>
      <c r="N1437" s="637"/>
    </row>
    <row r="1438" spans="3:14" x14ac:dyDescent="0.25">
      <c r="C1438" s="649">
        <v>108.85</v>
      </c>
      <c r="D1438" s="650" t="str">
        <f t="shared" si="65"/>
        <v>108.85</v>
      </c>
      <c r="E1438" s="651">
        <v>0.56415000000000004</v>
      </c>
      <c r="F1438" s="618"/>
      <c r="I1438" s="653">
        <v>108.85</v>
      </c>
      <c r="J1438" s="650" t="str">
        <f t="shared" si="66"/>
        <v>108.85</v>
      </c>
      <c r="K1438" s="654">
        <v>0.69377</v>
      </c>
      <c r="L1438" s="637"/>
      <c r="M1438" s="637"/>
      <c r="N1438" s="637"/>
    </row>
    <row r="1439" spans="3:14" x14ac:dyDescent="0.25">
      <c r="C1439" s="649">
        <v>108.9</v>
      </c>
      <c r="D1439" s="650" t="str">
        <f t="shared" si="65"/>
        <v>108.90</v>
      </c>
      <c r="E1439" s="651">
        <v>0.56405000000000005</v>
      </c>
      <c r="F1439" s="618"/>
      <c r="I1439" s="653">
        <v>108.9</v>
      </c>
      <c r="J1439" s="650" t="str">
        <f t="shared" si="66"/>
        <v>108.90</v>
      </c>
      <c r="K1439" s="654">
        <v>0.69364999999999999</v>
      </c>
      <c r="L1439" s="637"/>
      <c r="M1439" s="637"/>
      <c r="N1439" s="637"/>
    </row>
    <row r="1440" spans="3:14" x14ac:dyDescent="0.25">
      <c r="C1440" s="649">
        <v>108.95</v>
      </c>
      <c r="D1440" s="650" t="str">
        <f t="shared" si="65"/>
        <v>108.95</v>
      </c>
      <c r="E1440" s="651">
        <v>0.56399999999999995</v>
      </c>
      <c r="F1440" s="618"/>
      <c r="I1440" s="653">
        <v>108.95</v>
      </c>
      <c r="J1440" s="650" t="str">
        <f t="shared" si="66"/>
        <v>108.95</v>
      </c>
      <c r="K1440" s="654">
        <v>0.69357000000000002</v>
      </c>
      <c r="L1440" s="637"/>
      <c r="M1440" s="637"/>
      <c r="N1440" s="637"/>
    </row>
    <row r="1441" spans="3:14" x14ac:dyDescent="0.25">
      <c r="C1441" s="649">
        <v>109</v>
      </c>
      <c r="D1441" s="650" t="str">
        <f t="shared" si="65"/>
        <v>109.00</v>
      </c>
      <c r="E1441" s="651">
        <v>0.56394999999999995</v>
      </c>
      <c r="F1441" s="618"/>
      <c r="I1441" s="653">
        <v>109</v>
      </c>
      <c r="J1441" s="650" t="str">
        <f t="shared" si="66"/>
        <v>109.00</v>
      </c>
      <c r="K1441" s="654">
        <v>0.69350000000000001</v>
      </c>
      <c r="L1441" s="637"/>
      <c r="M1441" s="637"/>
      <c r="N1441" s="637"/>
    </row>
    <row r="1442" spans="3:14" x14ac:dyDescent="0.25">
      <c r="C1442" s="649">
        <v>109.05</v>
      </c>
      <c r="D1442" s="650" t="str">
        <f t="shared" si="65"/>
        <v>109.05</v>
      </c>
      <c r="E1442" s="651">
        <v>0.56387500000000002</v>
      </c>
      <c r="F1442" s="618"/>
      <c r="I1442" s="653">
        <v>109.05</v>
      </c>
      <c r="J1442" s="650" t="str">
        <f t="shared" si="66"/>
        <v>109.05</v>
      </c>
      <c r="K1442" s="654">
        <v>0.69337000000000004</v>
      </c>
      <c r="L1442" s="637"/>
      <c r="M1442" s="637"/>
      <c r="N1442" s="637"/>
    </row>
    <row r="1443" spans="3:14" x14ac:dyDescent="0.25">
      <c r="C1443" s="649">
        <v>109.1</v>
      </c>
      <c r="D1443" s="650" t="str">
        <f t="shared" si="65"/>
        <v>109.10</v>
      </c>
      <c r="E1443" s="651">
        <v>0.56379999999999997</v>
      </c>
      <c r="F1443" s="618"/>
      <c r="I1443" s="653">
        <v>109.1</v>
      </c>
      <c r="J1443" s="650" t="str">
        <f t="shared" si="66"/>
        <v>109.10</v>
      </c>
      <c r="K1443" s="654">
        <v>0.69325000000000003</v>
      </c>
      <c r="L1443" s="637"/>
      <c r="M1443" s="637"/>
      <c r="N1443" s="637"/>
    </row>
    <row r="1444" spans="3:14" x14ac:dyDescent="0.25">
      <c r="C1444" s="649">
        <v>109.15</v>
      </c>
      <c r="D1444" s="650" t="str">
        <f t="shared" si="65"/>
        <v>109.15</v>
      </c>
      <c r="E1444" s="651">
        <v>0.56372500000000003</v>
      </c>
      <c r="F1444" s="618"/>
      <c r="I1444" s="653">
        <v>109.15</v>
      </c>
      <c r="J1444" s="650" t="str">
        <f t="shared" si="66"/>
        <v>109.15</v>
      </c>
      <c r="K1444" s="654">
        <v>0.69311999999999996</v>
      </c>
      <c r="L1444" s="637"/>
      <c r="M1444" s="637"/>
      <c r="N1444" s="637"/>
    </row>
    <row r="1445" spans="3:14" x14ac:dyDescent="0.25">
      <c r="C1445" s="649">
        <v>109.2</v>
      </c>
      <c r="D1445" s="650" t="str">
        <f t="shared" si="65"/>
        <v>109.20</v>
      </c>
      <c r="E1445" s="651">
        <v>0.56364999999999998</v>
      </c>
      <c r="F1445" s="618"/>
      <c r="I1445" s="653">
        <v>109.2</v>
      </c>
      <c r="J1445" s="650" t="str">
        <f t="shared" si="66"/>
        <v>109.20</v>
      </c>
      <c r="K1445" s="654">
        <v>0.69299999999999995</v>
      </c>
      <c r="L1445" s="637"/>
      <c r="M1445" s="637"/>
      <c r="N1445" s="637"/>
    </row>
    <row r="1446" spans="3:14" x14ac:dyDescent="0.25">
      <c r="C1446" s="649">
        <v>109.25</v>
      </c>
      <c r="D1446" s="650" t="str">
        <f t="shared" si="65"/>
        <v>109.25</v>
      </c>
      <c r="E1446" s="651">
        <v>0.56357500000000005</v>
      </c>
      <c r="F1446" s="618"/>
      <c r="I1446" s="653">
        <v>109.25</v>
      </c>
      <c r="J1446" s="650" t="str">
        <f t="shared" si="66"/>
        <v>109.25</v>
      </c>
      <c r="K1446" s="654">
        <v>0.69289999999999996</v>
      </c>
      <c r="L1446" s="637"/>
      <c r="M1446" s="637"/>
      <c r="N1446" s="637"/>
    </row>
    <row r="1447" spans="3:14" x14ac:dyDescent="0.25">
      <c r="C1447" s="649">
        <v>109.3</v>
      </c>
      <c r="D1447" s="650" t="str">
        <f t="shared" si="65"/>
        <v>109.30</v>
      </c>
      <c r="E1447" s="651">
        <v>0.5635</v>
      </c>
      <c r="F1447" s="618"/>
      <c r="I1447" s="653">
        <v>109.3</v>
      </c>
      <c r="J1447" s="650" t="str">
        <f t="shared" si="66"/>
        <v>109.30</v>
      </c>
      <c r="K1447" s="654">
        <v>0.69279999999999997</v>
      </c>
      <c r="L1447" s="637"/>
      <c r="M1447" s="637"/>
      <c r="N1447" s="637"/>
    </row>
    <row r="1448" spans="3:14" x14ac:dyDescent="0.25">
      <c r="C1448" s="649">
        <v>109.35</v>
      </c>
      <c r="D1448" s="650" t="str">
        <f t="shared" si="65"/>
        <v>109.35</v>
      </c>
      <c r="E1448" s="651">
        <v>0.56342499999999995</v>
      </c>
      <c r="F1448" s="618"/>
      <c r="I1448" s="653">
        <v>109.35</v>
      </c>
      <c r="J1448" s="650" t="str">
        <f t="shared" si="66"/>
        <v>109.35</v>
      </c>
      <c r="K1448" s="654">
        <v>0.69267000000000001</v>
      </c>
      <c r="L1448" s="637"/>
      <c r="M1448" s="637"/>
      <c r="N1448" s="637"/>
    </row>
    <row r="1449" spans="3:14" x14ac:dyDescent="0.25">
      <c r="C1449" s="649">
        <v>109.4</v>
      </c>
      <c r="D1449" s="650" t="str">
        <f t="shared" si="65"/>
        <v>109.40</v>
      </c>
      <c r="E1449" s="651">
        <v>0.56335000000000002</v>
      </c>
      <c r="F1449" s="618"/>
      <c r="I1449" s="653">
        <v>109.4</v>
      </c>
      <c r="J1449" s="650" t="str">
        <f t="shared" si="66"/>
        <v>109.40</v>
      </c>
      <c r="K1449" s="654">
        <v>0.69255</v>
      </c>
      <c r="L1449" s="637"/>
      <c r="M1449" s="637"/>
      <c r="N1449" s="637"/>
    </row>
    <row r="1450" spans="3:14" x14ac:dyDescent="0.25">
      <c r="C1450" s="649">
        <v>109.45</v>
      </c>
      <c r="D1450" s="650" t="str">
        <f t="shared" si="65"/>
        <v>109.45</v>
      </c>
      <c r="E1450" s="651">
        <v>0.56327499999999997</v>
      </c>
      <c r="F1450" s="618"/>
      <c r="I1450" s="653">
        <v>109.45</v>
      </c>
      <c r="J1450" s="650" t="str">
        <f t="shared" si="66"/>
        <v>109.45</v>
      </c>
      <c r="K1450" s="654">
        <v>0.69247000000000003</v>
      </c>
      <c r="L1450" s="637"/>
      <c r="M1450" s="637"/>
      <c r="N1450" s="637"/>
    </row>
    <row r="1451" spans="3:14" x14ac:dyDescent="0.25">
      <c r="C1451" s="649">
        <v>109.5</v>
      </c>
      <c r="D1451" s="650" t="str">
        <f t="shared" si="65"/>
        <v>109.50</v>
      </c>
      <c r="E1451" s="651">
        <v>0.56320000000000003</v>
      </c>
      <c r="F1451" s="618"/>
      <c r="I1451" s="653">
        <v>109.5</v>
      </c>
      <c r="J1451" s="650" t="str">
        <f t="shared" si="66"/>
        <v>109.50</v>
      </c>
      <c r="K1451" s="654">
        <v>0.69240000000000002</v>
      </c>
      <c r="L1451" s="637"/>
      <c r="M1451" s="637"/>
      <c r="N1451" s="637"/>
    </row>
    <row r="1452" spans="3:14" x14ac:dyDescent="0.25">
      <c r="C1452" s="649">
        <v>109.55</v>
      </c>
      <c r="D1452" s="650" t="str">
        <f t="shared" si="65"/>
        <v>109.55</v>
      </c>
      <c r="E1452" s="651">
        <v>0.56315000000000004</v>
      </c>
      <c r="F1452" s="618"/>
      <c r="I1452" s="653">
        <v>109.55</v>
      </c>
      <c r="J1452" s="650" t="str">
        <f t="shared" si="66"/>
        <v>109.55</v>
      </c>
      <c r="K1452" s="654">
        <v>0.69227000000000005</v>
      </c>
      <c r="L1452" s="637"/>
      <c r="M1452" s="637"/>
      <c r="N1452" s="637"/>
    </row>
    <row r="1453" spans="3:14" x14ac:dyDescent="0.25">
      <c r="C1453" s="649">
        <v>109.6</v>
      </c>
      <c r="D1453" s="650" t="str">
        <f t="shared" si="65"/>
        <v>109.60</v>
      </c>
      <c r="E1453" s="651">
        <v>0.56310000000000004</v>
      </c>
      <c r="F1453" s="618"/>
      <c r="I1453" s="653">
        <v>109.6</v>
      </c>
      <c r="J1453" s="650" t="str">
        <f t="shared" si="66"/>
        <v>109.60</v>
      </c>
      <c r="K1453" s="654">
        <v>0.69215000000000004</v>
      </c>
      <c r="L1453" s="637"/>
      <c r="M1453" s="637"/>
      <c r="N1453" s="637"/>
    </row>
    <row r="1454" spans="3:14" x14ac:dyDescent="0.25">
      <c r="C1454" s="649">
        <v>109.65</v>
      </c>
      <c r="D1454" s="650" t="str">
        <f t="shared" si="65"/>
        <v>109.65</v>
      </c>
      <c r="E1454" s="651">
        <v>0.56299999999999994</v>
      </c>
      <c r="F1454" s="618"/>
      <c r="I1454" s="653">
        <v>109.65</v>
      </c>
      <c r="J1454" s="650" t="str">
        <f t="shared" si="66"/>
        <v>109.65</v>
      </c>
      <c r="K1454" s="654">
        <v>0.69201999999999997</v>
      </c>
      <c r="L1454" s="637"/>
      <c r="M1454" s="637"/>
      <c r="N1454" s="637"/>
    </row>
    <row r="1455" spans="3:14" x14ac:dyDescent="0.25">
      <c r="C1455" s="649">
        <v>109.7</v>
      </c>
      <c r="D1455" s="650" t="str">
        <f t="shared" si="65"/>
        <v>109.70</v>
      </c>
      <c r="E1455" s="651">
        <v>0.56289999999999996</v>
      </c>
      <c r="F1455" s="618"/>
      <c r="I1455" s="653">
        <v>109.7</v>
      </c>
      <c r="J1455" s="650" t="str">
        <f t="shared" si="66"/>
        <v>109.70</v>
      </c>
      <c r="K1455" s="654">
        <v>0.69189999999999996</v>
      </c>
      <c r="L1455" s="637"/>
      <c r="M1455" s="637"/>
      <c r="N1455" s="637"/>
    </row>
    <row r="1456" spans="3:14" x14ac:dyDescent="0.25">
      <c r="C1456" s="649">
        <v>109.75</v>
      </c>
      <c r="D1456" s="650" t="str">
        <f t="shared" si="65"/>
        <v>109.75</v>
      </c>
      <c r="E1456" s="651">
        <v>0.56282500000000002</v>
      </c>
      <c r="F1456" s="618"/>
      <c r="I1456" s="653">
        <v>109.75</v>
      </c>
      <c r="J1456" s="650" t="str">
        <f t="shared" si="66"/>
        <v>109.75</v>
      </c>
      <c r="K1456" s="654">
        <v>0.69179999999999997</v>
      </c>
      <c r="L1456" s="637"/>
      <c r="M1456" s="637"/>
      <c r="N1456" s="637"/>
    </row>
    <row r="1457" spans="3:14" x14ac:dyDescent="0.25">
      <c r="C1457" s="649">
        <v>109.8</v>
      </c>
      <c r="D1457" s="650" t="str">
        <f t="shared" si="65"/>
        <v>109.80</v>
      </c>
      <c r="E1457" s="651">
        <v>0.56274999999999997</v>
      </c>
      <c r="F1457" s="618"/>
      <c r="I1457" s="653">
        <v>109.8</v>
      </c>
      <c r="J1457" s="650" t="str">
        <f t="shared" si="66"/>
        <v>109.80</v>
      </c>
      <c r="K1457" s="654">
        <v>0.69169999999999998</v>
      </c>
      <c r="L1457" s="637"/>
      <c r="M1457" s="637"/>
      <c r="N1457" s="637"/>
    </row>
    <row r="1458" spans="3:14" x14ac:dyDescent="0.25">
      <c r="C1458" s="649">
        <v>109.85</v>
      </c>
      <c r="D1458" s="650" t="str">
        <f t="shared" si="65"/>
        <v>109.85</v>
      </c>
      <c r="E1458" s="651">
        <v>0.56269999999999998</v>
      </c>
      <c r="F1458" s="618"/>
      <c r="I1458" s="653">
        <v>109.85</v>
      </c>
      <c r="J1458" s="650" t="str">
        <f t="shared" si="66"/>
        <v>109.85</v>
      </c>
      <c r="K1458" s="654">
        <v>0.69159999999999999</v>
      </c>
      <c r="L1458" s="637"/>
      <c r="M1458" s="637"/>
      <c r="N1458" s="637"/>
    </row>
    <row r="1459" spans="3:14" x14ac:dyDescent="0.25">
      <c r="C1459" s="649">
        <v>109.9</v>
      </c>
      <c r="D1459" s="650" t="str">
        <f t="shared" si="65"/>
        <v>109.90</v>
      </c>
      <c r="E1459" s="651">
        <v>0.56264999999999998</v>
      </c>
      <c r="F1459" s="618"/>
      <c r="I1459" s="653">
        <v>109.9</v>
      </c>
      <c r="J1459" s="650" t="str">
        <f t="shared" si="66"/>
        <v>109.90</v>
      </c>
      <c r="K1459" s="654">
        <v>0.6915</v>
      </c>
      <c r="L1459" s="637"/>
      <c r="M1459" s="637"/>
      <c r="N1459" s="637"/>
    </row>
    <row r="1460" spans="3:14" x14ac:dyDescent="0.25">
      <c r="C1460" s="649">
        <v>109.95</v>
      </c>
      <c r="D1460" s="650" t="str">
        <f t="shared" si="65"/>
        <v>109.95</v>
      </c>
      <c r="E1460" s="651">
        <v>0.56257500000000005</v>
      </c>
      <c r="F1460" s="618"/>
      <c r="I1460" s="653">
        <v>109.95</v>
      </c>
      <c r="J1460" s="650" t="str">
        <f t="shared" si="66"/>
        <v>109.95</v>
      </c>
      <c r="K1460" s="654">
        <v>0.69142000000000003</v>
      </c>
      <c r="L1460" s="637"/>
      <c r="M1460" s="637"/>
      <c r="N1460" s="637"/>
    </row>
    <row r="1461" spans="3:14" x14ac:dyDescent="0.25">
      <c r="C1461" s="649">
        <v>110</v>
      </c>
      <c r="D1461" s="650" t="str">
        <f t="shared" si="65"/>
        <v>110.00</v>
      </c>
      <c r="E1461" s="651">
        <v>0.5625</v>
      </c>
      <c r="F1461" s="618"/>
      <c r="I1461" s="653">
        <v>110</v>
      </c>
      <c r="J1461" s="650" t="str">
        <f t="shared" si="66"/>
        <v>110.00</v>
      </c>
      <c r="K1461" s="654">
        <v>0.69135000000000002</v>
      </c>
      <c r="L1461" s="637"/>
      <c r="M1461" s="637"/>
      <c r="N1461" s="637"/>
    </row>
    <row r="1462" spans="3:14" x14ac:dyDescent="0.25">
      <c r="C1462" s="649">
        <v>110.05</v>
      </c>
      <c r="D1462" s="650" t="str">
        <f t="shared" si="65"/>
        <v>110.05</v>
      </c>
      <c r="E1462" s="651">
        <v>0.56242499999999995</v>
      </c>
      <c r="F1462" s="618"/>
      <c r="I1462" s="653">
        <v>110.05</v>
      </c>
      <c r="J1462" s="650" t="str">
        <f t="shared" si="66"/>
        <v>110.05</v>
      </c>
      <c r="K1462" s="654">
        <v>0.69127000000000005</v>
      </c>
      <c r="L1462" s="637"/>
      <c r="M1462" s="637"/>
      <c r="N1462" s="637"/>
    </row>
    <row r="1463" spans="3:14" x14ac:dyDescent="0.25">
      <c r="C1463" s="649">
        <v>110.1</v>
      </c>
      <c r="D1463" s="650" t="str">
        <f t="shared" si="65"/>
        <v>110.10</v>
      </c>
      <c r="E1463" s="651">
        <v>0.56235000000000002</v>
      </c>
      <c r="F1463" s="618"/>
      <c r="I1463" s="653">
        <v>110.1</v>
      </c>
      <c r="J1463" s="650" t="str">
        <f t="shared" si="66"/>
        <v>110.10</v>
      </c>
      <c r="K1463" s="654">
        <v>0.69120000000000004</v>
      </c>
      <c r="L1463" s="637"/>
      <c r="M1463" s="637"/>
      <c r="N1463" s="637"/>
    </row>
    <row r="1464" spans="3:14" x14ac:dyDescent="0.25">
      <c r="C1464" s="649">
        <v>110.15</v>
      </c>
      <c r="D1464" s="650" t="str">
        <f t="shared" si="65"/>
        <v>110.15</v>
      </c>
      <c r="E1464" s="651">
        <v>0.56227499999999997</v>
      </c>
      <c r="F1464" s="618"/>
      <c r="I1464" s="653">
        <v>110.15</v>
      </c>
      <c r="J1464" s="650" t="str">
        <f t="shared" si="66"/>
        <v>110.15</v>
      </c>
      <c r="K1464" s="654">
        <v>0.69111999999999996</v>
      </c>
      <c r="L1464" s="637"/>
      <c r="M1464" s="637"/>
      <c r="N1464" s="637"/>
    </row>
    <row r="1465" spans="3:14" x14ac:dyDescent="0.25">
      <c r="C1465" s="649">
        <v>110.2</v>
      </c>
      <c r="D1465" s="650" t="str">
        <f t="shared" si="65"/>
        <v>110.20</v>
      </c>
      <c r="E1465" s="651">
        <v>0.56220000000000003</v>
      </c>
      <c r="F1465" s="618"/>
      <c r="I1465" s="653">
        <v>110.2</v>
      </c>
      <c r="J1465" s="650" t="str">
        <f t="shared" si="66"/>
        <v>110.20</v>
      </c>
      <c r="K1465" s="654">
        <v>0.69105000000000005</v>
      </c>
      <c r="L1465" s="637"/>
      <c r="M1465" s="637"/>
      <c r="N1465" s="637"/>
    </row>
    <row r="1466" spans="3:14" x14ac:dyDescent="0.25">
      <c r="C1466" s="649">
        <v>110.25</v>
      </c>
      <c r="D1466" s="650" t="str">
        <f t="shared" si="65"/>
        <v>110.25</v>
      </c>
      <c r="E1466" s="651">
        <v>0.56212499999999999</v>
      </c>
      <c r="F1466" s="618"/>
      <c r="I1466" s="653">
        <v>110.25</v>
      </c>
      <c r="J1466" s="650" t="str">
        <f t="shared" si="66"/>
        <v>110.25</v>
      </c>
      <c r="K1466" s="654">
        <v>0.69096999999999997</v>
      </c>
      <c r="L1466" s="637"/>
      <c r="M1466" s="637"/>
      <c r="N1466" s="637"/>
    </row>
    <row r="1467" spans="3:14" x14ac:dyDescent="0.25">
      <c r="C1467" s="649">
        <v>110.3</v>
      </c>
      <c r="D1467" s="650" t="str">
        <f t="shared" si="65"/>
        <v>110.30</v>
      </c>
      <c r="E1467" s="651">
        <v>0.56205000000000005</v>
      </c>
      <c r="F1467" s="618"/>
      <c r="I1467" s="653">
        <v>110.3</v>
      </c>
      <c r="J1467" s="650" t="str">
        <f t="shared" si="66"/>
        <v>110.30</v>
      </c>
      <c r="K1467" s="654">
        <v>0.69089999999999996</v>
      </c>
      <c r="L1467" s="637"/>
      <c r="M1467" s="637"/>
      <c r="N1467" s="637"/>
    </row>
    <row r="1468" spans="3:14" x14ac:dyDescent="0.25">
      <c r="C1468" s="649">
        <v>110.35</v>
      </c>
      <c r="D1468" s="650" t="str">
        <f t="shared" si="65"/>
        <v>110.35</v>
      </c>
      <c r="E1468" s="651">
        <v>0.561975</v>
      </c>
      <c r="F1468" s="618"/>
      <c r="I1468" s="653">
        <v>110.35</v>
      </c>
      <c r="J1468" s="650" t="str">
        <f t="shared" si="66"/>
        <v>110.35</v>
      </c>
      <c r="K1468" s="654">
        <v>0.69081999999999999</v>
      </c>
      <c r="L1468" s="637"/>
      <c r="M1468" s="637"/>
      <c r="N1468" s="637"/>
    </row>
    <row r="1469" spans="3:14" x14ac:dyDescent="0.25">
      <c r="C1469" s="649">
        <v>110.4</v>
      </c>
      <c r="D1469" s="650" t="str">
        <f t="shared" si="65"/>
        <v>110.40</v>
      </c>
      <c r="E1469" s="651">
        <v>0.56189999999999996</v>
      </c>
      <c r="F1469" s="618"/>
      <c r="I1469" s="653">
        <v>110.4</v>
      </c>
      <c r="J1469" s="650" t="str">
        <f t="shared" si="66"/>
        <v>110.40</v>
      </c>
      <c r="K1469" s="654">
        <v>0.69074999999999998</v>
      </c>
      <c r="L1469" s="637"/>
      <c r="M1469" s="637"/>
      <c r="N1469" s="637"/>
    </row>
    <row r="1470" spans="3:14" x14ac:dyDescent="0.25">
      <c r="C1470" s="649">
        <v>110.45</v>
      </c>
      <c r="D1470" s="650" t="str">
        <f t="shared" ref="D1470:D1533" si="67">TEXT(C1470,"#.00")</f>
        <v>110.45</v>
      </c>
      <c r="E1470" s="651">
        <v>0.56184999999999996</v>
      </c>
      <c r="F1470" s="618"/>
      <c r="I1470" s="653">
        <v>110.45</v>
      </c>
      <c r="J1470" s="650" t="str">
        <f t="shared" ref="J1470:J1533" si="68">TEXT(I1470,"#.00")</f>
        <v>110.45</v>
      </c>
      <c r="K1470" s="654">
        <v>0.69067000000000001</v>
      </c>
      <c r="L1470" s="637"/>
      <c r="M1470" s="637"/>
      <c r="N1470" s="637"/>
    </row>
    <row r="1471" spans="3:14" x14ac:dyDescent="0.25">
      <c r="C1471" s="649">
        <v>110.5</v>
      </c>
      <c r="D1471" s="650" t="str">
        <f t="shared" si="67"/>
        <v>110.50</v>
      </c>
      <c r="E1471" s="651">
        <v>0.56179999999999997</v>
      </c>
      <c r="F1471" s="618"/>
      <c r="I1471" s="653">
        <v>110.5</v>
      </c>
      <c r="J1471" s="650" t="str">
        <f t="shared" si="68"/>
        <v>110.50</v>
      </c>
      <c r="K1471" s="654">
        <v>0.69059999999999999</v>
      </c>
      <c r="L1471" s="637"/>
      <c r="M1471" s="637"/>
      <c r="N1471" s="637"/>
    </row>
    <row r="1472" spans="3:14" x14ac:dyDescent="0.25">
      <c r="C1472" s="649">
        <v>110.55</v>
      </c>
      <c r="D1472" s="650" t="str">
        <f t="shared" si="67"/>
        <v>110.55</v>
      </c>
      <c r="E1472" s="651">
        <v>0.56172500000000003</v>
      </c>
      <c r="F1472" s="618"/>
      <c r="I1472" s="653">
        <v>110.55</v>
      </c>
      <c r="J1472" s="650" t="str">
        <f t="shared" si="68"/>
        <v>110.55</v>
      </c>
      <c r="K1472" s="654">
        <v>0.69052000000000002</v>
      </c>
      <c r="L1472" s="637"/>
      <c r="M1472" s="637"/>
      <c r="N1472" s="637"/>
    </row>
    <row r="1473" spans="3:14" x14ac:dyDescent="0.25">
      <c r="C1473" s="649">
        <v>110.6</v>
      </c>
      <c r="D1473" s="650" t="str">
        <f t="shared" si="67"/>
        <v>110.60</v>
      </c>
      <c r="E1473" s="651">
        <v>0.56164999999999998</v>
      </c>
      <c r="F1473" s="618"/>
      <c r="I1473" s="653">
        <v>110.6</v>
      </c>
      <c r="J1473" s="650" t="str">
        <f t="shared" si="68"/>
        <v>110.60</v>
      </c>
      <c r="K1473" s="654">
        <v>0.69045000000000001</v>
      </c>
      <c r="L1473" s="637"/>
      <c r="M1473" s="637"/>
      <c r="N1473" s="637"/>
    </row>
    <row r="1474" spans="3:14" x14ac:dyDescent="0.25">
      <c r="C1474" s="649">
        <v>110.65</v>
      </c>
      <c r="D1474" s="650" t="str">
        <f t="shared" si="67"/>
        <v>110.65</v>
      </c>
      <c r="E1474" s="651">
        <v>0.56159999999999999</v>
      </c>
      <c r="F1474" s="618"/>
      <c r="I1474" s="653">
        <v>110.65</v>
      </c>
      <c r="J1474" s="650" t="str">
        <f t="shared" si="68"/>
        <v>110.65</v>
      </c>
      <c r="K1474" s="654">
        <v>0.69037000000000004</v>
      </c>
      <c r="L1474" s="637"/>
      <c r="M1474" s="637"/>
      <c r="N1474" s="637"/>
    </row>
    <row r="1475" spans="3:14" x14ac:dyDescent="0.25">
      <c r="C1475" s="649">
        <v>110.7</v>
      </c>
      <c r="D1475" s="650" t="str">
        <f t="shared" si="67"/>
        <v>110.70</v>
      </c>
      <c r="E1475" s="651">
        <v>0.56154999999999999</v>
      </c>
      <c r="F1475" s="618"/>
      <c r="I1475" s="653">
        <v>110.7</v>
      </c>
      <c r="J1475" s="650" t="str">
        <f t="shared" si="68"/>
        <v>110.70</v>
      </c>
      <c r="K1475" s="654">
        <v>0.69030000000000002</v>
      </c>
      <c r="L1475" s="637"/>
      <c r="M1475" s="637"/>
      <c r="N1475" s="637"/>
    </row>
    <row r="1476" spans="3:14" x14ac:dyDescent="0.25">
      <c r="C1476" s="649">
        <v>110.75</v>
      </c>
      <c r="D1476" s="650" t="str">
        <f t="shared" si="67"/>
        <v>110.75</v>
      </c>
      <c r="E1476" s="651">
        <v>0.56145</v>
      </c>
      <c r="F1476" s="618"/>
      <c r="I1476" s="653">
        <v>110.75</v>
      </c>
      <c r="J1476" s="650" t="str">
        <f t="shared" si="68"/>
        <v>110.75</v>
      </c>
      <c r="K1476" s="654">
        <v>0.69021999999999994</v>
      </c>
      <c r="L1476" s="637"/>
      <c r="M1476" s="637"/>
      <c r="N1476" s="637"/>
    </row>
    <row r="1477" spans="3:14" x14ac:dyDescent="0.25">
      <c r="C1477" s="649">
        <v>110.8</v>
      </c>
      <c r="D1477" s="650" t="str">
        <f t="shared" si="67"/>
        <v>110.80</v>
      </c>
      <c r="E1477" s="651">
        <v>0.56135000000000002</v>
      </c>
      <c r="F1477" s="618"/>
      <c r="I1477" s="653">
        <v>110.8</v>
      </c>
      <c r="J1477" s="650" t="str">
        <f t="shared" si="68"/>
        <v>110.80</v>
      </c>
      <c r="K1477" s="654">
        <v>0.69015000000000004</v>
      </c>
      <c r="L1477" s="637"/>
      <c r="M1477" s="637"/>
      <c r="N1477" s="637"/>
    </row>
    <row r="1478" spans="3:14" x14ac:dyDescent="0.25">
      <c r="C1478" s="649">
        <v>110.85</v>
      </c>
      <c r="D1478" s="650" t="str">
        <f t="shared" si="67"/>
        <v>110.85</v>
      </c>
      <c r="E1478" s="651">
        <v>0.56127499999999997</v>
      </c>
      <c r="F1478" s="618"/>
      <c r="I1478" s="653">
        <v>110.85</v>
      </c>
      <c r="J1478" s="650" t="str">
        <f t="shared" si="68"/>
        <v>110.85</v>
      </c>
      <c r="K1478" s="654">
        <v>0.69010000000000005</v>
      </c>
      <c r="L1478" s="637"/>
      <c r="M1478" s="637"/>
      <c r="N1478" s="637"/>
    </row>
    <row r="1479" spans="3:14" x14ac:dyDescent="0.25">
      <c r="C1479" s="649">
        <v>110.9</v>
      </c>
      <c r="D1479" s="650" t="str">
        <f t="shared" si="67"/>
        <v>110.90</v>
      </c>
      <c r="E1479" s="651">
        <v>0.56120000000000003</v>
      </c>
      <c r="F1479" s="618"/>
      <c r="I1479" s="653">
        <v>110.9</v>
      </c>
      <c r="J1479" s="650" t="str">
        <f t="shared" si="68"/>
        <v>110.90</v>
      </c>
      <c r="K1479" s="654">
        <v>0.69005000000000005</v>
      </c>
      <c r="L1479" s="637"/>
      <c r="M1479" s="637"/>
      <c r="N1479" s="637"/>
    </row>
    <row r="1480" spans="3:14" x14ac:dyDescent="0.25">
      <c r="C1480" s="649">
        <v>110.95</v>
      </c>
      <c r="D1480" s="650" t="str">
        <f t="shared" si="67"/>
        <v>110.95</v>
      </c>
      <c r="E1480" s="651">
        <v>0.56115000000000004</v>
      </c>
      <c r="F1480" s="618"/>
      <c r="I1480" s="653">
        <v>110.95</v>
      </c>
      <c r="J1480" s="650" t="str">
        <f t="shared" si="68"/>
        <v>110.95</v>
      </c>
      <c r="K1480" s="654">
        <v>0.68994999999999995</v>
      </c>
      <c r="L1480" s="637"/>
      <c r="M1480" s="637"/>
      <c r="N1480" s="637"/>
    </row>
    <row r="1481" spans="3:14" x14ac:dyDescent="0.25">
      <c r="C1481" s="649">
        <v>111</v>
      </c>
      <c r="D1481" s="650" t="str">
        <f t="shared" si="67"/>
        <v>111.00</v>
      </c>
      <c r="E1481" s="651">
        <v>0.56110000000000004</v>
      </c>
      <c r="F1481" s="618"/>
      <c r="I1481" s="653">
        <v>111</v>
      </c>
      <c r="J1481" s="650" t="str">
        <f t="shared" si="68"/>
        <v>111.00</v>
      </c>
      <c r="K1481" s="654">
        <v>0.68984999999999996</v>
      </c>
      <c r="L1481" s="637"/>
      <c r="M1481" s="637"/>
      <c r="N1481" s="637"/>
    </row>
    <row r="1482" spans="3:14" x14ac:dyDescent="0.25">
      <c r="C1482" s="649">
        <v>111.05</v>
      </c>
      <c r="D1482" s="650" t="str">
        <f t="shared" si="67"/>
        <v>111.05</v>
      </c>
      <c r="E1482" s="651">
        <v>0.561025</v>
      </c>
      <c r="F1482" s="618"/>
      <c r="I1482" s="653">
        <v>111.05</v>
      </c>
      <c r="J1482" s="650" t="str">
        <f t="shared" si="68"/>
        <v>111.05</v>
      </c>
      <c r="K1482" s="654">
        <v>0.68979999999999997</v>
      </c>
      <c r="L1482" s="637"/>
      <c r="M1482" s="637"/>
      <c r="N1482" s="637"/>
    </row>
    <row r="1483" spans="3:14" x14ac:dyDescent="0.25">
      <c r="C1483" s="649">
        <v>111.1</v>
      </c>
      <c r="D1483" s="650" t="str">
        <f t="shared" si="67"/>
        <v>111.10</v>
      </c>
      <c r="E1483" s="651">
        <v>0.56094999999999995</v>
      </c>
      <c r="F1483" s="618"/>
      <c r="I1483" s="653">
        <v>111.1</v>
      </c>
      <c r="J1483" s="650" t="str">
        <f t="shared" si="68"/>
        <v>111.10</v>
      </c>
      <c r="K1483" s="654">
        <v>0.68974999999999997</v>
      </c>
      <c r="L1483" s="637"/>
      <c r="M1483" s="637"/>
      <c r="N1483" s="637"/>
    </row>
    <row r="1484" spans="3:14" x14ac:dyDescent="0.25">
      <c r="C1484" s="649">
        <v>111.15</v>
      </c>
      <c r="D1484" s="650" t="str">
        <f t="shared" si="67"/>
        <v>111.15</v>
      </c>
      <c r="E1484" s="651">
        <v>0.56089999999999995</v>
      </c>
      <c r="F1484" s="618"/>
      <c r="I1484" s="653">
        <v>111.15</v>
      </c>
      <c r="J1484" s="650" t="str">
        <f t="shared" si="68"/>
        <v>111.15</v>
      </c>
      <c r="K1484" s="654">
        <v>0.68967000000000001</v>
      </c>
      <c r="L1484" s="637"/>
      <c r="M1484" s="637"/>
      <c r="N1484" s="637"/>
    </row>
    <row r="1485" spans="3:14" x14ac:dyDescent="0.25">
      <c r="C1485" s="649">
        <v>111.2</v>
      </c>
      <c r="D1485" s="650" t="str">
        <f t="shared" si="67"/>
        <v>111.20</v>
      </c>
      <c r="E1485" s="651">
        <v>0.56084999999999996</v>
      </c>
      <c r="F1485" s="618"/>
      <c r="I1485" s="653">
        <v>111.2</v>
      </c>
      <c r="J1485" s="650" t="str">
        <f t="shared" si="68"/>
        <v>111.20</v>
      </c>
      <c r="K1485" s="654">
        <v>0.68959999999999999</v>
      </c>
      <c r="L1485" s="637"/>
      <c r="M1485" s="637"/>
      <c r="N1485" s="637"/>
    </row>
    <row r="1486" spans="3:14" x14ac:dyDescent="0.25">
      <c r="C1486" s="649">
        <v>111.25</v>
      </c>
      <c r="D1486" s="650" t="str">
        <f t="shared" si="67"/>
        <v>111.25</v>
      </c>
      <c r="E1486" s="651">
        <v>0.56077500000000002</v>
      </c>
      <c r="F1486" s="618"/>
      <c r="I1486" s="653">
        <v>111.25</v>
      </c>
      <c r="J1486" s="650" t="str">
        <f t="shared" si="68"/>
        <v>111.25</v>
      </c>
      <c r="K1486" s="654">
        <v>0.68952000000000002</v>
      </c>
      <c r="L1486" s="637"/>
      <c r="M1486" s="637"/>
      <c r="N1486" s="637"/>
    </row>
    <row r="1487" spans="3:14" x14ac:dyDescent="0.25">
      <c r="C1487" s="649">
        <v>111.3</v>
      </c>
      <c r="D1487" s="650" t="str">
        <f t="shared" si="67"/>
        <v>111.30</v>
      </c>
      <c r="E1487" s="651">
        <v>0.56069999999999998</v>
      </c>
      <c r="F1487" s="618"/>
      <c r="I1487" s="653">
        <v>111.3</v>
      </c>
      <c r="J1487" s="650" t="str">
        <f t="shared" si="68"/>
        <v>111.30</v>
      </c>
      <c r="K1487" s="654">
        <v>0.68945000000000001</v>
      </c>
      <c r="L1487" s="637"/>
      <c r="M1487" s="637"/>
      <c r="N1487" s="637"/>
    </row>
    <row r="1488" spans="3:14" x14ac:dyDescent="0.25">
      <c r="C1488" s="649">
        <v>111.35</v>
      </c>
      <c r="D1488" s="650" t="str">
        <f t="shared" si="67"/>
        <v>111.35</v>
      </c>
      <c r="E1488" s="651">
        <v>0.56064999999999998</v>
      </c>
      <c r="F1488" s="618"/>
      <c r="I1488" s="653">
        <v>111.35</v>
      </c>
      <c r="J1488" s="650" t="str">
        <f t="shared" si="68"/>
        <v>111.35</v>
      </c>
      <c r="K1488" s="654">
        <v>0.68937000000000004</v>
      </c>
      <c r="L1488" s="637"/>
      <c r="M1488" s="637"/>
      <c r="N1488" s="637"/>
    </row>
    <row r="1489" spans="3:14" x14ac:dyDescent="0.25">
      <c r="C1489" s="649">
        <v>111.4</v>
      </c>
      <c r="D1489" s="650" t="str">
        <f t="shared" si="67"/>
        <v>111.40</v>
      </c>
      <c r="E1489" s="651">
        <v>0.56059999999999999</v>
      </c>
      <c r="F1489" s="618"/>
      <c r="I1489" s="653">
        <v>111.4</v>
      </c>
      <c r="J1489" s="650" t="str">
        <f t="shared" si="68"/>
        <v>111.40</v>
      </c>
      <c r="K1489" s="654">
        <v>0.68930000000000002</v>
      </c>
      <c r="L1489" s="637"/>
      <c r="M1489" s="637"/>
      <c r="N1489" s="637"/>
    </row>
    <row r="1490" spans="3:14" x14ac:dyDescent="0.25">
      <c r="C1490" s="649">
        <v>111.45</v>
      </c>
      <c r="D1490" s="650" t="str">
        <f t="shared" si="67"/>
        <v>111.45</v>
      </c>
      <c r="E1490" s="651">
        <v>0.56052500000000005</v>
      </c>
      <c r="F1490" s="618"/>
      <c r="I1490" s="653">
        <v>111.45</v>
      </c>
      <c r="J1490" s="650" t="str">
        <f t="shared" si="68"/>
        <v>111.45</v>
      </c>
      <c r="K1490" s="654">
        <v>0.68922000000000005</v>
      </c>
      <c r="L1490" s="637"/>
      <c r="M1490" s="637"/>
      <c r="N1490" s="637"/>
    </row>
    <row r="1491" spans="3:14" x14ac:dyDescent="0.25">
      <c r="C1491" s="649">
        <v>111.5</v>
      </c>
      <c r="D1491" s="650" t="str">
        <f t="shared" si="67"/>
        <v>111.50</v>
      </c>
      <c r="E1491" s="651">
        <v>0.56045</v>
      </c>
      <c r="F1491" s="618"/>
      <c r="I1491" s="653">
        <v>111.5</v>
      </c>
      <c r="J1491" s="650" t="str">
        <f t="shared" si="68"/>
        <v>111.50</v>
      </c>
      <c r="K1491" s="654">
        <v>0.68915000000000004</v>
      </c>
      <c r="L1491" s="637"/>
      <c r="M1491" s="637"/>
      <c r="N1491" s="637"/>
    </row>
    <row r="1492" spans="3:14" x14ac:dyDescent="0.25">
      <c r="C1492" s="649">
        <v>111.55</v>
      </c>
      <c r="D1492" s="650" t="str">
        <f t="shared" si="67"/>
        <v>111.55</v>
      </c>
      <c r="E1492" s="651">
        <v>0.56040000000000001</v>
      </c>
      <c r="F1492" s="618"/>
      <c r="I1492" s="653">
        <v>111.55</v>
      </c>
      <c r="J1492" s="650" t="str">
        <f t="shared" si="68"/>
        <v>111.55</v>
      </c>
      <c r="K1492" s="654">
        <v>0.68906999999999996</v>
      </c>
      <c r="L1492" s="637"/>
      <c r="M1492" s="637"/>
      <c r="N1492" s="637"/>
    </row>
    <row r="1493" spans="3:14" x14ac:dyDescent="0.25">
      <c r="C1493" s="649">
        <v>111.6</v>
      </c>
      <c r="D1493" s="650" t="str">
        <f t="shared" si="67"/>
        <v>111.60</v>
      </c>
      <c r="E1493" s="651">
        <v>0.56035000000000001</v>
      </c>
      <c r="F1493" s="618"/>
      <c r="I1493" s="653">
        <v>111.6</v>
      </c>
      <c r="J1493" s="650" t="str">
        <f t="shared" si="68"/>
        <v>111.60</v>
      </c>
      <c r="K1493" s="654">
        <v>0.68899999999999995</v>
      </c>
      <c r="L1493" s="637"/>
      <c r="M1493" s="637"/>
      <c r="N1493" s="637"/>
    </row>
    <row r="1494" spans="3:14" x14ac:dyDescent="0.25">
      <c r="C1494" s="649">
        <v>111.65</v>
      </c>
      <c r="D1494" s="650" t="str">
        <f t="shared" si="67"/>
        <v>111.65</v>
      </c>
      <c r="E1494" s="651">
        <v>0.56027499999999997</v>
      </c>
      <c r="F1494" s="618"/>
      <c r="I1494" s="653">
        <v>111.65</v>
      </c>
      <c r="J1494" s="650" t="str">
        <f t="shared" si="68"/>
        <v>111.65</v>
      </c>
      <c r="K1494" s="654">
        <v>0.68894999999999995</v>
      </c>
      <c r="L1494" s="637"/>
      <c r="M1494" s="637"/>
      <c r="N1494" s="637"/>
    </row>
    <row r="1495" spans="3:14" x14ac:dyDescent="0.25">
      <c r="C1495" s="649">
        <v>111.7</v>
      </c>
      <c r="D1495" s="650" t="str">
        <f t="shared" si="67"/>
        <v>111.70</v>
      </c>
      <c r="E1495" s="651">
        <v>0.56020000000000003</v>
      </c>
      <c r="F1495" s="618"/>
      <c r="I1495" s="653">
        <v>111.7</v>
      </c>
      <c r="J1495" s="650" t="str">
        <f t="shared" si="68"/>
        <v>111.70</v>
      </c>
      <c r="K1495" s="654">
        <v>0.68889999999999996</v>
      </c>
      <c r="L1495" s="637"/>
      <c r="M1495" s="637"/>
      <c r="N1495" s="637"/>
    </row>
    <row r="1496" spans="3:14" x14ac:dyDescent="0.25">
      <c r="C1496" s="649">
        <v>111.75</v>
      </c>
      <c r="D1496" s="650" t="str">
        <f t="shared" si="67"/>
        <v>111.75</v>
      </c>
      <c r="E1496" s="651">
        <v>0.56012499999999998</v>
      </c>
      <c r="F1496" s="618"/>
      <c r="I1496" s="653">
        <v>111.75</v>
      </c>
      <c r="J1496" s="650" t="str">
        <f t="shared" si="68"/>
        <v>111.75</v>
      </c>
      <c r="K1496" s="654">
        <v>0.68879999999999997</v>
      </c>
      <c r="L1496" s="637"/>
      <c r="M1496" s="637"/>
      <c r="N1496" s="637"/>
    </row>
    <row r="1497" spans="3:14" x14ac:dyDescent="0.25">
      <c r="C1497" s="649">
        <v>111.8</v>
      </c>
      <c r="D1497" s="650" t="str">
        <f t="shared" si="67"/>
        <v>111.80</v>
      </c>
      <c r="E1497" s="651">
        <v>0.56005000000000005</v>
      </c>
      <c r="F1497" s="618"/>
      <c r="I1497" s="653">
        <v>111.8</v>
      </c>
      <c r="J1497" s="650" t="str">
        <f t="shared" si="68"/>
        <v>111.80</v>
      </c>
      <c r="K1497" s="654">
        <v>0.68869999999999998</v>
      </c>
      <c r="L1497" s="637"/>
      <c r="M1497" s="637"/>
      <c r="N1497" s="637"/>
    </row>
    <row r="1498" spans="3:14" x14ac:dyDescent="0.25">
      <c r="C1498" s="649">
        <v>111.85</v>
      </c>
      <c r="D1498" s="650" t="str">
        <f t="shared" si="67"/>
        <v>111.85</v>
      </c>
      <c r="E1498" s="651">
        <v>0.559975</v>
      </c>
      <c r="F1498" s="618"/>
      <c r="I1498" s="653">
        <v>111.85</v>
      </c>
      <c r="J1498" s="650" t="str">
        <f t="shared" si="68"/>
        <v>111.85</v>
      </c>
      <c r="K1498" s="654">
        <v>0.68864999999999998</v>
      </c>
      <c r="L1498" s="637"/>
      <c r="M1498" s="637"/>
      <c r="N1498" s="637"/>
    </row>
    <row r="1499" spans="3:14" x14ac:dyDescent="0.25">
      <c r="C1499" s="649">
        <v>111.9</v>
      </c>
      <c r="D1499" s="650" t="str">
        <f t="shared" si="67"/>
        <v>111.90</v>
      </c>
      <c r="E1499" s="651">
        <v>0.55989999999999995</v>
      </c>
      <c r="F1499" s="618"/>
      <c r="I1499" s="653">
        <v>111.9</v>
      </c>
      <c r="J1499" s="650" t="str">
        <f t="shared" si="68"/>
        <v>111.90</v>
      </c>
      <c r="K1499" s="654">
        <v>0.68859999999999999</v>
      </c>
      <c r="L1499" s="637"/>
      <c r="M1499" s="637"/>
      <c r="N1499" s="637"/>
    </row>
    <row r="1500" spans="3:14" x14ac:dyDescent="0.25">
      <c r="C1500" s="649">
        <v>111.95</v>
      </c>
      <c r="D1500" s="650" t="str">
        <f t="shared" si="67"/>
        <v>111.95</v>
      </c>
      <c r="E1500" s="651">
        <v>0.55982500000000002</v>
      </c>
      <c r="F1500" s="618"/>
      <c r="I1500" s="653">
        <v>111.95</v>
      </c>
      <c r="J1500" s="650" t="str">
        <f t="shared" si="68"/>
        <v>111.95</v>
      </c>
      <c r="K1500" s="654">
        <v>0.68855</v>
      </c>
      <c r="L1500" s="637"/>
      <c r="M1500" s="637"/>
      <c r="N1500" s="637"/>
    </row>
    <row r="1501" spans="3:14" x14ac:dyDescent="0.25">
      <c r="C1501" s="649">
        <v>112</v>
      </c>
      <c r="D1501" s="650" t="str">
        <f t="shared" si="67"/>
        <v>112.00</v>
      </c>
      <c r="E1501" s="651">
        <v>0.55974999999999997</v>
      </c>
      <c r="F1501" s="618"/>
      <c r="I1501" s="653">
        <v>112</v>
      </c>
      <c r="J1501" s="650" t="str">
        <f t="shared" si="68"/>
        <v>112.00</v>
      </c>
      <c r="K1501" s="654">
        <v>0.6885</v>
      </c>
      <c r="L1501" s="637"/>
      <c r="M1501" s="637"/>
      <c r="N1501" s="637"/>
    </row>
    <row r="1502" spans="3:14" x14ac:dyDescent="0.25">
      <c r="C1502" s="649">
        <v>112.05</v>
      </c>
      <c r="D1502" s="650" t="str">
        <f t="shared" si="67"/>
        <v>112.05</v>
      </c>
      <c r="E1502" s="651">
        <v>0.55969999999999998</v>
      </c>
      <c r="F1502" s="618"/>
      <c r="I1502" s="653">
        <v>112.05</v>
      </c>
      <c r="J1502" s="650" t="str">
        <f t="shared" si="68"/>
        <v>112.05</v>
      </c>
      <c r="K1502" s="654">
        <v>0.68840000000000001</v>
      </c>
      <c r="L1502" s="637"/>
      <c r="M1502" s="637"/>
      <c r="N1502" s="637"/>
    </row>
    <row r="1503" spans="3:14" x14ac:dyDescent="0.25">
      <c r="C1503" s="649">
        <v>112.1</v>
      </c>
      <c r="D1503" s="650" t="str">
        <f t="shared" si="67"/>
        <v>112.10</v>
      </c>
      <c r="E1503" s="651">
        <v>0.55964999999999998</v>
      </c>
      <c r="F1503" s="618"/>
      <c r="I1503" s="653">
        <v>112.1</v>
      </c>
      <c r="J1503" s="650" t="str">
        <f t="shared" si="68"/>
        <v>112.10</v>
      </c>
      <c r="K1503" s="654">
        <v>0.68830000000000002</v>
      </c>
      <c r="L1503" s="637"/>
      <c r="M1503" s="637"/>
      <c r="N1503" s="637"/>
    </row>
    <row r="1504" spans="3:14" x14ac:dyDescent="0.25">
      <c r="C1504" s="649">
        <v>112.15</v>
      </c>
      <c r="D1504" s="650" t="str">
        <f t="shared" si="67"/>
        <v>112.15</v>
      </c>
      <c r="E1504" s="651">
        <v>0.55957500000000004</v>
      </c>
      <c r="F1504" s="618"/>
      <c r="I1504" s="653">
        <v>112.15</v>
      </c>
      <c r="J1504" s="650" t="str">
        <f t="shared" si="68"/>
        <v>112.15</v>
      </c>
      <c r="K1504" s="654">
        <v>0.68825000000000003</v>
      </c>
      <c r="L1504" s="637"/>
      <c r="M1504" s="637"/>
      <c r="N1504" s="637"/>
    </row>
    <row r="1505" spans="3:14" x14ac:dyDescent="0.25">
      <c r="C1505" s="649">
        <v>112.2</v>
      </c>
      <c r="D1505" s="650" t="str">
        <f t="shared" si="67"/>
        <v>112.20</v>
      </c>
      <c r="E1505" s="651">
        <v>0.5595</v>
      </c>
      <c r="F1505" s="618"/>
      <c r="I1505" s="653">
        <v>112.2</v>
      </c>
      <c r="J1505" s="650" t="str">
        <f t="shared" si="68"/>
        <v>112.20</v>
      </c>
      <c r="K1505" s="654">
        <v>0.68820000000000003</v>
      </c>
      <c r="L1505" s="637"/>
      <c r="M1505" s="637"/>
      <c r="N1505" s="637"/>
    </row>
    <row r="1506" spans="3:14" x14ac:dyDescent="0.25">
      <c r="C1506" s="649">
        <v>112.25</v>
      </c>
      <c r="D1506" s="650" t="str">
        <f t="shared" si="67"/>
        <v>112.25</v>
      </c>
      <c r="E1506" s="651">
        <v>0.55945</v>
      </c>
      <c r="F1506" s="618"/>
      <c r="I1506" s="653">
        <v>112.25</v>
      </c>
      <c r="J1506" s="650" t="str">
        <f t="shared" si="68"/>
        <v>112.25</v>
      </c>
      <c r="K1506" s="654">
        <v>0.68810000000000004</v>
      </c>
      <c r="L1506" s="637"/>
      <c r="M1506" s="637"/>
      <c r="N1506" s="637"/>
    </row>
    <row r="1507" spans="3:14" x14ac:dyDescent="0.25">
      <c r="C1507" s="649">
        <v>112.3</v>
      </c>
      <c r="D1507" s="650" t="str">
        <f t="shared" si="67"/>
        <v>112.30</v>
      </c>
      <c r="E1507" s="651">
        <v>0.55940000000000001</v>
      </c>
      <c r="F1507" s="618"/>
      <c r="I1507" s="653">
        <v>112.3</v>
      </c>
      <c r="J1507" s="650" t="str">
        <f t="shared" si="68"/>
        <v>112.30</v>
      </c>
      <c r="K1507" s="654">
        <v>0.68799999999999994</v>
      </c>
      <c r="L1507" s="637"/>
      <c r="M1507" s="637"/>
      <c r="N1507" s="637"/>
    </row>
    <row r="1508" spans="3:14" x14ac:dyDescent="0.25">
      <c r="C1508" s="649">
        <v>112.35</v>
      </c>
      <c r="D1508" s="650" t="str">
        <f t="shared" si="67"/>
        <v>112.35</v>
      </c>
      <c r="E1508" s="651">
        <v>0.55932499999999996</v>
      </c>
      <c r="F1508" s="618"/>
      <c r="I1508" s="653">
        <v>112.35</v>
      </c>
      <c r="J1508" s="650" t="str">
        <f t="shared" si="68"/>
        <v>112.35</v>
      </c>
      <c r="K1508" s="654">
        <v>0.68794999999999995</v>
      </c>
      <c r="L1508" s="637"/>
      <c r="M1508" s="637"/>
      <c r="N1508" s="637"/>
    </row>
    <row r="1509" spans="3:14" x14ac:dyDescent="0.25">
      <c r="C1509" s="649">
        <v>112.4</v>
      </c>
      <c r="D1509" s="650" t="str">
        <f t="shared" si="67"/>
        <v>112.40</v>
      </c>
      <c r="E1509" s="651">
        <v>0.55925000000000002</v>
      </c>
      <c r="F1509" s="618"/>
      <c r="I1509" s="653">
        <v>112.4</v>
      </c>
      <c r="J1509" s="650" t="str">
        <f t="shared" si="68"/>
        <v>112.40</v>
      </c>
      <c r="K1509" s="654">
        <v>0.68789999999999996</v>
      </c>
      <c r="L1509" s="637"/>
      <c r="M1509" s="637"/>
      <c r="N1509" s="637"/>
    </row>
    <row r="1510" spans="3:14" x14ac:dyDescent="0.25">
      <c r="C1510" s="649">
        <v>112.45</v>
      </c>
      <c r="D1510" s="650" t="str">
        <f t="shared" si="67"/>
        <v>112.45</v>
      </c>
      <c r="E1510" s="651">
        <v>0.55920000000000003</v>
      </c>
      <c r="F1510" s="618"/>
      <c r="I1510" s="653">
        <v>112.45</v>
      </c>
      <c r="J1510" s="650" t="str">
        <f t="shared" si="68"/>
        <v>112.45</v>
      </c>
      <c r="K1510" s="654">
        <v>0.68781999999999999</v>
      </c>
      <c r="L1510" s="637"/>
      <c r="M1510" s="637"/>
      <c r="N1510" s="637"/>
    </row>
    <row r="1511" spans="3:14" x14ac:dyDescent="0.25">
      <c r="C1511" s="649">
        <v>112.5</v>
      </c>
      <c r="D1511" s="650" t="str">
        <f t="shared" si="67"/>
        <v>112.50</v>
      </c>
      <c r="E1511" s="651">
        <v>0.55915000000000004</v>
      </c>
      <c r="F1511" s="618"/>
      <c r="I1511" s="653">
        <v>112.5</v>
      </c>
      <c r="J1511" s="650" t="str">
        <f t="shared" si="68"/>
        <v>112.50</v>
      </c>
      <c r="K1511" s="654">
        <v>0.68774999999999997</v>
      </c>
      <c r="L1511" s="637"/>
      <c r="M1511" s="637"/>
      <c r="N1511" s="637"/>
    </row>
    <row r="1512" spans="3:14" x14ac:dyDescent="0.25">
      <c r="C1512" s="649">
        <v>112.55</v>
      </c>
      <c r="D1512" s="650" t="str">
        <f t="shared" si="67"/>
        <v>112.55</v>
      </c>
      <c r="E1512" s="651">
        <v>0.55907499999999999</v>
      </c>
      <c r="F1512" s="618"/>
      <c r="I1512" s="653">
        <v>112.55</v>
      </c>
      <c r="J1512" s="650" t="str">
        <f t="shared" si="68"/>
        <v>112.55</v>
      </c>
      <c r="K1512" s="654">
        <v>0.68767</v>
      </c>
      <c r="L1512" s="637"/>
      <c r="M1512" s="637"/>
      <c r="N1512" s="637"/>
    </row>
    <row r="1513" spans="3:14" x14ac:dyDescent="0.25">
      <c r="C1513" s="649">
        <v>112.6</v>
      </c>
      <c r="D1513" s="650" t="str">
        <f t="shared" si="67"/>
        <v>112.60</v>
      </c>
      <c r="E1513" s="651">
        <v>0.55900000000000005</v>
      </c>
      <c r="F1513" s="618"/>
      <c r="I1513" s="653">
        <v>112.6</v>
      </c>
      <c r="J1513" s="650" t="str">
        <f t="shared" si="68"/>
        <v>112.60</v>
      </c>
      <c r="K1513" s="654">
        <v>0.68759999999999999</v>
      </c>
      <c r="L1513" s="637"/>
      <c r="M1513" s="637"/>
      <c r="N1513" s="637"/>
    </row>
    <row r="1514" spans="3:14" x14ac:dyDescent="0.25">
      <c r="C1514" s="649">
        <v>112.65</v>
      </c>
      <c r="D1514" s="650" t="str">
        <f t="shared" si="67"/>
        <v>112.65</v>
      </c>
      <c r="E1514" s="651">
        <v>0.55894999999999995</v>
      </c>
      <c r="F1514" s="618"/>
      <c r="I1514" s="653">
        <v>112.65</v>
      </c>
      <c r="J1514" s="650" t="str">
        <f t="shared" si="68"/>
        <v>112.65</v>
      </c>
      <c r="K1514" s="654">
        <v>0.68752000000000002</v>
      </c>
      <c r="L1514" s="637"/>
      <c r="M1514" s="637"/>
      <c r="N1514" s="637"/>
    </row>
    <row r="1515" spans="3:14" x14ac:dyDescent="0.25">
      <c r="C1515" s="649">
        <v>112.7</v>
      </c>
      <c r="D1515" s="650" t="str">
        <f t="shared" si="67"/>
        <v>112.70</v>
      </c>
      <c r="E1515" s="651">
        <v>0.55889999999999995</v>
      </c>
      <c r="F1515" s="618"/>
      <c r="I1515" s="653">
        <v>112.7</v>
      </c>
      <c r="J1515" s="650" t="str">
        <f t="shared" si="68"/>
        <v>112.70</v>
      </c>
      <c r="K1515" s="654">
        <v>0.68745000000000001</v>
      </c>
      <c r="L1515" s="637"/>
      <c r="M1515" s="637"/>
      <c r="N1515" s="637"/>
    </row>
    <row r="1516" spans="3:14" x14ac:dyDescent="0.25">
      <c r="C1516" s="649">
        <v>112.75</v>
      </c>
      <c r="D1516" s="650" t="str">
        <f t="shared" si="67"/>
        <v>112.75</v>
      </c>
      <c r="E1516" s="651">
        <v>0.55882500000000002</v>
      </c>
      <c r="F1516" s="618"/>
      <c r="I1516" s="653">
        <v>112.75</v>
      </c>
      <c r="J1516" s="650" t="str">
        <f t="shared" si="68"/>
        <v>112.75</v>
      </c>
      <c r="K1516" s="654">
        <v>0.68740000000000001</v>
      </c>
      <c r="L1516" s="637"/>
      <c r="M1516" s="637"/>
      <c r="N1516" s="637"/>
    </row>
    <row r="1517" spans="3:14" x14ac:dyDescent="0.25">
      <c r="C1517" s="649">
        <v>112.8</v>
      </c>
      <c r="D1517" s="650" t="str">
        <f t="shared" si="67"/>
        <v>112.80</v>
      </c>
      <c r="E1517" s="651">
        <v>0.55874999999999997</v>
      </c>
      <c r="F1517" s="618"/>
      <c r="I1517" s="653">
        <v>112.8</v>
      </c>
      <c r="J1517" s="650" t="str">
        <f t="shared" si="68"/>
        <v>112.80</v>
      </c>
      <c r="K1517" s="654">
        <v>0.68735000000000002</v>
      </c>
      <c r="L1517" s="637"/>
      <c r="M1517" s="637"/>
      <c r="N1517" s="637"/>
    </row>
    <row r="1518" spans="3:14" x14ac:dyDescent="0.25">
      <c r="C1518" s="649">
        <v>112.85</v>
      </c>
      <c r="D1518" s="650" t="str">
        <f t="shared" si="67"/>
        <v>112.85</v>
      </c>
      <c r="E1518" s="651">
        <v>0.55869999999999997</v>
      </c>
      <c r="F1518" s="618"/>
      <c r="I1518" s="653">
        <v>112.85</v>
      </c>
      <c r="J1518" s="650" t="str">
        <f t="shared" si="68"/>
        <v>112.85</v>
      </c>
      <c r="K1518" s="654">
        <v>0.68727000000000005</v>
      </c>
      <c r="L1518" s="637"/>
      <c r="M1518" s="637"/>
      <c r="N1518" s="637"/>
    </row>
    <row r="1519" spans="3:14" x14ac:dyDescent="0.25">
      <c r="C1519" s="649">
        <v>112.9</v>
      </c>
      <c r="D1519" s="650" t="str">
        <f t="shared" si="67"/>
        <v>112.90</v>
      </c>
      <c r="E1519" s="651">
        <v>0.55864999999999998</v>
      </c>
      <c r="F1519" s="618"/>
      <c r="I1519" s="653">
        <v>112.9</v>
      </c>
      <c r="J1519" s="650" t="str">
        <f t="shared" si="68"/>
        <v>112.90</v>
      </c>
      <c r="K1519" s="654">
        <v>0.68720000000000003</v>
      </c>
      <c r="L1519" s="637"/>
      <c r="M1519" s="637"/>
      <c r="N1519" s="637"/>
    </row>
    <row r="1520" spans="3:14" x14ac:dyDescent="0.25">
      <c r="C1520" s="649">
        <v>112.95</v>
      </c>
      <c r="D1520" s="650" t="str">
        <f t="shared" si="67"/>
        <v>112.95</v>
      </c>
      <c r="E1520" s="651">
        <v>0.55859999999999999</v>
      </c>
      <c r="F1520" s="618"/>
      <c r="I1520" s="653">
        <v>112.95</v>
      </c>
      <c r="J1520" s="650" t="str">
        <f t="shared" si="68"/>
        <v>112.95</v>
      </c>
      <c r="K1520" s="654">
        <v>0.68711999999999995</v>
      </c>
      <c r="L1520" s="637"/>
      <c r="M1520" s="637"/>
      <c r="N1520" s="637"/>
    </row>
    <row r="1521" spans="3:14" x14ac:dyDescent="0.25">
      <c r="C1521" s="649">
        <v>113</v>
      </c>
      <c r="D1521" s="650" t="str">
        <f t="shared" si="67"/>
        <v>113.00</v>
      </c>
      <c r="E1521" s="651">
        <v>0.55854999999999999</v>
      </c>
      <c r="F1521" s="618"/>
      <c r="I1521" s="653">
        <v>113</v>
      </c>
      <c r="J1521" s="650" t="str">
        <f t="shared" si="68"/>
        <v>113.00</v>
      </c>
      <c r="K1521" s="654">
        <v>0.68705000000000005</v>
      </c>
      <c r="L1521" s="637"/>
      <c r="M1521" s="637"/>
      <c r="N1521" s="637"/>
    </row>
    <row r="1522" spans="3:14" x14ac:dyDescent="0.25">
      <c r="C1522" s="649">
        <v>113.05</v>
      </c>
      <c r="D1522" s="650" t="str">
        <f t="shared" si="67"/>
        <v>113.05</v>
      </c>
      <c r="E1522" s="651">
        <v>0.55847500000000005</v>
      </c>
      <c r="F1522" s="618"/>
      <c r="I1522" s="653">
        <v>113.05</v>
      </c>
      <c r="J1522" s="650" t="str">
        <f t="shared" si="68"/>
        <v>113.05</v>
      </c>
      <c r="K1522" s="654">
        <v>0.68696999999999997</v>
      </c>
      <c r="L1522" s="637"/>
      <c r="M1522" s="637"/>
      <c r="N1522" s="637"/>
    </row>
    <row r="1523" spans="3:14" x14ac:dyDescent="0.25">
      <c r="C1523" s="649">
        <v>113.1</v>
      </c>
      <c r="D1523" s="650" t="str">
        <f t="shared" si="67"/>
        <v>113.10</v>
      </c>
      <c r="E1523" s="651">
        <v>0.55840000000000001</v>
      </c>
      <c r="F1523" s="618"/>
      <c r="I1523" s="653">
        <v>113.1</v>
      </c>
      <c r="J1523" s="650" t="str">
        <f t="shared" si="68"/>
        <v>113.10</v>
      </c>
      <c r="K1523" s="654">
        <v>0.68689999999999996</v>
      </c>
      <c r="L1523" s="637"/>
      <c r="M1523" s="637"/>
      <c r="N1523" s="637"/>
    </row>
    <row r="1524" spans="3:14" x14ac:dyDescent="0.25">
      <c r="C1524" s="649">
        <v>113.15</v>
      </c>
      <c r="D1524" s="650" t="str">
        <f t="shared" si="67"/>
        <v>113.15</v>
      </c>
      <c r="E1524" s="651">
        <v>0.55835000000000001</v>
      </c>
      <c r="F1524" s="618"/>
      <c r="I1524" s="653">
        <v>113.15</v>
      </c>
      <c r="J1524" s="650" t="str">
        <f t="shared" si="68"/>
        <v>113.15</v>
      </c>
      <c r="K1524" s="654">
        <v>0.68681999999999999</v>
      </c>
      <c r="L1524" s="637"/>
      <c r="M1524" s="637"/>
      <c r="N1524" s="637"/>
    </row>
    <row r="1525" spans="3:14" x14ac:dyDescent="0.25">
      <c r="C1525" s="649">
        <v>113.2</v>
      </c>
      <c r="D1525" s="650" t="str">
        <f t="shared" si="67"/>
        <v>113.20</v>
      </c>
      <c r="E1525" s="651">
        <v>0.55830000000000002</v>
      </c>
      <c r="F1525" s="618"/>
      <c r="I1525" s="653">
        <v>113.2</v>
      </c>
      <c r="J1525" s="650" t="str">
        <f t="shared" si="68"/>
        <v>113.20</v>
      </c>
      <c r="K1525" s="654">
        <v>0.68674999999999997</v>
      </c>
      <c r="L1525" s="637"/>
      <c r="M1525" s="637"/>
      <c r="N1525" s="637"/>
    </row>
    <row r="1526" spans="3:14" x14ac:dyDescent="0.25">
      <c r="C1526" s="649">
        <v>113.25</v>
      </c>
      <c r="D1526" s="650" t="str">
        <f t="shared" si="67"/>
        <v>113.25</v>
      </c>
      <c r="E1526" s="651">
        <v>0.55822499999999997</v>
      </c>
      <c r="F1526" s="618"/>
      <c r="I1526" s="653">
        <v>113.25</v>
      </c>
      <c r="J1526" s="650" t="str">
        <f t="shared" si="68"/>
        <v>113.25</v>
      </c>
      <c r="K1526" s="654">
        <v>0.68669999999999998</v>
      </c>
      <c r="L1526" s="637"/>
      <c r="M1526" s="637"/>
      <c r="N1526" s="637"/>
    </row>
    <row r="1527" spans="3:14" x14ac:dyDescent="0.25">
      <c r="C1527" s="649">
        <v>113.3</v>
      </c>
      <c r="D1527" s="650" t="str">
        <f t="shared" si="67"/>
        <v>113.30</v>
      </c>
      <c r="E1527" s="651">
        <v>0.55815000000000003</v>
      </c>
      <c r="F1527" s="618"/>
      <c r="I1527" s="653">
        <v>113.3</v>
      </c>
      <c r="J1527" s="650" t="str">
        <f t="shared" si="68"/>
        <v>113.30</v>
      </c>
      <c r="K1527" s="654">
        <v>0.68664999999999998</v>
      </c>
      <c r="L1527" s="637"/>
      <c r="M1527" s="637"/>
      <c r="N1527" s="637"/>
    </row>
    <row r="1528" spans="3:14" x14ac:dyDescent="0.25">
      <c r="C1528" s="649">
        <v>113.35</v>
      </c>
      <c r="D1528" s="650" t="str">
        <f t="shared" si="67"/>
        <v>113.35</v>
      </c>
      <c r="E1528" s="651">
        <v>0.55810000000000004</v>
      </c>
      <c r="F1528" s="618"/>
      <c r="I1528" s="653">
        <v>113.35</v>
      </c>
      <c r="J1528" s="650" t="str">
        <f t="shared" si="68"/>
        <v>113.35</v>
      </c>
      <c r="K1528" s="654">
        <v>0.68657000000000001</v>
      </c>
      <c r="L1528" s="637"/>
      <c r="M1528" s="637"/>
      <c r="N1528" s="637"/>
    </row>
    <row r="1529" spans="3:14" x14ac:dyDescent="0.25">
      <c r="C1529" s="649">
        <v>113.4</v>
      </c>
      <c r="D1529" s="650" t="str">
        <f t="shared" si="67"/>
        <v>113.40</v>
      </c>
      <c r="E1529" s="651">
        <v>0.55805000000000005</v>
      </c>
      <c r="F1529" s="618"/>
      <c r="I1529" s="653">
        <v>113.4</v>
      </c>
      <c r="J1529" s="650" t="str">
        <f t="shared" si="68"/>
        <v>113.40</v>
      </c>
      <c r="K1529" s="654">
        <v>0.6865</v>
      </c>
      <c r="L1529" s="637"/>
      <c r="M1529" s="637"/>
      <c r="N1529" s="637"/>
    </row>
    <row r="1530" spans="3:14" x14ac:dyDescent="0.25">
      <c r="C1530" s="649">
        <v>113.45</v>
      </c>
      <c r="D1530" s="650" t="str">
        <f t="shared" si="67"/>
        <v>113.45</v>
      </c>
      <c r="E1530" s="651">
        <v>0.55800000000000005</v>
      </c>
      <c r="F1530" s="618"/>
      <c r="I1530" s="653">
        <v>113.45</v>
      </c>
      <c r="J1530" s="650" t="str">
        <f t="shared" si="68"/>
        <v>113.45</v>
      </c>
      <c r="K1530" s="654">
        <v>0.68642000000000003</v>
      </c>
      <c r="L1530" s="637"/>
      <c r="M1530" s="637"/>
      <c r="N1530" s="637"/>
    </row>
    <row r="1531" spans="3:14" x14ac:dyDescent="0.25">
      <c r="C1531" s="649">
        <v>113.5</v>
      </c>
      <c r="D1531" s="650" t="str">
        <f t="shared" si="67"/>
        <v>113.50</v>
      </c>
      <c r="E1531" s="651">
        <v>0.55794999999999995</v>
      </c>
      <c r="F1531" s="618"/>
      <c r="I1531" s="653">
        <v>113.5</v>
      </c>
      <c r="J1531" s="650" t="str">
        <f t="shared" si="68"/>
        <v>113.50</v>
      </c>
      <c r="K1531" s="654">
        <v>0.68635000000000002</v>
      </c>
      <c r="L1531" s="637"/>
      <c r="M1531" s="637"/>
      <c r="N1531" s="637"/>
    </row>
    <row r="1532" spans="3:14" x14ac:dyDescent="0.25">
      <c r="C1532" s="649">
        <v>113.55</v>
      </c>
      <c r="D1532" s="650" t="str">
        <f t="shared" si="67"/>
        <v>113.55</v>
      </c>
      <c r="E1532" s="651">
        <v>0.55789999999999995</v>
      </c>
      <c r="F1532" s="618"/>
      <c r="I1532" s="653">
        <v>113.55</v>
      </c>
      <c r="J1532" s="650" t="str">
        <f t="shared" si="68"/>
        <v>113.55</v>
      </c>
      <c r="K1532" s="654">
        <v>0.68630000000000002</v>
      </c>
      <c r="L1532" s="637"/>
      <c r="M1532" s="637"/>
      <c r="N1532" s="637"/>
    </row>
    <row r="1533" spans="3:14" x14ac:dyDescent="0.25">
      <c r="C1533" s="649">
        <v>113.6</v>
      </c>
      <c r="D1533" s="650" t="str">
        <f t="shared" si="67"/>
        <v>113.60</v>
      </c>
      <c r="E1533" s="651">
        <v>0.55784999999999996</v>
      </c>
      <c r="F1533" s="618"/>
      <c r="I1533" s="653">
        <v>113.6</v>
      </c>
      <c r="J1533" s="650" t="str">
        <f t="shared" si="68"/>
        <v>113.60</v>
      </c>
      <c r="K1533" s="654">
        <v>0.68625000000000003</v>
      </c>
      <c r="L1533" s="637"/>
      <c r="M1533" s="637"/>
      <c r="N1533" s="637"/>
    </row>
    <row r="1534" spans="3:14" x14ac:dyDescent="0.25">
      <c r="C1534" s="649">
        <v>113.65</v>
      </c>
      <c r="D1534" s="650" t="str">
        <f t="shared" ref="D1534:D1597" si="69">TEXT(C1534,"#.00")</f>
        <v>113.65</v>
      </c>
      <c r="E1534" s="651">
        <v>0.55777500000000002</v>
      </c>
      <c r="F1534" s="618"/>
      <c r="I1534" s="653">
        <v>113.65</v>
      </c>
      <c r="J1534" s="650" t="str">
        <f t="shared" ref="J1534:J1597" si="70">TEXT(I1534,"#.00")</f>
        <v>113.65</v>
      </c>
      <c r="K1534" s="654">
        <v>0.68616999999999995</v>
      </c>
      <c r="L1534" s="637"/>
      <c r="M1534" s="637"/>
      <c r="N1534" s="637"/>
    </row>
    <row r="1535" spans="3:14" x14ac:dyDescent="0.25">
      <c r="C1535" s="649">
        <v>113.7</v>
      </c>
      <c r="D1535" s="650" t="str">
        <f t="shared" si="69"/>
        <v>113.70</v>
      </c>
      <c r="E1535" s="651">
        <v>0.55769999999999997</v>
      </c>
      <c r="F1535" s="618"/>
      <c r="I1535" s="653">
        <v>113.7</v>
      </c>
      <c r="J1535" s="650" t="str">
        <f t="shared" si="70"/>
        <v>113.70</v>
      </c>
      <c r="K1535" s="654">
        <v>0.68610000000000004</v>
      </c>
      <c r="L1535" s="637"/>
      <c r="M1535" s="637"/>
      <c r="N1535" s="637"/>
    </row>
    <row r="1536" spans="3:14" x14ac:dyDescent="0.25">
      <c r="C1536" s="649">
        <v>113.75</v>
      </c>
      <c r="D1536" s="650" t="str">
        <f t="shared" si="69"/>
        <v>113.75</v>
      </c>
      <c r="E1536" s="651">
        <v>0.55764999999999998</v>
      </c>
      <c r="F1536" s="618"/>
      <c r="I1536" s="653">
        <v>113.75</v>
      </c>
      <c r="J1536" s="650" t="str">
        <f t="shared" si="70"/>
        <v>113.75</v>
      </c>
      <c r="K1536" s="654">
        <v>0.68601999999999996</v>
      </c>
      <c r="L1536" s="637"/>
      <c r="M1536" s="637"/>
      <c r="N1536" s="637"/>
    </row>
    <row r="1537" spans="3:14" x14ac:dyDescent="0.25">
      <c r="C1537" s="649">
        <v>113.8</v>
      </c>
      <c r="D1537" s="650" t="str">
        <f t="shared" si="69"/>
        <v>113.80</v>
      </c>
      <c r="E1537" s="651">
        <v>0.55759999999999998</v>
      </c>
      <c r="F1537" s="618"/>
      <c r="I1537" s="653">
        <v>113.8</v>
      </c>
      <c r="J1537" s="650" t="str">
        <f t="shared" si="70"/>
        <v>113.80</v>
      </c>
      <c r="K1537" s="654">
        <v>0.68594999999999995</v>
      </c>
      <c r="L1537" s="637"/>
      <c r="M1537" s="637"/>
      <c r="N1537" s="637"/>
    </row>
    <row r="1538" spans="3:14" x14ac:dyDescent="0.25">
      <c r="C1538" s="649">
        <v>113.85</v>
      </c>
      <c r="D1538" s="650" t="str">
        <f t="shared" si="69"/>
        <v>113.85</v>
      </c>
      <c r="E1538" s="651">
        <v>0.55754999999999999</v>
      </c>
      <c r="F1538" s="618"/>
      <c r="I1538" s="653">
        <v>113.85</v>
      </c>
      <c r="J1538" s="650" t="str">
        <f t="shared" si="70"/>
        <v>113.85</v>
      </c>
      <c r="K1538" s="654">
        <v>0.68589999999999995</v>
      </c>
      <c r="L1538" s="637"/>
      <c r="M1538" s="637"/>
      <c r="N1538" s="637"/>
    </row>
    <row r="1539" spans="3:14" x14ac:dyDescent="0.25">
      <c r="C1539" s="649">
        <v>113.9</v>
      </c>
      <c r="D1539" s="650" t="str">
        <f t="shared" si="69"/>
        <v>113.90</v>
      </c>
      <c r="E1539" s="651">
        <v>0.5575</v>
      </c>
      <c r="F1539" s="618"/>
      <c r="I1539" s="653">
        <v>113.9</v>
      </c>
      <c r="J1539" s="650" t="str">
        <f t="shared" si="70"/>
        <v>113.90</v>
      </c>
      <c r="K1539" s="654">
        <v>0.68584999999999996</v>
      </c>
      <c r="L1539" s="637"/>
      <c r="M1539" s="637"/>
      <c r="N1539" s="637"/>
    </row>
    <row r="1540" spans="3:14" x14ac:dyDescent="0.25">
      <c r="C1540" s="649">
        <v>113.95</v>
      </c>
      <c r="D1540" s="650" t="str">
        <f t="shared" si="69"/>
        <v>113.95</v>
      </c>
      <c r="E1540" s="651">
        <v>0.55742499999999995</v>
      </c>
      <c r="F1540" s="618"/>
      <c r="I1540" s="653">
        <v>113.95</v>
      </c>
      <c r="J1540" s="650" t="str">
        <f t="shared" si="70"/>
        <v>113.95</v>
      </c>
      <c r="K1540" s="654">
        <v>0.68574999999999997</v>
      </c>
      <c r="L1540" s="637"/>
      <c r="M1540" s="637"/>
      <c r="N1540" s="637"/>
    </row>
    <row r="1541" spans="3:14" x14ac:dyDescent="0.25">
      <c r="C1541" s="649">
        <v>114</v>
      </c>
      <c r="D1541" s="650" t="str">
        <f t="shared" si="69"/>
        <v>114.00</v>
      </c>
      <c r="E1541" s="651">
        <v>0.55735000000000001</v>
      </c>
      <c r="F1541" s="618"/>
      <c r="I1541" s="653">
        <v>114</v>
      </c>
      <c r="J1541" s="650" t="str">
        <f t="shared" si="70"/>
        <v>114.00</v>
      </c>
      <c r="K1541" s="654">
        <v>0.68564999999999998</v>
      </c>
      <c r="L1541" s="637"/>
      <c r="M1541" s="637"/>
      <c r="N1541" s="637"/>
    </row>
    <row r="1542" spans="3:14" x14ac:dyDescent="0.25">
      <c r="C1542" s="649">
        <v>114.05</v>
      </c>
      <c r="D1542" s="650" t="str">
        <f t="shared" si="69"/>
        <v>114.05</v>
      </c>
      <c r="E1542" s="651">
        <v>0.55730000000000002</v>
      </c>
      <c r="F1542" s="618"/>
      <c r="I1542" s="653">
        <v>114.05</v>
      </c>
      <c r="J1542" s="650" t="str">
        <f t="shared" si="70"/>
        <v>114.05</v>
      </c>
      <c r="K1542" s="654">
        <v>0.68559999999999999</v>
      </c>
      <c r="L1542" s="637"/>
      <c r="M1542" s="637"/>
      <c r="N1542" s="637"/>
    </row>
    <row r="1543" spans="3:14" x14ac:dyDescent="0.25">
      <c r="C1543" s="649">
        <v>114.1</v>
      </c>
      <c r="D1543" s="650" t="str">
        <f t="shared" si="69"/>
        <v>114.10</v>
      </c>
      <c r="E1543" s="651">
        <v>0.55725000000000002</v>
      </c>
      <c r="F1543" s="618"/>
      <c r="I1543" s="653">
        <v>114.1</v>
      </c>
      <c r="J1543" s="650" t="str">
        <f t="shared" si="70"/>
        <v>114.10</v>
      </c>
      <c r="K1543" s="654">
        <v>0.68554999999999999</v>
      </c>
      <c r="L1543" s="637"/>
      <c r="M1543" s="637"/>
      <c r="N1543" s="637"/>
    </row>
    <row r="1544" spans="3:14" x14ac:dyDescent="0.25">
      <c r="C1544" s="649">
        <v>114.15</v>
      </c>
      <c r="D1544" s="650" t="str">
        <f t="shared" si="69"/>
        <v>114.15</v>
      </c>
      <c r="E1544" s="651">
        <v>0.55717499999999998</v>
      </c>
      <c r="F1544" s="618"/>
      <c r="I1544" s="653">
        <v>114.15</v>
      </c>
      <c r="J1544" s="650" t="str">
        <f t="shared" si="70"/>
        <v>114.15</v>
      </c>
      <c r="K1544" s="654">
        <v>0.68547000000000002</v>
      </c>
      <c r="L1544" s="637"/>
      <c r="M1544" s="637"/>
      <c r="N1544" s="637"/>
    </row>
    <row r="1545" spans="3:14" x14ac:dyDescent="0.25">
      <c r="C1545" s="649">
        <v>114.2</v>
      </c>
      <c r="D1545" s="650" t="str">
        <f t="shared" si="69"/>
        <v>114.20</v>
      </c>
      <c r="E1545" s="651">
        <v>0.55710000000000004</v>
      </c>
      <c r="F1545" s="618"/>
      <c r="I1545" s="653">
        <v>114.2</v>
      </c>
      <c r="J1545" s="650" t="str">
        <f t="shared" si="70"/>
        <v>114.20</v>
      </c>
      <c r="K1545" s="654">
        <v>0.68540000000000001</v>
      </c>
      <c r="L1545" s="637"/>
      <c r="M1545" s="637"/>
      <c r="N1545" s="637"/>
    </row>
    <row r="1546" spans="3:14" x14ac:dyDescent="0.25">
      <c r="C1546" s="649">
        <v>114.25</v>
      </c>
      <c r="D1546" s="650" t="str">
        <f t="shared" si="69"/>
        <v>114.25</v>
      </c>
      <c r="E1546" s="651">
        <v>0.55705000000000005</v>
      </c>
      <c r="F1546" s="618"/>
      <c r="I1546" s="653">
        <v>114.25</v>
      </c>
      <c r="J1546" s="650" t="str">
        <f t="shared" si="70"/>
        <v>114.25</v>
      </c>
      <c r="K1546" s="654">
        <v>0.68532000000000004</v>
      </c>
      <c r="L1546" s="637"/>
      <c r="M1546" s="637"/>
      <c r="N1546" s="637"/>
    </row>
    <row r="1547" spans="3:14" x14ac:dyDescent="0.25">
      <c r="C1547" s="649">
        <v>114.3</v>
      </c>
      <c r="D1547" s="650" t="str">
        <f t="shared" si="69"/>
        <v>114.30</v>
      </c>
      <c r="E1547" s="651">
        <v>0.55700000000000005</v>
      </c>
      <c r="F1547" s="618"/>
      <c r="I1547" s="653">
        <v>114.3</v>
      </c>
      <c r="J1547" s="650" t="str">
        <f t="shared" si="70"/>
        <v>114.30</v>
      </c>
      <c r="K1547" s="654">
        <v>0.68525000000000003</v>
      </c>
      <c r="L1547" s="637"/>
      <c r="M1547" s="637"/>
      <c r="N1547" s="637"/>
    </row>
    <row r="1548" spans="3:14" x14ac:dyDescent="0.25">
      <c r="C1548" s="649">
        <v>114.35</v>
      </c>
      <c r="D1548" s="650" t="str">
        <f t="shared" si="69"/>
        <v>114.35</v>
      </c>
      <c r="E1548" s="651">
        <v>0.55694999999999995</v>
      </c>
      <c r="F1548" s="618"/>
      <c r="I1548" s="653">
        <v>114.35</v>
      </c>
      <c r="J1548" s="650" t="str">
        <f t="shared" si="70"/>
        <v>114.35</v>
      </c>
      <c r="K1548" s="654">
        <v>0.68520000000000003</v>
      </c>
      <c r="L1548" s="637"/>
      <c r="M1548" s="637"/>
      <c r="N1548" s="637"/>
    </row>
    <row r="1549" spans="3:14" x14ac:dyDescent="0.25">
      <c r="C1549" s="649">
        <v>114.4</v>
      </c>
      <c r="D1549" s="650" t="str">
        <f t="shared" si="69"/>
        <v>114.40</v>
      </c>
      <c r="E1549" s="651">
        <v>0.55689999999999995</v>
      </c>
      <c r="F1549" s="618"/>
      <c r="I1549" s="653">
        <v>114.4</v>
      </c>
      <c r="J1549" s="650" t="str">
        <f t="shared" si="70"/>
        <v>114.40</v>
      </c>
      <c r="K1549" s="654">
        <v>0.68515000000000004</v>
      </c>
      <c r="L1549" s="637"/>
      <c r="M1549" s="637"/>
      <c r="N1549" s="637"/>
    </row>
    <row r="1550" spans="3:14" x14ac:dyDescent="0.25">
      <c r="C1550" s="649">
        <v>114.45</v>
      </c>
      <c r="D1550" s="650" t="str">
        <f t="shared" si="69"/>
        <v>114.45</v>
      </c>
      <c r="E1550" s="651">
        <v>0.55682500000000001</v>
      </c>
      <c r="F1550" s="618"/>
      <c r="I1550" s="653">
        <v>114.45</v>
      </c>
      <c r="J1550" s="650" t="str">
        <f t="shared" si="70"/>
        <v>114.45</v>
      </c>
      <c r="K1550" s="654">
        <v>0.68506999999999996</v>
      </c>
      <c r="L1550" s="637"/>
      <c r="M1550" s="637"/>
      <c r="N1550" s="637"/>
    </row>
    <row r="1551" spans="3:14" x14ac:dyDescent="0.25">
      <c r="C1551" s="649">
        <v>114.5</v>
      </c>
      <c r="D1551" s="650" t="str">
        <f t="shared" si="69"/>
        <v>114.50</v>
      </c>
      <c r="E1551" s="651">
        <v>0.55674999999999997</v>
      </c>
      <c r="F1551" s="618"/>
      <c r="I1551" s="653">
        <v>114.5</v>
      </c>
      <c r="J1551" s="650" t="str">
        <f t="shared" si="70"/>
        <v>114.50</v>
      </c>
      <c r="K1551" s="654">
        <v>0.68500000000000005</v>
      </c>
      <c r="L1551" s="637"/>
      <c r="M1551" s="637"/>
      <c r="N1551" s="637"/>
    </row>
    <row r="1552" spans="3:14" x14ac:dyDescent="0.25">
      <c r="C1552" s="649">
        <v>114.55</v>
      </c>
      <c r="D1552" s="650" t="str">
        <f t="shared" si="69"/>
        <v>114.55</v>
      </c>
      <c r="E1552" s="651">
        <v>0.55669999999999997</v>
      </c>
      <c r="F1552" s="618"/>
      <c r="I1552" s="653">
        <v>114.55</v>
      </c>
      <c r="J1552" s="650" t="str">
        <f t="shared" si="70"/>
        <v>114.55</v>
      </c>
      <c r="K1552" s="654">
        <v>0.68491999999999997</v>
      </c>
      <c r="L1552" s="637"/>
      <c r="M1552" s="637"/>
      <c r="N1552" s="637"/>
    </row>
    <row r="1553" spans="3:14" x14ac:dyDescent="0.25">
      <c r="C1553" s="649">
        <v>114.6</v>
      </c>
      <c r="D1553" s="650" t="str">
        <f t="shared" si="69"/>
        <v>114.60</v>
      </c>
      <c r="E1553" s="651">
        <v>0.55664999999999998</v>
      </c>
      <c r="F1553" s="618"/>
      <c r="I1553" s="653">
        <v>114.6</v>
      </c>
      <c r="J1553" s="650" t="str">
        <f t="shared" si="70"/>
        <v>114.60</v>
      </c>
      <c r="K1553" s="654">
        <v>0.68484999999999996</v>
      </c>
      <c r="L1553" s="637"/>
      <c r="M1553" s="637"/>
      <c r="N1553" s="637"/>
    </row>
    <row r="1554" spans="3:14" x14ac:dyDescent="0.25">
      <c r="C1554" s="649">
        <v>114.65</v>
      </c>
      <c r="D1554" s="650" t="str">
        <f t="shared" si="69"/>
        <v>114.65</v>
      </c>
      <c r="E1554" s="651">
        <v>0.55659999999999998</v>
      </c>
      <c r="F1554" s="618"/>
      <c r="I1554" s="653">
        <v>114.65</v>
      </c>
      <c r="J1554" s="650" t="str">
        <f t="shared" si="70"/>
        <v>114.65</v>
      </c>
      <c r="K1554" s="654">
        <v>0.68479999999999996</v>
      </c>
      <c r="L1554" s="637"/>
      <c r="M1554" s="637"/>
      <c r="N1554" s="637"/>
    </row>
    <row r="1555" spans="3:14" x14ac:dyDescent="0.25">
      <c r="C1555" s="649">
        <v>114.7</v>
      </c>
      <c r="D1555" s="650" t="str">
        <f t="shared" si="69"/>
        <v>114.70</v>
      </c>
      <c r="E1555" s="651">
        <v>0.55654999999999999</v>
      </c>
      <c r="F1555" s="618"/>
      <c r="I1555" s="653">
        <v>114.7</v>
      </c>
      <c r="J1555" s="650" t="str">
        <f t="shared" si="70"/>
        <v>114.70</v>
      </c>
      <c r="K1555" s="654">
        <v>0.68474999999999997</v>
      </c>
      <c r="L1555" s="637"/>
      <c r="M1555" s="637"/>
      <c r="N1555" s="637"/>
    </row>
    <row r="1556" spans="3:14" x14ac:dyDescent="0.25">
      <c r="C1556" s="649">
        <v>114.75</v>
      </c>
      <c r="D1556" s="650" t="str">
        <f t="shared" si="69"/>
        <v>114.75</v>
      </c>
      <c r="E1556" s="651">
        <v>0.55649999999999999</v>
      </c>
      <c r="F1556" s="618"/>
      <c r="I1556" s="653">
        <v>114.75</v>
      </c>
      <c r="J1556" s="650" t="str">
        <f t="shared" si="70"/>
        <v>114.75</v>
      </c>
      <c r="K1556" s="654">
        <v>0.68467</v>
      </c>
      <c r="L1556" s="637"/>
      <c r="M1556" s="637"/>
      <c r="N1556" s="637"/>
    </row>
    <row r="1557" spans="3:14" x14ac:dyDescent="0.25">
      <c r="C1557" s="649">
        <v>114.8</v>
      </c>
      <c r="D1557" s="650" t="str">
        <f t="shared" si="69"/>
        <v>114.80</v>
      </c>
      <c r="E1557" s="651">
        <v>0.55645</v>
      </c>
      <c r="F1557" s="618"/>
      <c r="I1557" s="653">
        <v>114.8</v>
      </c>
      <c r="J1557" s="650" t="str">
        <f t="shared" si="70"/>
        <v>114.80</v>
      </c>
      <c r="K1557" s="654">
        <v>0.68459999999999999</v>
      </c>
      <c r="L1557" s="637"/>
      <c r="M1557" s="637"/>
      <c r="N1557" s="637"/>
    </row>
    <row r="1558" spans="3:14" x14ac:dyDescent="0.25">
      <c r="C1558" s="649">
        <v>114.85</v>
      </c>
      <c r="D1558" s="650" t="str">
        <f t="shared" si="69"/>
        <v>114.85</v>
      </c>
      <c r="E1558" s="651">
        <v>0.55640000000000001</v>
      </c>
      <c r="F1558" s="618"/>
      <c r="I1558" s="653">
        <v>114.85</v>
      </c>
      <c r="J1558" s="650" t="str">
        <f t="shared" si="70"/>
        <v>114.85</v>
      </c>
      <c r="K1558" s="654">
        <v>0.68452000000000002</v>
      </c>
      <c r="L1558" s="637"/>
      <c r="M1558" s="637"/>
      <c r="N1558" s="637"/>
    </row>
    <row r="1559" spans="3:14" x14ac:dyDescent="0.25">
      <c r="C1559" s="649">
        <v>114.9</v>
      </c>
      <c r="D1559" s="650" t="str">
        <f t="shared" si="69"/>
        <v>114.90</v>
      </c>
      <c r="E1559" s="651">
        <v>0.55635000000000001</v>
      </c>
      <c r="F1559" s="618"/>
      <c r="I1559" s="653">
        <v>114.9</v>
      </c>
      <c r="J1559" s="650" t="str">
        <f t="shared" si="70"/>
        <v>114.90</v>
      </c>
      <c r="K1559" s="654">
        <v>0.68445</v>
      </c>
      <c r="L1559" s="637"/>
      <c r="M1559" s="637"/>
      <c r="N1559" s="637"/>
    </row>
    <row r="1560" spans="3:14" x14ac:dyDescent="0.25">
      <c r="C1560" s="649">
        <v>114.95</v>
      </c>
      <c r="D1560" s="650" t="str">
        <f t="shared" si="69"/>
        <v>114.95</v>
      </c>
      <c r="E1560" s="651">
        <v>0.55630000000000002</v>
      </c>
      <c r="F1560" s="618"/>
      <c r="I1560" s="653">
        <v>114.95</v>
      </c>
      <c r="J1560" s="650" t="str">
        <f t="shared" si="70"/>
        <v>114.95</v>
      </c>
      <c r="K1560" s="654">
        <v>0.68440000000000001</v>
      </c>
      <c r="L1560" s="637"/>
      <c r="M1560" s="637"/>
      <c r="N1560" s="637"/>
    </row>
    <row r="1561" spans="3:14" x14ac:dyDescent="0.25">
      <c r="C1561" s="649">
        <v>115</v>
      </c>
      <c r="D1561" s="650" t="str">
        <f t="shared" si="69"/>
        <v>115.00</v>
      </c>
      <c r="E1561" s="651">
        <v>0.55625000000000002</v>
      </c>
      <c r="F1561" s="618"/>
      <c r="I1561" s="653">
        <v>115</v>
      </c>
      <c r="J1561" s="650" t="str">
        <f t="shared" si="70"/>
        <v>115.00</v>
      </c>
      <c r="K1561" s="654">
        <v>0.68435000000000001</v>
      </c>
      <c r="L1561" s="637"/>
      <c r="M1561" s="637"/>
      <c r="N1561" s="637"/>
    </row>
    <row r="1562" spans="3:14" x14ac:dyDescent="0.25">
      <c r="C1562" s="649">
        <v>115.05</v>
      </c>
      <c r="D1562" s="650" t="str">
        <f t="shared" si="69"/>
        <v>115.05</v>
      </c>
      <c r="E1562" s="651">
        <v>0.55617499999999997</v>
      </c>
      <c r="F1562" s="618"/>
      <c r="I1562" s="653">
        <v>115.05</v>
      </c>
      <c r="J1562" s="650" t="str">
        <f t="shared" si="70"/>
        <v>115.05</v>
      </c>
      <c r="K1562" s="654">
        <v>0.68427000000000004</v>
      </c>
      <c r="L1562" s="637"/>
      <c r="M1562" s="637"/>
      <c r="N1562" s="637"/>
    </row>
    <row r="1563" spans="3:14" x14ac:dyDescent="0.25">
      <c r="C1563" s="649">
        <v>115.1</v>
      </c>
      <c r="D1563" s="650" t="str">
        <f t="shared" si="69"/>
        <v>115.10</v>
      </c>
      <c r="E1563" s="651">
        <v>0.55610000000000004</v>
      </c>
      <c r="F1563" s="618"/>
      <c r="I1563" s="653">
        <v>115.1</v>
      </c>
      <c r="J1563" s="650" t="str">
        <f t="shared" si="70"/>
        <v>115.10</v>
      </c>
      <c r="K1563" s="654">
        <v>0.68420000000000003</v>
      </c>
      <c r="L1563" s="637"/>
      <c r="M1563" s="637"/>
      <c r="N1563" s="637"/>
    </row>
    <row r="1564" spans="3:14" x14ac:dyDescent="0.25">
      <c r="C1564" s="649">
        <v>115.15</v>
      </c>
      <c r="D1564" s="650" t="str">
        <f t="shared" si="69"/>
        <v>115.15</v>
      </c>
      <c r="E1564" s="651">
        <v>0.55605000000000004</v>
      </c>
      <c r="F1564" s="618"/>
      <c r="I1564" s="653">
        <v>115.15</v>
      </c>
      <c r="J1564" s="650" t="str">
        <f t="shared" si="70"/>
        <v>115.15</v>
      </c>
      <c r="K1564" s="654">
        <v>0.68411999999999995</v>
      </c>
      <c r="L1564" s="637"/>
      <c r="M1564" s="637"/>
      <c r="N1564" s="637"/>
    </row>
    <row r="1565" spans="3:14" x14ac:dyDescent="0.25">
      <c r="C1565" s="649">
        <v>115.2</v>
      </c>
      <c r="D1565" s="650" t="str">
        <f t="shared" si="69"/>
        <v>115.20</v>
      </c>
      <c r="E1565" s="651">
        <v>0.55600000000000005</v>
      </c>
      <c r="F1565" s="618"/>
      <c r="I1565" s="653">
        <v>115.2</v>
      </c>
      <c r="J1565" s="650" t="str">
        <f t="shared" si="70"/>
        <v>115.20</v>
      </c>
      <c r="K1565" s="654">
        <v>0.68405000000000005</v>
      </c>
      <c r="L1565" s="637"/>
      <c r="M1565" s="637"/>
      <c r="N1565" s="637"/>
    </row>
    <row r="1566" spans="3:14" x14ac:dyDescent="0.25">
      <c r="C1566" s="649">
        <v>115.25</v>
      </c>
      <c r="D1566" s="650" t="str">
        <f t="shared" si="69"/>
        <v>115.25</v>
      </c>
      <c r="E1566" s="651">
        <v>0.555925</v>
      </c>
      <c r="F1566" s="618"/>
      <c r="I1566" s="653">
        <v>115.25</v>
      </c>
      <c r="J1566" s="650" t="str">
        <f t="shared" si="70"/>
        <v>115.25</v>
      </c>
      <c r="K1566" s="654">
        <v>0.68396999999999997</v>
      </c>
      <c r="L1566" s="637"/>
      <c r="M1566" s="637"/>
      <c r="N1566" s="637"/>
    </row>
    <row r="1567" spans="3:14" x14ac:dyDescent="0.25">
      <c r="C1567" s="649">
        <v>115.3</v>
      </c>
      <c r="D1567" s="650" t="str">
        <f t="shared" si="69"/>
        <v>115.30</v>
      </c>
      <c r="E1567" s="651">
        <v>0.55584999999999996</v>
      </c>
      <c r="F1567" s="618"/>
      <c r="I1567" s="653">
        <v>115.3</v>
      </c>
      <c r="J1567" s="650" t="str">
        <f t="shared" si="70"/>
        <v>115.30</v>
      </c>
      <c r="K1567" s="654">
        <v>0.68389999999999995</v>
      </c>
      <c r="L1567" s="637"/>
      <c r="M1567" s="637"/>
      <c r="N1567" s="637"/>
    </row>
    <row r="1568" spans="3:14" x14ac:dyDescent="0.25">
      <c r="C1568" s="649">
        <v>115.35</v>
      </c>
      <c r="D1568" s="650" t="str">
        <f t="shared" si="69"/>
        <v>115.35</v>
      </c>
      <c r="E1568" s="651">
        <v>0.55579999999999996</v>
      </c>
      <c r="F1568" s="618"/>
      <c r="I1568" s="653">
        <v>115.35</v>
      </c>
      <c r="J1568" s="650" t="str">
        <f t="shared" si="70"/>
        <v>115.35</v>
      </c>
      <c r="K1568" s="654">
        <v>0.68384999999999996</v>
      </c>
      <c r="L1568" s="637"/>
      <c r="M1568" s="637"/>
      <c r="N1568" s="637"/>
    </row>
    <row r="1569" spans="3:14" x14ac:dyDescent="0.25">
      <c r="C1569" s="649">
        <v>115.4</v>
      </c>
      <c r="D1569" s="650" t="str">
        <f t="shared" si="69"/>
        <v>115.40</v>
      </c>
      <c r="E1569" s="651">
        <v>0.55574999999999997</v>
      </c>
      <c r="F1569" s="618"/>
      <c r="I1569" s="653">
        <v>115.4</v>
      </c>
      <c r="J1569" s="650" t="str">
        <f t="shared" si="70"/>
        <v>115.40</v>
      </c>
      <c r="K1569" s="654">
        <v>0.68379999999999996</v>
      </c>
      <c r="L1569" s="637"/>
      <c r="M1569" s="637"/>
      <c r="N1569" s="637"/>
    </row>
    <row r="1570" spans="3:14" x14ac:dyDescent="0.25">
      <c r="C1570" s="649">
        <v>115.45</v>
      </c>
      <c r="D1570" s="650" t="str">
        <f t="shared" si="69"/>
        <v>115.45</v>
      </c>
      <c r="E1570" s="651">
        <v>0.55569999999999997</v>
      </c>
      <c r="F1570" s="618"/>
      <c r="I1570" s="653">
        <v>115.45</v>
      </c>
      <c r="J1570" s="650" t="str">
        <f t="shared" si="70"/>
        <v>115.45</v>
      </c>
      <c r="K1570" s="654">
        <v>0.68371999999999999</v>
      </c>
      <c r="L1570" s="637"/>
      <c r="M1570" s="637"/>
      <c r="N1570" s="637"/>
    </row>
    <row r="1571" spans="3:14" x14ac:dyDescent="0.25">
      <c r="C1571" s="649">
        <v>115.5</v>
      </c>
      <c r="D1571" s="650" t="str">
        <f t="shared" si="69"/>
        <v>115.50</v>
      </c>
      <c r="E1571" s="651">
        <v>0.55564999999999998</v>
      </c>
      <c r="F1571" s="618"/>
      <c r="I1571" s="653">
        <v>115.5</v>
      </c>
      <c r="J1571" s="650" t="str">
        <f t="shared" si="70"/>
        <v>115.50</v>
      </c>
      <c r="K1571" s="654">
        <v>0.68364999999999998</v>
      </c>
      <c r="L1571" s="637"/>
      <c r="M1571" s="637"/>
      <c r="N1571" s="637"/>
    </row>
    <row r="1572" spans="3:14" x14ac:dyDescent="0.25">
      <c r="C1572" s="649">
        <v>115.55</v>
      </c>
      <c r="D1572" s="650" t="str">
        <f t="shared" si="69"/>
        <v>115.55</v>
      </c>
      <c r="E1572" s="651">
        <v>0.55562500000000004</v>
      </c>
      <c r="F1572" s="618"/>
      <c r="I1572" s="653">
        <v>115.55</v>
      </c>
      <c r="J1572" s="650" t="str">
        <f t="shared" si="70"/>
        <v>115.55</v>
      </c>
      <c r="K1572" s="654">
        <v>0.68357000000000001</v>
      </c>
      <c r="L1572" s="637"/>
      <c r="M1572" s="637"/>
      <c r="N1572" s="637"/>
    </row>
    <row r="1573" spans="3:14" x14ac:dyDescent="0.25">
      <c r="C1573" s="649">
        <v>115.6</v>
      </c>
      <c r="D1573" s="650" t="str">
        <f t="shared" si="69"/>
        <v>115.60</v>
      </c>
      <c r="E1573" s="651">
        <v>0.55559999999999998</v>
      </c>
      <c r="F1573" s="618"/>
      <c r="I1573" s="653">
        <v>115.6</v>
      </c>
      <c r="J1573" s="650" t="str">
        <f t="shared" si="70"/>
        <v>115.60</v>
      </c>
      <c r="K1573" s="654">
        <v>0.6835</v>
      </c>
      <c r="L1573" s="637"/>
      <c r="M1573" s="637"/>
      <c r="N1573" s="637"/>
    </row>
    <row r="1574" spans="3:14" x14ac:dyDescent="0.25">
      <c r="C1574" s="649">
        <v>115.65</v>
      </c>
      <c r="D1574" s="650" t="str">
        <f t="shared" si="69"/>
        <v>115.65</v>
      </c>
      <c r="E1574" s="651">
        <v>0.55552500000000005</v>
      </c>
      <c r="F1574" s="618"/>
      <c r="I1574" s="653">
        <v>115.65</v>
      </c>
      <c r="J1574" s="650" t="str">
        <f t="shared" si="70"/>
        <v>115.65</v>
      </c>
      <c r="K1574" s="654">
        <v>0.68345</v>
      </c>
      <c r="L1574" s="637"/>
      <c r="M1574" s="637"/>
      <c r="N1574" s="637"/>
    </row>
    <row r="1575" spans="3:14" x14ac:dyDescent="0.25">
      <c r="C1575" s="649">
        <v>115.7</v>
      </c>
      <c r="D1575" s="650" t="str">
        <f t="shared" si="69"/>
        <v>115.70</v>
      </c>
      <c r="E1575" s="651">
        <v>0.55545</v>
      </c>
      <c r="F1575" s="618"/>
      <c r="I1575" s="653">
        <v>115.7</v>
      </c>
      <c r="J1575" s="650" t="str">
        <f t="shared" si="70"/>
        <v>115.70</v>
      </c>
      <c r="K1575" s="654">
        <v>0.68340000000000001</v>
      </c>
      <c r="L1575" s="637"/>
      <c r="M1575" s="637"/>
      <c r="N1575" s="637"/>
    </row>
    <row r="1576" spans="3:14" x14ac:dyDescent="0.25">
      <c r="C1576" s="649">
        <v>115.75</v>
      </c>
      <c r="D1576" s="650" t="str">
        <f t="shared" si="69"/>
        <v>115.75</v>
      </c>
      <c r="E1576" s="651">
        <v>0.5554</v>
      </c>
      <c r="F1576" s="618"/>
      <c r="I1576" s="653">
        <v>115.75</v>
      </c>
      <c r="J1576" s="650" t="str">
        <f t="shared" si="70"/>
        <v>115.75</v>
      </c>
      <c r="K1576" s="654">
        <v>0.68335000000000001</v>
      </c>
      <c r="L1576" s="637"/>
      <c r="M1576" s="637"/>
      <c r="N1576" s="637"/>
    </row>
    <row r="1577" spans="3:14" x14ac:dyDescent="0.25">
      <c r="C1577" s="649">
        <v>115.8</v>
      </c>
      <c r="D1577" s="650" t="str">
        <f t="shared" si="69"/>
        <v>115.80</v>
      </c>
      <c r="E1577" s="651">
        <v>0.55535000000000001</v>
      </c>
      <c r="F1577" s="618"/>
      <c r="I1577" s="653">
        <v>115.8</v>
      </c>
      <c r="J1577" s="650" t="str">
        <f t="shared" si="70"/>
        <v>115.80</v>
      </c>
      <c r="K1577" s="654">
        <v>0.68330000000000002</v>
      </c>
      <c r="L1577" s="637"/>
      <c r="M1577" s="637"/>
      <c r="N1577" s="637"/>
    </row>
    <row r="1578" spans="3:14" x14ac:dyDescent="0.25">
      <c r="C1578" s="649">
        <v>115.85</v>
      </c>
      <c r="D1578" s="650" t="str">
        <f t="shared" si="69"/>
        <v>115.85</v>
      </c>
      <c r="E1578" s="651">
        <v>0.55530000000000002</v>
      </c>
      <c r="F1578" s="618"/>
      <c r="I1578" s="653">
        <v>115.85</v>
      </c>
      <c r="J1578" s="650" t="str">
        <f t="shared" si="70"/>
        <v>115.85</v>
      </c>
      <c r="K1578" s="654">
        <v>0.68320000000000003</v>
      </c>
      <c r="L1578" s="637"/>
      <c r="M1578" s="637"/>
      <c r="N1578" s="637"/>
    </row>
    <row r="1579" spans="3:14" x14ac:dyDescent="0.25">
      <c r="C1579" s="649">
        <v>115.9</v>
      </c>
      <c r="D1579" s="650" t="str">
        <f t="shared" si="69"/>
        <v>115.90</v>
      </c>
      <c r="E1579" s="651">
        <v>0.55525000000000002</v>
      </c>
      <c r="F1579" s="618"/>
      <c r="I1579" s="653">
        <v>115.9</v>
      </c>
      <c r="J1579" s="650" t="str">
        <f t="shared" si="70"/>
        <v>115.90</v>
      </c>
      <c r="K1579" s="654">
        <v>0.68310000000000004</v>
      </c>
      <c r="L1579" s="637"/>
      <c r="M1579" s="637"/>
      <c r="N1579" s="637"/>
    </row>
    <row r="1580" spans="3:14" x14ac:dyDescent="0.25">
      <c r="C1580" s="649">
        <v>115.95</v>
      </c>
      <c r="D1580" s="650" t="str">
        <f t="shared" si="69"/>
        <v>115.95</v>
      </c>
      <c r="E1580" s="651">
        <v>0.55517499999999997</v>
      </c>
      <c r="F1580" s="618"/>
      <c r="I1580" s="653">
        <v>115.95</v>
      </c>
      <c r="J1580" s="650" t="str">
        <f t="shared" si="70"/>
        <v>115.95</v>
      </c>
      <c r="K1580" s="654">
        <v>0.68305000000000005</v>
      </c>
      <c r="L1580" s="637"/>
      <c r="M1580" s="637"/>
      <c r="N1580" s="637"/>
    </row>
    <row r="1581" spans="3:14" x14ac:dyDescent="0.25">
      <c r="C1581" s="649">
        <v>116</v>
      </c>
      <c r="D1581" s="650" t="str">
        <f t="shared" si="69"/>
        <v>116.00</v>
      </c>
      <c r="E1581" s="651">
        <v>0.55510000000000004</v>
      </c>
      <c r="F1581" s="618"/>
      <c r="I1581" s="653">
        <v>116</v>
      </c>
      <c r="J1581" s="650" t="str">
        <f t="shared" si="70"/>
        <v>116.00</v>
      </c>
      <c r="K1581" s="654">
        <v>0.68300000000000005</v>
      </c>
      <c r="L1581" s="637"/>
      <c r="M1581" s="637"/>
      <c r="N1581" s="637"/>
    </row>
    <row r="1582" spans="3:14" x14ac:dyDescent="0.25">
      <c r="C1582" s="649">
        <v>116.05</v>
      </c>
      <c r="D1582" s="650" t="str">
        <f t="shared" si="69"/>
        <v>116.05</v>
      </c>
      <c r="E1582" s="651">
        <v>0.55505000000000004</v>
      </c>
      <c r="F1582" s="618"/>
      <c r="I1582" s="653">
        <v>116.05</v>
      </c>
      <c r="J1582" s="650" t="str">
        <f t="shared" si="70"/>
        <v>116.05</v>
      </c>
      <c r="K1582" s="654">
        <v>0.68294999999999995</v>
      </c>
      <c r="L1582" s="637"/>
      <c r="M1582" s="637"/>
      <c r="N1582" s="637"/>
    </row>
    <row r="1583" spans="3:14" x14ac:dyDescent="0.25">
      <c r="C1583" s="649">
        <v>116.1</v>
      </c>
      <c r="D1583" s="650" t="str">
        <f t="shared" si="69"/>
        <v>116.10</v>
      </c>
      <c r="E1583" s="651">
        <v>0.55500000000000005</v>
      </c>
      <c r="F1583" s="618"/>
      <c r="I1583" s="653">
        <v>116.1</v>
      </c>
      <c r="J1583" s="650" t="str">
        <f t="shared" si="70"/>
        <v>116.10</v>
      </c>
      <c r="K1583" s="654">
        <v>0.68289999999999995</v>
      </c>
      <c r="L1583" s="637"/>
      <c r="M1583" s="637"/>
      <c r="N1583" s="637"/>
    </row>
    <row r="1584" spans="3:14" x14ac:dyDescent="0.25">
      <c r="C1584" s="649">
        <v>116.15</v>
      </c>
      <c r="D1584" s="650" t="str">
        <f t="shared" si="69"/>
        <v>116.15</v>
      </c>
      <c r="E1584" s="651">
        <v>0.55495000000000005</v>
      </c>
      <c r="F1584" s="618"/>
      <c r="I1584" s="653">
        <v>116.15</v>
      </c>
      <c r="J1584" s="650" t="str">
        <f t="shared" si="70"/>
        <v>116.15</v>
      </c>
      <c r="K1584" s="654">
        <v>0.68279999999999996</v>
      </c>
      <c r="L1584" s="637"/>
      <c r="M1584" s="637"/>
      <c r="N1584" s="637"/>
    </row>
    <row r="1585" spans="3:14" x14ac:dyDescent="0.25">
      <c r="C1585" s="649">
        <v>116.2</v>
      </c>
      <c r="D1585" s="650" t="str">
        <f t="shared" si="69"/>
        <v>116.20</v>
      </c>
      <c r="E1585" s="651">
        <v>0.55489999999999995</v>
      </c>
      <c r="F1585" s="618"/>
      <c r="I1585" s="653">
        <v>116.2</v>
      </c>
      <c r="J1585" s="650" t="str">
        <f t="shared" si="70"/>
        <v>116.20</v>
      </c>
      <c r="K1585" s="654">
        <v>0.68269999999999997</v>
      </c>
      <c r="L1585" s="637"/>
      <c r="M1585" s="637"/>
      <c r="N1585" s="637"/>
    </row>
    <row r="1586" spans="3:14" x14ac:dyDescent="0.25">
      <c r="C1586" s="649">
        <v>116.25</v>
      </c>
      <c r="D1586" s="650" t="str">
        <f t="shared" si="69"/>
        <v>116.25</v>
      </c>
      <c r="E1586" s="651">
        <v>0.55482500000000001</v>
      </c>
      <c r="F1586" s="618"/>
      <c r="I1586" s="653">
        <v>116.25</v>
      </c>
      <c r="J1586" s="650" t="str">
        <f t="shared" si="70"/>
        <v>116.25</v>
      </c>
      <c r="K1586" s="654">
        <v>0.68264999999999998</v>
      </c>
      <c r="L1586" s="637"/>
      <c r="M1586" s="637"/>
      <c r="N1586" s="637"/>
    </row>
    <row r="1587" spans="3:14" x14ac:dyDescent="0.25">
      <c r="C1587" s="649">
        <v>116.3</v>
      </c>
      <c r="D1587" s="650" t="str">
        <f t="shared" si="69"/>
        <v>116.30</v>
      </c>
      <c r="E1587" s="651">
        <v>0.55474999999999997</v>
      </c>
      <c r="F1587" s="618"/>
      <c r="I1587" s="653">
        <v>116.3</v>
      </c>
      <c r="J1587" s="650" t="str">
        <f t="shared" si="70"/>
        <v>116.30</v>
      </c>
      <c r="K1587" s="654">
        <v>0.68259999999999998</v>
      </c>
      <c r="L1587" s="637"/>
      <c r="M1587" s="637"/>
      <c r="N1587" s="637"/>
    </row>
    <row r="1588" spans="3:14" x14ac:dyDescent="0.25">
      <c r="C1588" s="649">
        <v>116.35</v>
      </c>
      <c r="D1588" s="650" t="str">
        <f t="shared" si="69"/>
        <v>116.35</v>
      </c>
      <c r="E1588" s="651">
        <v>0.55472500000000002</v>
      </c>
      <c r="F1588" s="618"/>
      <c r="I1588" s="653">
        <v>116.35</v>
      </c>
      <c r="J1588" s="650" t="str">
        <f t="shared" si="70"/>
        <v>116.35</v>
      </c>
      <c r="K1588" s="654">
        <v>0.68254999999999999</v>
      </c>
      <c r="L1588" s="637"/>
      <c r="M1588" s="637"/>
      <c r="N1588" s="637"/>
    </row>
    <row r="1589" spans="3:14" x14ac:dyDescent="0.25">
      <c r="C1589" s="649">
        <v>116.4</v>
      </c>
      <c r="D1589" s="650" t="str">
        <f t="shared" si="69"/>
        <v>116.40</v>
      </c>
      <c r="E1589" s="651">
        <v>0.55469999999999997</v>
      </c>
      <c r="F1589" s="618"/>
      <c r="I1589" s="653">
        <v>116.4</v>
      </c>
      <c r="J1589" s="650" t="str">
        <f t="shared" si="70"/>
        <v>116.40</v>
      </c>
      <c r="K1589" s="654">
        <v>0.6825</v>
      </c>
      <c r="L1589" s="637"/>
      <c r="M1589" s="637"/>
      <c r="N1589" s="637"/>
    </row>
    <row r="1590" spans="3:14" x14ac:dyDescent="0.25">
      <c r="C1590" s="649">
        <v>116.45</v>
      </c>
      <c r="D1590" s="650" t="str">
        <f t="shared" si="69"/>
        <v>116.45</v>
      </c>
      <c r="E1590" s="651">
        <v>0.55464999999999998</v>
      </c>
      <c r="F1590" s="618"/>
      <c r="I1590" s="653">
        <v>116.45</v>
      </c>
      <c r="J1590" s="650" t="str">
        <f t="shared" si="70"/>
        <v>116.45</v>
      </c>
      <c r="K1590" s="654">
        <v>0.68242000000000003</v>
      </c>
      <c r="L1590" s="637"/>
      <c r="M1590" s="637"/>
      <c r="N1590" s="637"/>
    </row>
    <row r="1591" spans="3:14" x14ac:dyDescent="0.25">
      <c r="C1591" s="649">
        <v>116.5</v>
      </c>
      <c r="D1591" s="650" t="str">
        <f t="shared" si="69"/>
        <v>116.50</v>
      </c>
      <c r="E1591" s="651">
        <v>0.55459999999999998</v>
      </c>
      <c r="F1591" s="618"/>
      <c r="I1591" s="653">
        <v>116.5</v>
      </c>
      <c r="J1591" s="650" t="str">
        <f t="shared" si="70"/>
        <v>116.50</v>
      </c>
      <c r="K1591" s="654">
        <v>0.68235000000000001</v>
      </c>
      <c r="L1591" s="637"/>
      <c r="M1591" s="637"/>
      <c r="N1591" s="637"/>
    </row>
    <row r="1592" spans="3:14" x14ac:dyDescent="0.25">
      <c r="C1592" s="649">
        <v>116.55</v>
      </c>
      <c r="D1592" s="650" t="str">
        <f t="shared" si="69"/>
        <v>116.55</v>
      </c>
      <c r="E1592" s="651">
        <v>0.55454999999999999</v>
      </c>
      <c r="F1592" s="618"/>
      <c r="I1592" s="653">
        <v>116.55</v>
      </c>
      <c r="J1592" s="650" t="str">
        <f t="shared" si="70"/>
        <v>116.55</v>
      </c>
      <c r="K1592" s="654">
        <v>0.68227000000000004</v>
      </c>
      <c r="L1592" s="637"/>
      <c r="M1592" s="637"/>
      <c r="N1592" s="637"/>
    </row>
    <row r="1593" spans="3:14" x14ac:dyDescent="0.25">
      <c r="C1593" s="649">
        <v>116.6</v>
      </c>
      <c r="D1593" s="650" t="str">
        <f t="shared" si="69"/>
        <v>116.60</v>
      </c>
      <c r="E1593" s="651">
        <v>0.55449999999999999</v>
      </c>
      <c r="F1593" s="618"/>
      <c r="I1593" s="653">
        <v>116.6</v>
      </c>
      <c r="J1593" s="650" t="str">
        <f t="shared" si="70"/>
        <v>116.60</v>
      </c>
      <c r="K1593" s="654">
        <v>0.68220000000000003</v>
      </c>
      <c r="L1593" s="637"/>
      <c r="M1593" s="637"/>
      <c r="N1593" s="637"/>
    </row>
    <row r="1594" spans="3:14" x14ac:dyDescent="0.25">
      <c r="C1594" s="649">
        <v>116.65</v>
      </c>
      <c r="D1594" s="650" t="str">
        <f t="shared" si="69"/>
        <v>116.65</v>
      </c>
      <c r="E1594" s="651">
        <v>0.55442499999999995</v>
      </c>
      <c r="F1594" s="618"/>
      <c r="I1594" s="653">
        <v>116.65</v>
      </c>
      <c r="J1594" s="650" t="str">
        <f t="shared" si="70"/>
        <v>116.65</v>
      </c>
      <c r="K1594" s="654">
        <v>0.68215000000000003</v>
      </c>
      <c r="L1594" s="637"/>
      <c r="M1594" s="637"/>
      <c r="N1594" s="637"/>
    </row>
    <row r="1595" spans="3:14" x14ac:dyDescent="0.25">
      <c r="C1595" s="649">
        <v>116.7</v>
      </c>
      <c r="D1595" s="650" t="str">
        <f t="shared" si="69"/>
        <v>116.70</v>
      </c>
      <c r="E1595" s="651">
        <v>0.55435000000000001</v>
      </c>
      <c r="F1595" s="618"/>
      <c r="I1595" s="653">
        <v>116.7</v>
      </c>
      <c r="J1595" s="650" t="str">
        <f t="shared" si="70"/>
        <v>116.70</v>
      </c>
      <c r="K1595" s="654">
        <v>0.68210000000000004</v>
      </c>
      <c r="L1595" s="637"/>
      <c r="M1595" s="637"/>
      <c r="N1595" s="637"/>
    </row>
    <row r="1596" spans="3:14" x14ac:dyDescent="0.25">
      <c r="C1596" s="649">
        <v>116.75</v>
      </c>
      <c r="D1596" s="650" t="str">
        <f t="shared" si="69"/>
        <v>116.75</v>
      </c>
      <c r="E1596" s="651">
        <v>0.55430000000000001</v>
      </c>
      <c r="F1596" s="618"/>
      <c r="I1596" s="653">
        <v>116.75</v>
      </c>
      <c r="J1596" s="650" t="str">
        <f t="shared" si="70"/>
        <v>116.75</v>
      </c>
      <c r="K1596" s="654">
        <v>0.68201999999999996</v>
      </c>
      <c r="L1596" s="637"/>
      <c r="M1596" s="637"/>
      <c r="N1596" s="637"/>
    </row>
    <row r="1597" spans="3:14" x14ac:dyDescent="0.25">
      <c r="C1597" s="649">
        <v>116.8</v>
      </c>
      <c r="D1597" s="650" t="str">
        <f t="shared" si="69"/>
        <v>116.80</v>
      </c>
      <c r="E1597" s="651">
        <v>0.55425000000000002</v>
      </c>
      <c r="F1597" s="618"/>
      <c r="I1597" s="653">
        <v>116.8</v>
      </c>
      <c r="J1597" s="650" t="str">
        <f t="shared" si="70"/>
        <v>116.80</v>
      </c>
      <c r="K1597" s="654">
        <v>0.68194999999999995</v>
      </c>
      <c r="L1597" s="637"/>
      <c r="M1597" s="637"/>
      <c r="N1597" s="637"/>
    </row>
    <row r="1598" spans="3:14" x14ac:dyDescent="0.25">
      <c r="C1598" s="649">
        <v>116.85</v>
      </c>
      <c r="D1598" s="650" t="str">
        <f t="shared" ref="D1598:D1661" si="71">TEXT(C1598,"#.00")</f>
        <v>116.85</v>
      </c>
      <c r="E1598" s="651">
        <v>0.55420000000000003</v>
      </c>
      <c r="F1598" s="618"/>
      <c r="I1598" s="653">
        <v>116.85</v>
      </c>
      <c r="J1598" s="650" t="str">
        <f t="shared" ref="J1598:J1661" si="72">TEXT(I1598,"#.00")</f>
        <v>116.85</v>
      </c>
      <c r="K1598" s="654">
        <v>0.68186999999999998</v>
      </c>
      <c r="L1598" s="637"/>
      <c r="M1598" s="637"/>
      <c r="N1598" s="637"/>
    </row>
    <row r="1599" spans="3:14" x14ac:dyDescent="0.25">
      <c r="C1599" s="649">
        <v>116.9</v>
      </c>
      <c r="D1599" s="650" t="str">
        <f t="shared" si="71"/>
        <v>116.90</v>
      </c>
      <c r="E1599" s="651">
        <v>0.55415000000000003</v>
      </c>
      <c r="F1599" s="618"/>
      <c r="I1599" s="653">
        <v>116.9</v>
      </c>
      <c r="J1599" s="650" t="str">
        <f t="shared" si="72"/>
        <v>116.90</v>
      </c>
      <c r="K1599" s="654">
        <v>0.68179999999999996</v>
      </c>
      <c r="L1599" s="637"/>
      <c r="M1599" s="637"/>
      <c r="N1599" s="637"/>
    </row>
    <row r="1600" spans="3:14" x14ac:dyDescent="0.25">
      <c r="C1600" s="649">
        <v>116.95</v>
      </c>
      <c r="D1600" s="650" t="str">
        <f t="shared" si="71"/>
        <v>116.95</v>
      </c>
      <c r="E1600" s="651">
        <v>0.55410000000000004</v>
      </c>
      <c r="F1600" s="618"/>
      <c r="I1600" s="653">
        <v>116.95</v>
      </c>
      <c r="J1600" s="650" t="str">
        <f t="shared" si="72"/>
        <v>116.95</v>
      </c>
      <c r="K1600" s="654">
        <v>0.68174999999999997</v>
      </c>
      <c r="L1600" s="637"/>
      <c r="M1600" s="637"/>
      <c r="N1600" s="637"/>
    </row>
    <row r="1601" spans="3:14" x14ac:dyDescent="0.25">
      <c r="C1601" s="649">
        <v>117</v>
      </c>
      <c r="D1601" s="650" t="str">
        <f t="shared" si="71"/>
        <v>117.00</v>
      </c>
      <c r="E1601" s="651">
        <v>0.55405000000000004</v>
      </c>
      <c r="F1601" s="618"/>
      <c r="I1601" s="653">
        <v>117</v>
      </c>
      <c r="J1601" s="650" t="str">
        <f t="shared" si="72"/>
        <v>117.00</v>
      </c>
      <c r="K1601" s="654">
        <v>0.68169999999999997</v>
      </c>
      <c r="L1601" s="637"/>
      <c r="M1601" s="637"/>
      <c r="N1601" s="637"/>
    </row>
    <row r="1602" spans="3:14" x14ac:dyDescent="0.25">
      <c r="C1602" s="649">
        <v>117.05</v>
      </c>
      <c r="D1602" s="650" t="str">
        <f t="shared" si="71"/>
        <v>117.05</v>
      </c>
      <c r="E1602" s="651">
        <v>0.55400000000000005</v>
      </c>
      <c r="F1602" s="618"/>
      <c r="I1602" s="653">
        <v>117.05</v>
      </c>
      <c r="J1602" s="650" t="str">
        <f t="shared" si="72"/>
        <v>117.05</v>
      </c>
      <c r="K1602" s="654">
        <v>0.68162</v>
      </c>
      <c r="L1602" s="637"/>
      <c r="M1602" s="637"/>
      <c r="N1602" s="637"/>
    </row>
    <row r="1603" spans="3:14" x14ac:dyDescent="0.25">
      <c r="C1603" s="649">
        <v>117.1</v>
      </c>
      <c r="D1603" s="650" t="str">
        <f t="shared" si="71"/>
        <v>117.10</v>
      </c>
      <c r="E1603" s="651">
        <v>0.55395000000000005</v>
      </c>
      <c r="F1603" s="618"/>
      <c r="I1603" s="653">
        <v>117.1</v>
      </c>
      <c r="J1603" s="650" t="str">
        <f t="shared" si="72"/>
        <v>117.10</v>
      </c>
      <c r="K1603" s="654">
        <v>0.68154999999999999</v>
      </c>
      <c r="L1603" s="637"/>
      <c r="M1603" s="637"/>
      <c r="N1603" s="637"/>
    </row>
    <row r="1604" spans="3:14" x14ac:dyDescent="0.25">
      <c r="C1604" s="649">
        <v>117.15</v>
      </c>
      <c r="D1604" s="650" t="str">
        <f t="shared" si="71"/>
        <v>117.15</v>
      </c>
      <c r="E1604" s="651">
        <v>0.55389999999999995</v>
      </c>
      <c r="F1604" s="618"/>
      <c r="I1604" s="653">
        <v>117.15</v>
      </c>
      <c r="J1604" s="650" t="str">
        <f t="shared" si="72"/>
        <v>117.15</v>
      </c>
      <c r="K1604" s="654">
        <v>0.68149999999999999</v>
      </c>
      <c r="L1604" s="637"/>
      <c r="M1604" s="637"/>
      <c r="N1604" s="637"/>
    </row>
    <row r="1605" spans="3:14" x14ac:dyDescent="0.25">
      <c r="C1605" s="649">
        <v>117.2</v>
      </c>
      <c r="D1605" s="650" t="str">
        <f t="shared" si="71"/>
        <v>117.20</v>
      </c>
      <c r="E1605" s="651">
        <v>0.55384999999999995</v>
      </c>
      <c r="F1605" s="618"/>
      <c r="I1605" s="653">
        <v>117.2</v>
      </c>
      <c r="J1605" s="650" t="str">
        <f t="shared" si="72"/>
        <v>117.20</v>
      </c>
      <c r="K1605" s="654">
        <v>0.68145</v>
      </c>
      <c r="L1605" s="637"/>
      <c r="M1605" s="637"/>
      <c r="N1605" s="637"/>
    </row>
    <row r="1606" spans="3:14" x14ac:dyDescent="0.25">
      <c r="C1606" s="649">
        <v>117.25</v>
      </c>
      <c r="D1606" s="650" t="str">
        <f t="shared" si="71"/>
        <v>117.25</v>
      </c>
      <c r="E1606" s="651">
        <v>0.55379999999999996</v>
      </c>
      <c r="F1606" s="618"/>
      <c r="I1606" s="653">
        <v>117.25</v>
      </c>
      <c r="J1606" s="650" t="str">
        <f t="shared" si="72"/>
        <v>117.25</v>
      </c>
      <c r="K1606" s="654">
        <v>0.68137000000000003</v>
      </c>
      <c r="L1606" s="637"/>
      <c r="M1606" s="637"/>
      <c r="N1606" s="637"/>
    </row>
    <row r="1607" spans="3:14" x14ac:dyDescent="0.25">
      <c r="C1607" s="649">
        <v>117.3</v>
      </c>
      <c r="D1607" s="650" t="str">
        <f t="shared" si="71"/>
        <v>117.30</v>
      </c>
      <c r="E1607" s="651">
        <v>0.55374999999999996</v>
      </c>
      <c r="F1607" s="618"/>
      <c r="I1607" s="653">
        <v>117.3</v>
      </c>
      <c r="J1607" s="650" t="str">
        <f t="shared" si="72"/>
        <v>117.30</v>
      </c>
      <c r="K1607" s="654">
        <v>0.68130000000000002</v>
      </c>
      <c r="L1607" s="637"/>
      <c r="M1607" s="637"/>
      <c r="N1607" s="637"/>
    </row>
    <row r="1608" spans="3:14" x14ac:dyDescent="0.25">
      <c r="C1608" s="649">
        <v>117.35</v>
      </c>
      <c r="D1608" s="650" t="str">
        <f t="shared" si="71"/>
        <v>117.35</v>
      </c>
      <c r="E1608" s="651">
        <v>0.55369999999999997</v>
      </c>
      <c r="F1608" s="618"/>
      <c r="I1608" s="653">
        <v>117.35</v>
      </c>
      <c r="J1608" s="650" t="str">
        <f t="shared" si="72"/>
        <v>117.35</v>
      </c>
      <c r="K1608" s="654">
        <v>0.68122000000000005</v>
      </c>
      <c r="L1608" s="637"/>
      <c r="M1608" s="637"/>
      <c r="N1608" s="637"/>
    </row>
    <row r="1609" spans="3:14" x14ac:dyDescent="0.25">
      <c r="C1609" s="649">
        <v>117.4</v>
      </c>
      <c r="D1609" s="650" t="str">
        <f t="shared" si="71"/>
        <v>117.40</v>
      </c>
      <c r="E1609" s="651">
        <v>0.55364999999999998</v>
      </c>
      <c r="F1609" s="618"/>
      <c r="I1609" s="653">
        <v>117.4</v>
      </c>
      <c r="J1609" s="650" t="str">
        <f t="shared" si="72"/>
        <v>117.40</v>
      </c>
      <c r="K1609" s="654">
        <v>0.68115000000000003</v>
      </c>
      <c r="L1609" s="637"/>
      <c r="M1609" s="637"/>
      <c r="N1609" s="637"/>
    </row>
    <row r="1610" spans="3:14" x14ac:dyDescent="0.25">
      <c r="C1610" s="649">
        <v>117.45</v>
      </c>
      <c r="D1610" s="650" t="str">
        <f t="shared" si="71"/>
        <v>117.45</v>
      </c>
      <c r="E1610" s="651">
        <v>0.55357500000000004</v>
      </c>
      <c r="F1610" s="618"/>
      <c r="I1610" s="653">
        <v>117.45</v>
      </c>
      <c r="J1610" s="650" t="str">
        <f t="shared" si="72"/>
        <v>117.45</v>
      </c>
      <c r="K1610" s="654">
        <v>0.68110000000000004</v>
      </c>
      <c r="L1610" s="637"/>
      <c r="M1610" s="637"/>
      <c r="N1610" s="637"/>
    </row>
    <row r="1611" spans="3:14" x14ac:dyDescent="0.25">
      <c r="C1611" s="649">
        <v>117.5</v>
      </c>
      <c r="D1611" s="650" t="str">
        <f t="shared" si="71"/>
        <v>117.50</v>
      </c>
      <c r="E1611" s="651">
        <v>0.55349999999999999</v>
      </c>
      <c r="F1611" s="618"/>
      <c r="I1611" s="653">
        <v>117.5</v>
      </c>
      <c r="J1611" s="650" t="str">
        <f t="shared" si="72"/>
        <v>117.50</v>
      </c>
      <c r="K1611" s="654">
        <v>0.68105000000000004</v>
      </c>
      <c r="L1611" s="637"/>
      <c r="M1611" s="637"/>
      <c r="N1611" s="637"/>
    </row>
    <row r="1612" spans="3:14" x14ac:dyDescent="0.25">
      <c r="C1612" s="649">
        <v>117.55</v>
      </c>
      <c r="D1612" s="650" t="str">
        <f t="shared" si="71"/>
        <v>117.55</v>
      </c>
      <c r="E1612" s="651">
        <v>0.55345</v>
      </c>
      <c r="F1612" s="618"/>
      <c r="I1612" s="653">
        <v>117.55</v>
      </c>
      <c r="J1612" s="650" t="str">
        <f t="shared" si="72"/>
        <v>117.55</v>
      </c>
      <c r="K1612" s="654">
        <v>0.68100000000000005</v>
      </c>
      <c r="L1612" s="637"/>
      <c r="M1612" s="637"/>
      <c r="N1612" s="637"/>
    </row>
    <row r="1613" spans="3:14" x14ac:dyDescent="0.25">
      <c r="C1613" s="649">
        <v>117.6</v>
      </c>
      <c r="D1613" s="650" t="str">
        <f t="shared" si="71"/>
        <v>117.60</v>
      </c>
      <c r="E1613" s="651">
        <v>0.5534</v>
      </c>
      <c r="F1613" s="618"/>
      <c r="I1613" s="653">
        <v>117.6</v>
      </c>
      <c r="J1613" s="650" t="str">
        <f t="shared" si="72"/>
        <v>117.60</v>
      </c>
      <c r="K1613" s="654">
        <v>0.68095000000000006</v>
      </c>
      <c r="L1613" s="637"/>
      <c r="M1613" s="637"/>
      <c r="N1613" s="637"/>
    </row>
    <row r="1614" spans="3:14" x14ac:dyDescent="0.25">
      <c r="C1614" s="649">
        <v>117.65</v>
      </c>
      <c r="D1614" s="650" t="str">
        <f t="shared" si="71"/>
        <v>117.65</v>
      </c>
      <c r="E1614" s="651">
        <v>0.55335000000000001</v>
      </c>
      <c r="F1614" s="618"/>
      <c r="I1614" s="653">
        <v>117.65</v>
      </c>
      <c r="J1614" s="650" t="str">
        <f t="shared" si="72"/>
        <v>117.65</v>
      </c>
      <c r="K1614" s="654">
        <v>0.68084999999999996</v>
      </c>
      <c r="L1614" s="637"/>
      <c r="M1614" s="637"/>
      <c r="N1614" s="637"/>
    </row>
    <row r="1615" spans="3:14" x14ac:dyDescent="0.25">
      <c r="C1615" s="649">
        <v>117.7</v>
      </c>
      <c r="D1615" s="650" t="str">
        <f t="shared" si="71"/>
        <v>117.70</v>
      </c>
      <c r="E1615" s="651">
        <v>0.55330000000000001</v>
      </c>
      <c r="F1615" s="618"/>
      <c r="I1615" s="653">
        <v>117.7</v>
      </c>
      <c r="J1615" s="650" t="str">
        <f t="shared" si="72"/>
        <v>117.70</v>
      </c>
      <c r="K1615" s="654">
        <v>0.68074999999999997</v>
      </c>
      <c r="L1615" s="637"/>
      <c r="M1615" s="637"/>
      <c r="N1615" s="637"/>
    </row>
    <row r="1616" spans="3:14" x14ac:dyDescent="0.25">
      <c r="C1616" s="649">
        <v>117.75</v>
      </c>
      <c r="D1616" s="650" t="str">
        <f t="shared" si="71"/>
        <v>117.75</v>
      </c>
      <c r="E1616" s="651">
        <v>0.55327499999999996</v>
      </c>
      <c r="F1616" s="618"/>
      <c r="I1616" s="653">
        <v>117.75</v>
      </c>
      <c r="J1616" s="650" t="str">
        <f t="shared" si="72"/>
        <v>117.75</v>
      </c>
      <c r="K1616" s="654">
        <v>0.68069999999999997</v>
      </c>
      <c r="L1616" s="637"/>
      <c r="M1616" s="637"/>
      <c r="N1616" s="637"/>
    </row>
    <row r="1617" spans="3:14" x14ac:dyDescent="0.25">
      <c r="C1617" s="649">
        <v>117.8</v>
      </c>
      <c r="D1617" s="650" t="str">
        <f t="shared" si="71"/>
        <v>117.80</v>
      </c>
      <c r="E1617" s="651">
        <v>0.55325000000000002</v>
      </c>
      <c r="F1617" s="618"/>
      <c r="I1617" s="653">
        <v>117.8</v>
      </c>
      <c r="J1617" s="650" t="str">
        <f t="shared" si="72"/>
        <v>117.80</v>
      </c>
      <c r="K1617" s="654">
        <v>0.68064999999999998</v>
      </c>
      <c r="L1617" s="637"/>
      <c r="M1617" s="637"/>
      <c r="N1617" s="637"/>
    </row>
    <row r="1618" spans="3:14" x14ac:dyDescent="0.25">
      <c r="C1618" s="649">
        <v>117.85</v>
      </c>
      <c r="D1618" s="650" t="str">
        <f t="shared" si="71"/>
        <v>117.85</v>
      </c>
      <c r="E1618" s="651">
        <v>0.55320000000000003</v>
      </c>
      <c r="F1618" s="618"/>
      <c r="I1618" s="653">
        <v>117.85</v>
      </c>
      <c r="J1618" s="650" t="str">
        <f t="shared" si="72"/>
        <v>117.85</v>
      </c>
      <c r="K1618" s="654">
        <v>0.68059999999999998</v>
      </c>
      <c r="L1618" s="637"/>
      <c r="M1618" s="637"/>
      <c r="N1618" s="637"/>
    </row>
    <row r="1619" spans="3:14" x14ac:dyDescent="0.25">
      <c r="C1619" s="649">
        <v>117.9</v>
      </c>
      <c r="D1619" s="650" t="str">
        <f t="shared" si="71"/>
        <v>117.90</v>
      </c>
      <c r="E1619" s="651">
        <v>0.55315000000000003</v>
      </c>
      <c r="F1619" s="618"/>
      <c r="I1619" s="653">
        <v>117.9</v>
      </c>
      <c r="J1619" s="650" t="str">
        <f t="shared" si="72"/>
        <v>117.90</v>
      </c>
      <c r="K1619" s="654">
        <v>0.68054999999999999</v>
      </c>
      <c r="L1619" s="637"/>
      <c r="M1619" s="637"/>
      <c r="N1619" s="637"/>
    </row>
    <row r="1620" spans="3:14" x14ac:dyDescent="0.25">
      <c r="C1620" s="649">
        <v>117.95</v>
      </c>
      <c r="D1620" s="650" t="str">
        <f t="shared" si="71"/>
        <v>117.95</v>
      </c>
      <c r="E1620" s="651">
        <v>0.55307499999999998</v>
      </c>
      <c r="F1620" s="618"/>
      <c r="I1620" s="653">
        <v>117.95</v>
      </c>
      <c r="J1620" s="650" t="str">
        <f t="shared" si="72"/>
        <v>117.95</v>
      </c>
      <c r="K1620" s="654">
        <v>0.68047000000000002</v>
      </c>
      <c r="L1620" s="637"/>
      <c r="M1620" s="637"/>
      <c r="N1620" s="637"/>
    </row>
    <row r="1621" spans="3:14" x14ac:dyDescent="0.25">
      <c r="C1621" s="649">
        <v>118</v>
      </c>
      <c r="D1621" s="650" t="str">
        <f t="shared" si="71"/>
        <v>118.00</v>
      </c>
      <c r="E1621" s="651">
        <v>0.55300000000000005</v>
      </c>
      <c r="F1621" s="618"/>
      <c r="I1621" s="653">
        <v>118</v>
      </c>
      <c r="J1621" s="650" t="str">
        <f t="shared" si="72"/>
        <v>118.00</v>
      </c>
      <c r="K1621" s="654">
        <v>0.6804</v>
      </c>
      <c r="L1621" s="637"/>
      <c r="M1621" s="637"/>
      <c r="N1621" s="637"/>
    </row>
    <row r="1622" spans="3:14" x14ac:dyDescent="0.25">
      <c r="C1622" s="649">
        <v>118.05</v>
      </c>
      <c r="D1622" s="650" t="str">
        <f t="shared" si="71"/>
        <v>118.05</v>
      </c>
      <c r="E1622" s="651">
        <v>0.55295000000000005</v>
      </c>
      <c r="F1622" s="618"/>
      <c r="I1622" s="653">
        <v>118.05</v>
      </c>
      <c r="J1622" s="650" t="str">
        <f t="shared" si="72"/>
        <v>118.05</v>
      </c>
      <c r="K1622" s="654">
        <v>0.68035000000000001</v>
      </c>
      <c r="L1622" s="637"/>
      <c r="M1622" s="637"/>
      <c r="N1622" s="637"/>
    </row>
    <row r="1623" spans="3:14" x14ac:dyDescent="0.25">
      <c r="C1623" s="649">
        <v>118.1</v>
      </c>
      <c r="D1623" s="650" t="str">
        <f t="shared" si="71"/>
        <v>118.10</v>
      </c>
      <c r="E1623" s="651">
        <v>0.55289999999999995</v>
      </c>
      <c r="F1623" s="618"/>
      <c r="I1623" s="653">
        <v>118.1</v>
      </c>
      <c r="J1623" s="650" t="str">
        <f t="shared" si="72"/>
        <v>118.10</v>
      </c>
      <c r="K1623" s="654">
        <v>0.68030000000000002</v>
      </c>
      <c r="L1623" s="637"/>
      <c r="M1623" s="637"/>
      <c r="N1623" s="637"/>
    </row>
    <row r="1624" spans="3:14" x14ac:dyDescent="0.25">
      <c r="C1624" s="649">
        <v>118.15</v>
      </c>
      <c r="D1624" s="650" t="str">
        <f t="shared" si="71"/>
        <v>118.15</v>
      </c>
      <c r="E1624" s="651">
        <v>0.55284999999999995</v>
      </c>
      <c r="F1624" s="618"/>
      <c r="I1624" s="653">
        <v>118.15</v>
      </c>
      <c r="J1624" s="650" t="str">
        <f t="shared" si="72"/>
        <v>118.15</v>
      </c>
      <c r="K1624" s="654">
        <v>0.68022000000000005</v>
      </c>
      <c r="L1624" s="637"/>
      <c r="M1624" s="637"/>
      <c r="N1624" s="637"/>
    </row>
    <row r="1625" spans="3:14" x14ac:dyDescent="0.25">
      <c r="C1625" s="649">
        <v>118.2</v>
      </c>
      <c r="D1625" s="650" t="str">
        <f t="shared" si="71"/>
        <v>118.20</v>
      </c>
      <c r="E1625" s="651">
        <v>0.55279999999999996</v>
      </c>
      <c r="F1625" s="618"/>
      <c r="I1625" s="653">
        <v>118.2</v>
      </c>
      <c r="J1625" s="650" t="str">
        <f t="shared" si="72"/>
        <v>118.20</v>
      </c>
      <c r="K1625" s="654">
        <v>0.68015000000000003</v>
      </c>
      <c r="L1625" s="637"/>
      <c r="M1625" s="637"/>
      <c r="N1625" s="637"/>
    </row>
    <row r="1626" spans="3:14" x14ac:dyDescent="0.25">
      <c r="C1626" s="649">
        <v>118.25</v>
      </c>
      <c r="D1626" s="650" t="str">
        <f t="shared" si="71"/>
        <v>118.25</v>
      </c>
      <c r="E1626" s="651">
        <v>0.55274999999999996</v>
      </c>
      <c r="F1626" s="618"/>
      <c r="I1626" s="653">
        <v>118.25</v>
      </c>
      <c r="J1626" s="650" t="str">
        <f t="shared" si="72"/>
        <v>118.25</v>
      </c>
      <c r="K1626" s="654">
        <v>0.68006999999999995</v>
      </c>
      <c r="L1626" s="637"/>
      <c r="M1626" s="637"/>
      <c r="N1626" s="637"/>
    </row>
    <row r="1627" spans="3:14" x14ac:dyDescent="0.25">
      <c r="C1627" s="649">
        <v>118.3</v>
      </c>
      <c r="D1627" s="650" t="str">
        <f t="shared" si="71"/>
        <v>118.30</v>
      </c>
      <c r="E1627" s="651">
        <v>0.55269999999999997</v>
      </c>
      <c r="F1627" s="618"/>
      <c r="I1627" s="653">
        <v>118.3</v>
      </c>
      <c r="J1627" s="650" t="str">
        <f t="shared" si="72"/>
        <v>118.30</v>
      </c>
      <c r="K1627" s="654">
        <v>0.68</v>
      </c>
      <c r="L1627" s="637"/>
      <c r="M1627" s="637"/>
      <c r="N1627" s="637"/>
    </row>
    <row r="1628" spans="3:14" x14ac:dyDescent="0.25">
      <c r="C1628" s="649">
        <v>118.35</v>
      </c>
      <c r="D1628" s="650" t="str">
        <f t="shared" si="71"/>
        <v>118.35</v>
      </c>
      <c r="E1628" s="651">
        <v>0.55264999999999997</v>
      </c>
      <c r="F1628" s="618"/>
      <c r="I1628" s="653">
        <v>118.35</v>
      </c>
      <c r="J1628" s="650" t="str">
        <f t="shared" si="72"/>
        <v>118.35</v>
      </c>
      <c r="K1628" s="654">
        <v>0.67995000000000005</v>
      </c>
      <c r="L1628" s="637"/>
      <c r="M1628" s="637"/>
      <c r="N1628" s="637"/>
    </row>
    <row r="1629" spans="3:14" x14ac:dyDescent="0.25">
      <c r="C1629" s="649">
        <v>118.4</v>
      </c>
      <c r="D1629" s="650" t="str">
        <f t="shared" si="71"/>
        <v>118.40</v>
      </c>
      <c r="E1629" s="651">
        <v>0.55259999999999998</v>
      </c>
      <c r="F1629" s="618"/>
      <c r="I1629" s="653">
        <v>118.4</v>
      </c>
      <c r="J1629" s="650" t="str">
        <f t="shared" si="72"/>
        <v>118.40</v>
      </c>
      <c r="K1629" s="654">
        <v>0.67989999999999995</v>
      </c>
      <c r="L1629" s="637"/>
      <c r="M1629" s="637"/>
      <c r="N1629" s="637"/>
    </row>
    <row r="1630" spans="3:14" x14ac:dyDescent="0.25">
      <c r="C1630" s="649">
        <v>118.45</v>
      </c>
      <c r="D1630" s="650" t="str">
        <f t="shared" si="71"/>
        <v>118.45</v>
      </c>
      <c r="E1630" s="651">
        <v>0.55252500000000004</v>
      </c>
      <c r="F1630" s="618"/>
      <c r="I1630" s="653">
        <v>118.45</v>
      </c>
      <c r="J1630" s="650" t="str">
        <f t="shared" si="72"/>
        <v>118.45</v>
      </c>
      <c r="K1630" s="654">
        <v>0.67984999999999995</v>
      </c>
      <c r="L1630" s="637"/>
      <c r="M1630" s="637"/>
      <c r="N1630" s="637"/>
    </row>
    <row r="1631" spans="3:14" x14ac:dyDescent="0.25">
      <c r="C1631" s="649">
        <v>118.5</v>
      </c>
      <c r="D1631" s="650" t="str">
        <f t="shared" si="71"/>
        <v>118.50</v>
      </c>
      <c r="E1631" s="651">
        <v>0.55245</v>
      </c>
      <c r="F1631" s="618"/>
      <c r="I1631" s="653">
        <v>118.5</v>
      </c>
      <c r="J1631" s="650" t="str">
        <f t="shared" si="72"/>
        <v>118.50</v>
      </c>
      <c r="K1631" s="654">
        <v>0.67979999999999996</v>
      </c>
      <c r="L1631" s="637"/>
      <c r="M1631" s="637"/>
      <c r="N1631" s="637"/>
    </row>
    <row r="1632" spans="3:14" x14ac:dyDescent="0.25">
      <c r="C1632" s="649">
        <v>118.55</v>
      </c>
      <c r="D1632" s="650" t="str">
        <f t="shared" si="71"/>
        <v>118.55</v>
      </c>
      <c r="E1632" s="651">
        <v>0.55242500000000005</v>
      </c>
      <c r="F1632" s="618"/>
      <c r="I1632" s="653">
        <v>118.55</v>
      </c>
      <c r="J1632" s="650" t="str">
        <f t="shared" si="72"/>
        <v>118.55</v>
      </c>
      <c r="K1632" s="654">
        <v>0.67969999999999997</v>
      </c>
      <c r="L1632" s="637"/>
      <c r="M1632" s="637"/>
      <c r="N1632" s="637"/>
    </row>
    <row r="1633" spans="3:14" x14ac:dyDescent="0.25">
      <c r="C1633" s="649">
        <v>118.6</v>
      </c>
      <c r="D1633" s="650" t="str">
        <f t="shared" si="71"/>
        <v>118.60</v>
      </c>
      <c r="E1633" s="651">
        <v>0.5524</v>
      </c>
      <c r="F1633" s="618"/>
      <c r="I1633" s="653">
        <v>118.6</v>
      </c>
      <c r="J1633" s="650" t="str">
        <f t="shared" si="72"/>
        <v>118.60</v>
      </c>
      <c r="K1633" s="654">
        <v>0.67959999999999998</v>
      </c>
      <c r="L1633" s="637"/>
      <c r="M1633" s="637"/>
      <c r="N1633" s="637"/>
    </row>
    <row r="1634" spans="3:14" x14ac:dyDescent="0.25">
      <c r="C1634" s="649">
        <v>118.65</v>
      </c>
      <c r="D1634" s="650" t="str">
        <f t="shared" si="71"/>
        <v>118.65</v>
      </c>
      <c r="E1634" s="651">
        <v>0.55235000000000001</v>
      </c>
      <c r="F1634" s="618"/>
      <c r="I1634" s="653">
        <v>118.65</v>
      </c>
      <c r="J1634" s="650" t="str">
        <f t="shared" si="72"/>
        <v>118.65</v>
      </c>
      <c r="K1634" s="654">
        <v>0.67954999999999999</v>
      </c>
      <c r="L1634" s="637"/>
      <c r="M1634" s="637"/>
      <c r="N1634" s="637"/>
    </row>
    <row r="1635" spans="3:14" x14ac:dyDescent="0.25">
      <c r="C1635" s="649">
        <v>118.7</v>
      </c>
      <c r="D1635" s="650" t="str">
        <f t="shared" si="71"/>
        <v>118.70</v>
      </c>
      <c r="E1635" s="651">
        <v>0.55230000000000001</v>
      </c>
      <c r="F1635" s="618"/>
      <c r="I1635" s="653">
        <v>118.7</v>
      </c>
      <c r="J1635" s="650" t="str">
        <f t="shared" si="72"/>
        <v>118.70</v>
      </c>
      <c r="K1635" s="654">
        <v>0.67949999999999999</v>
      </c>
      <c r="L1635" s="637"/>
      <c r="M1635" s="637"/>
      <c r="N1635" s="637"/>
    </row>
    <row r="1636" spans="3:14" x14ac:dyDescent="0.25">
      <c r="C1636" s="649">
        <v>118.75</v>
      </c>
      <c r="D1636" s="650" t="str">
        <f t="shared" si="71"/>
        <v>118.75</v>
      </c>
      <c r="E1636" s="651">
        <v>0.55225000000000002</v>
      </c>
      <c r="F1636" s="618"/>
      <c r="I1636" s="653">
        <v>118.75</v>
      </c>
      <c r="J1636" s="650" t="str">
        <f t="shared" si="72"/>
        <v>118.75</v>
      </c>
      <c r="K1636" s="654">
        <v>0.67945</v>
      </c>
      <c r="L1636" s="637"/>
      <c r="M1636" s="637"/>
      <c r="N1636" s="637"/>
    </row>
    <row r="1637" spans="3:14" x14ac:dyDescent="0.25">
      <c r="C1637" s="649">
        <v>118.8</v>
      </c>
      <c r="D1637" s="650" t="str">
        <f t="shared" si="71"/>
        <v>118.80</v>
      </c>
      <c r="E1637" s="651">
        <v>0.55220000000000002</v>
      </c>
      <c r="F1637" s="618"/>
      <c r="I1637" s="653">
        <v>118.8</v>
      </c>
      <c r="J1637" s="650" t="str">
        <f t="shared" si="72"/>
        <v>118.80</v>
      </c>
      <c r="K1637" s="654">
        <v>0.6794</v>
      </c>
      <c r="L1637" s="637"/>
      <c r="M1637" s="637"/>
      <c r="N1637" s="637"/>
    </row>
    <row r="1638" spans="3:14" x14ac:dyDescent="0.25">
      <c r="C1638" s="649">
        <v>118.85</v>
      </c>
      <c r="D1638" s="650" t="str">
        <f t="shared" si="71"/>
        <v>118.85</v>
      </c>
      <c r="E1638" s="651">
        <v>0.55215000000000003</v>
      </c>
      <c r="F1638" s="618"/>
      <c r="I1638" s="653">
        <v>118.85</v>
      </c>
      <c r="J1638" s="650" t="str">
        <f t="shared" si="72"/>
        <v>118.85</v>
      </c>
      <c r="K1638" s="654">
        <v>0.67932000000000003</v>
      </c>
      <c r="L1638" s="637"/>
      <c r="M1638" s="637"/>
      <c r="N1638" s="637"/>
    </row>
    <row r="1639" spans="3:14" x14ac:dyDescent="0.25">
      <c r="C1639" s="649">
        <v>118.9</v>
      </c>
      <c r="D1639" s="650" t="str">
        <f t="shared" si="71"/>
        <v>118.90</v>
      </c>
      <c r="E1639" s="651">
        <v>0.55210000000000004</v>
      </c>
      <c r="F1639" s="618"/>
      <c r="I1639" s="653">
        <v>118.9</v>
      </c>
      <c r="J1639" s="650" t="str">
        <f t="shared" si="72"/>
        <v>118.90</v>
      </c>
      <c r="K1639" s="654">
        <v>0.67925000000000002</v>
      </c>
      <c r="L1639" s="637"/>
      <c r="M1639" s="637"/>
      <c r="N1639" s="637"/>
    </row>
    <row r="1640" spans="3:14" x14ac:dyDescent="0.25">
      <c r="C1640" s="649">
        <v>118.95</v>
      </c>
      <c r="D1640" s="650" t="str">
        <f t="shared" si="71"/>
        <v>118.95</v>
      </c>
      <c r="E1640" s="651">
        <v>0.55205000000000004</v>
      </c>
      <c r="F1640" s="618"/>
      <c r="I1640" s="653">
        <v>118.95</v>
      </c>
      <c r="J1640" s="650" t="str">
        <f t="shared" si="72"/>
        <v>118.95</v>
      </c>
      <c r="K1640" s="654">
        <v>0.67920000000000003</v>
      </c>
      <c r="L1640" s="637"/>
      <c r="M1640" s="637"/>
      <c r="N1640" s="637"/>
    </row>
    <row r="1641" spans="3:14" x14ac:dyDescent="0.25">
      <c r="C1641" s="649">
        <v>119</v>
      </c>
      <c r="D1641" s="650" t="str">
        <f t="shared" si="71"/>
        <v>119.00</v>
      </c>
      <c r="E1641" s="651">
        <v>0.55200000000000005</v>
      </c>
      <c r="F1641" s="618"/>
      <c r="I1641" s="653">
        <v>119</v>
      </c>
      <c r="J1641" s="650" t="str">
        <f t="shared" si="72"/>
        <v>119.00</v>
      </c>
      <c r="K1641" s="654">
        <v>0.67915000000000003</v>
      </c>
      <c r="L1641" s="637"/>
      <c r="M1641" s="637"/>
      <c r="N1641" s="637"/>
    </row>
    <row r="1642" spans="3:14" x14ac:dyDescent="0.25">
      <c r="C1642" s="649">
        <v>119.05</v>
      </c>
      <c r="D1642" s="650" t="str">
        <f t="shared" si="71"/>
        <v>119.05</v>
      </c>
      <c r="E1642" s="651">
        <v>0.551925</v>
      </c>
      <c r="F1642" s="618"/>
      <c r="I1642" s="653">
        <v>119.05</v>
      </c>
      <c r="J1642" s="650" t="str">
        <f t="shared" si="72"/>
        <v>119.05</v>
      </c>
      <c r="K1642" s="654">
        <v>0.67906999999999995</v>
      </c>
      <c r="L1642" s="637"/>
      <c r="M1642" s="637"/>
      <c r="N1642" s="637"/>
    </row>
    <row r="1643" spans="3:14" x14ac:dyDescent="0.25">
      <c r="C1643" s="649">
        <v>119.1</v>
      </c>
      <c r="D1643" s="650" t="str">
        <f t="shared" si="71"/>
        <v>119.10</v>
      </c>
      <c r="E1643" s="651">
        <v>0.55184999999999995</v>
      </c>
      <c r="F1643" s="618"/>
      <c r="I1643" s="653">
        <v>119.1</v>
      </c>
      <c r="J1643" s="650" t="str">
        <f t="shared" si="72"/>
        <v>119.10</v>
      </c>
      <c r="K1643" s="654">
        <v>0.67900000000000005</v>
      </c>
      <c r="L1643" s="637"/>
      <c r="M1643" s="637"/>
      <c r="N1643" s="637"/>
    </row>
    <row r="1644" spans="3:14" x14ac:dyDescent="0.25">
      <c r="C1644" s="649">
        <v>119.15</v>
      </c>
      <c r="D1644" s="650" t="str">
        <f t="shared" si="71"/>
        <v>119.15</v>
      </c>
      <c r="E1644" s="651">
        <v>0.55179999999999996</v>
      </c>
      <c r="F1644" s="618"/>
      <c r="I1644" s="653">
        <v>119.15</v>
      </c>
      <c r="J1644" s="650" t="str">
        <f t="shared" si="72"/>
        <v>119.15</v>
      </c>
      <c r="K1644" s="654">
        <v>0.67891999999999997</v>
      </c>
      <c r="L1644" s="637"/>
      <c r="M1644" s="637"/>
      <c r="N1644" s="637"/>
    </row>
    <row r="1645" spans="3:14" x14ac:dyDescent="0.25">
      <c r="C1645" s="649">
        <v>119.2</v>
      </c>
      <c r="D1645" s="650" t="str">
        <f t="shared" si="71"/>
        <v>119.20</v>
      </c>
      <c r="E1645" s="651">
        <v>0.55174999999999996</v>
      </c>
      <c r="F1645" s="618"/>
      <c r="I1645" s="653">
        <v>119.2</v>
      </c>
      <c r="J1645" s="650" t="str">
        <f t="shared" si="72"/>
        <v>119.20</v>
      </c>
      <c r="K1645" s="654">
        <v>0.67884999999999995</v>
      </c>
      <c r="L1645" s="637"/>
      <c r="M1645" s="637"/>
      <c r="N1645" s="637"/>
    </row>
    <row r="1646" spans="3:14" x14ac:dyDescent="0.25">
      <c r="C1646" s="649">
        <v>119.25</v>
      </c>
      <c r="D1646" s="650" t="str">
        <f t="shared" si="71"/>
        <v>119.25</v>
      </c>
      <c r="E1646" s="651">
        <v>0.55169999999999997</v>
      </c>
      <c r="F1646" s="618"/>
      <c r="I1646" s="653">
        <v>119.25</v>
      </c>
      <c r="J1646" s="650" t="str">
        <f t="shared" si="72"/>
        <v>119.25</v>
      </c>
      <c r="K1646" s="654">
        <v>0.67879999999999996</v>
      </c>
      <c r="L1646" s="637"/>
      <c r="M1646" s="637"/>
      <c r="N1646" s="637"/>
    </row>
    <row r="1647" spans="3:14" x14ac:dyDescent="0.25">
      <c r="C1647" s="649">
        <v>119.3</v>
      </c>
      <c r="D1647" s="650" t="str">
        <f t="shared" si="71"/>
        <v>119.30</v>
      </c>
      <c r="E1647" s="651">
        <v>0.55159999999999998</v>
      </c>
      <c r="F1647" s="618"/>
      <c r="I1647" s="653">
        <v>119.3</v>
      </c>
      <c r="J1647" s="650" t="str">
        <f t="shared" si="72"/>
        <v>119.30</v>
      </c>
      <c r="K1647" s="654">
        <v>0.67874999999999996</v>
      </c>
      <c r="L1647" s="637"/>
      <c r="M1647" s="637"/>
      <c r="N1647" s="637"/>
    </row>
    <row r="1648" spans="3:14" x14ac:dyDescent="0.25">
      <c r="C1648" s="649">
        <v>119.35</v>
      </c>
      <c r="D1648" s="650" t="str">
        <f t="shared" si="71"/>
        <v>119.35</v>
      </c>
      <c r="E1648" s="651">
        <v>0.55154999999999998</v>
      </c>
      <c r="F1648" s="618"/>
      <c r="I1648" s="653">
        <v>119.35</v>
      </c>
      <c r="J1648" s="650" t="str">
        <f t="shared" si="72"/>
        <v>119.35</v>
      </c>
      <c r="K1648" s="654">
        <v>0.67869999999999997</v>
      </c>
      <c r="L1648" s="637"/>
      <c r="M1648" s="637"/>
      <c r="N1648" s="637"/>
    </row>
    <row r="1649" spans="3:14" x14ac:dyDescent="0.25">
      <c r="C1649" s="649">
        <v>119.4</v>
      </c>
      <c r="D1649" s="650" t="str">
        <f t="shared" si="71"/>
        <v>119.40</v>
      </c>
      <c r="E1649" s="651">
        <v>0.55149999999999999</v>
      </c>
      <c r="F1649" s="618"/>
      <c r="I1649" s="653">
        <v>119.4</v>
      </c>
      <c r="J1649" s="650" t="str">
        <f t="shared" si="72"/>
        <v>119.40</v>
      </c>
      <c r="K1649" s="654">
        <v>0.67864999999999998</v>
      </c>
      <c r="L1649" s="637"/>
      <c r="M1649" s="637"/>
      <c r="N1649" s="637"/>
    </row>
    <row r="1650" spans="3:14" x14ac:dyDescent="0.25">
      <c r="C1650" s="649">
        <v>119.45</v>
      </c>
      <c r="D1650" s="650" t="str">
        <f t="shared" si="71"/>
        <v>119.45</v>
      </c>
      <c r="E1650" s="651">
        <v>0.55145</v>
      </c>
      <c r="F1650" s="618"/>
      <c r="I1650" s="653">
        <v>119.45</v>
      </c>
      <c r="J1650" s="650" t="str">
        <f t="shared" si="72"/>
        <v>119.45</v>
      </c>
      <c r="K1650" s="654">
        <v>0.67857000000000001</v>
      </c>
      <c r="L1650" s="637"/>
      <c r="M1650" s="637"/>
      <c r="N1650" s="637"/>
    </row>
    <row r="1651" spans="3:14" x14ac:dyDescent="0.25">
      <c r="C1651" s="649">
        <v>119.5</v>
      </c>
      <c r="D1651" s="650" t="str">
        <f t="shared" si="71"/>
        <v>119.50</v>
      </c>
      <c r="E1651" s="651">
        <v>0.55142500000000005</v>
      </c>
      <c r="F1651" s="618"/>
      <c r="I1651" s="653">
        <v>119.5</v>
      </c>
      <c r="J1651" s="650" t="str">
        <f t="shared" si="72"/>
        <v>119.50</v>
      </c>
      <c r="K1651" s="654">
        <v>0.67849999999999999</v>
      </c>
      <c r="L1651" s="637"/>
      <c r="M1651" s="637"/>
      <c r="N1651" s="637"/>
    </row>
    <row r="1652" spans="3:14" x14ac:dyDescent="0.25">
      <c r="C1652" s="649">
        <v>119.55</v>
      </c>
      <c r="D1652" s="650" t="str">
        <f t="shared" si="71"/>
        <v>119.55</v>
      </c>
      <c r="E1652" s="651">
        <v>0.5514</v>
      </c>
      <c r="F1652" s="618"/>
      <c r="I1652" s="653">
        <v>119.55</v>
      </c>
      <c r="J1652" s="650" t="str">
        <f t="shared" si="72"/>
        <v>119.55</v>
      </c>
      <c r="K1652" s="654">
        <v>0.67842000000000002</v>
      </c>
      <c r="L1652" s="637"/>
      <c r="M1652" s="637"/>
      <c r="N1652" s="637"/>
    </row>
    <row r="1653" spans="3:14" x14ac:dyDescent="0.25">
      <c r="C1653" s="649">
        <v>119.6</v>
      </c>
      <c r="D1653" s="650" t="str">
        <f t="shared" si="71"/>
        <v>119.60</v>
      </c>
      <c r="E1653" s="651">
        <v>0.55135000000000001</v>
      </c>
      <c r="F1653" s="618"/>
      <c r="I1653" s="653">
        <v>119.6</v>
      </c>
      <c r="J1653" s="650" t="str">
        <f t="shared" si="72"/>
        <v>119.60</v>
      </c>
      <c r="K1653" s="654">
        <v>0.67835000000000001</v>
      </c>
      <c r="L1653" s="637"/>
      <c r="M1653" s="637"/>
      <c r="N1653" s="637"/>
    </row>
    <row r="1654" spans="3:14" x14ac:dyDescent="0.25">
      <c r="C1654" s="649">
        <v>119.65</v>
      </c>
      <c r="D1654" s="650" t="str">
        <f t="shared" si="71"/>
        <v>119.65</v>
      </c>
      <c r="E1654" s="651">
        <v>0.55130000000000001</v>
      </c>
      <c r="F1654" s="618"/>
      <c r="I1654" s="653">
        <v>119.65</v>
      </c>
      <c r="J1654" s="650" t="str">
        <f t="shared" si="72"/>
        <v>119.65</v>
      </c>
      <c r="K1654" s="654">
        <v>0.67830000000000001</v>
      </c>
      <c r="L1654" s="637"/>
      <c r="M1654" s="637"/>
      <c r="N1654" s="637"/>
    </row>
    <row r="1655" spans="3:14" x14ac:dyDescent="0.25">
      <c r="C1655" s="649">
        <v>119.7</v>
      </c>
      <c r="D1655" s="650" t="str">
        <f t="shared" si="71"/>
        <v>119.70</v>
      </c>
      <c r="E1655" s="651">
        <v>0.55122499999999997</v>
      </c>
      <c r="F1655" s="618"/>
      <c r="I1655" s="653">
        <v>119.7</v>
      </c>
      <c r="J1655" s="650" t="str">
        <f t="shared" si="72"/>
        <v>119.70</v>
      </c>
      <c r="K1655" s="654">
        <v>0.67825000000000002</v>
      </c>
      <c r="L1655" s="637"/>
      <c r="M1655" s="637"/>
      <c r="N1655" s="637"/>
    </row>
    <row r="1656" spans="3:14" x14ac:dyDescent="0.25">
      <c r="C1656" s="649">
        <v>119.75</v>
      </c>
      <c r="D1656" s="650" t="str">
        <f t="shared" si="71"/>
        <v>119.75</v>
      </c>
      <c r="E1656" s="651">
        <v>0.55115000000000003</v>
      </c>
      <c r="F1656" s="618"/>
      <c r="I1656" s="653">
        <v>119.75</v>
      </c>
      <c r="J1656" s="650" t="str">
        <f t="shared" si="72"/>
        <v>119.75</v>
      </c>
      <c r="K1656" s="654">
        <v>0.67817000000000005</v>
      </c>
      <c r="L1656" s="637"/>
      <c r="M1656" s="637"/>
      <c r="N1656" s="637"/>
    </row>
    <row r="1657" spans="3:14" x14ac:dyDescent="0.25">
      <c r="C1657" s="649">
        <v>119.8</v>
      </c>
      <c r="D1657" s="650" t="str">
        <f t="shared" si="71"/>
        <v>119.80</v>
      </c>
      <c r="E1657" s="651">
        <v>0.55110000000000003</v>
      </c>
      <c r="F1657" s="618"/>
      <c r="I1657" s="653">
        <v>119.8</v>
      </c>
      <c r="J1657" s="650" t="str">
        <f t="shared" si="72"/>
        <v>119.80</v>
      </c>
      <c r="K1657" s="654">
        <v>0.67810000000000004</v>
      </c>
      <c r="L1657" s="637"/>
      <c r="M1657" s="637"/>
      <c r="N1657" s="637"/>
    </row>
    <row r="1658" spans="3:14" x14ac:dyDescent="0.25">
      <c r="C1658" s="649">
        <v>119.85</v>
      </c>
      <c r="D1658" s="650" t="str">
        <f t="shared" si="71"/>
        <v>119.85</v>
      </c>
      <c r="E1658" s="651">
        <v>0.55105000000000004</v>
      </c>
      <c r="F1658" s="618"/>
      <c r="I1658" s="653">
        <v>119.85</v>
      </c>
      <c r="J1658" s="650" t="str">
        <f t="shared" si="72"/>
        <v>119.85</v>
      </c>
      <c r="K1658" s="654">
        <v>0.67805000000000004</v>
      </c>
      <c r="L1658" s="637"/>
      <c r="M1658" s="637"/>
      <c r="N1658" s="637"/>
    </row>
    <row r="1659" spans="3:14" x14ac:dyDescent="0.25">
      <c r="C1659" s="649">
        <v>119.9</v>
      </c>
      <c r="D1659" s="650" t="str">
        <f t="shared" si="71"/>
        <v>119.90</v>
      </c>
      <c r="E1659" s="651">
        <v>0.55100000000000005</v>
      </c>
      <c r="F1659" s="618"/>
      <c r="I1659" s="653">
        <v>119.9</v>
      </c>
      <c r="J1659" s="650" t="str">
        <f t="shared" si="72"/>
        <v>119.90</v>
      </c>
      <c r="K1659" s="654">
        <v>0.67800000000000005</v>
      </c>
      <c r="L1659" s="637"/>
      <c r="M1659" s="637"/>
      <c r="N1659" s="637"/>
    </row>
    <row r="1660" spans="3:14" x14ac:dyDescent="0.25">
      <c r="C1660" s="649">
        <v>119.95</v>
      </c>
      <c r="D1660" s="650" t="str">
        <f t="shared" si="71"/>
        <v>119.95</v>
      </c>
      <c r="E1660" s="651">
        <v>0.55095000000000005</v>
      </c>
      <c r="F1660" s="618"/>
      <c r="I1660" s="653">
        <v>119.95</v>
      </c>
      <c r="J1660" s="650" t="str">
        <f t="shared" si="72"/>
        <v>119.95</v>
      </c>
      <c r="K1660" s="654">
        <v>0.67795000000000005</v>
      </c>
      <c r="L1660" s="637"/>
      <c r="M1660" s="637"/>
      <c r="N1660" s="637"/>
    </row>
    <row r="1661" spans="3:14" x14ac:dyDescent="0.25">
      <c r="C1661" s="649">
        <v>120</v>
      </c>
      <c r="D1661" s="650" t="str">
        <f t="shared" si="71"/>
        <v>120.00</v>
      </c>
      <c r="E1661" s="651">
        <v>0.55089999999999995</v>
      </c>
      <c r="F1661" s="618"/>
      <c r="I1661" s="653">
        <v>120</v>
      </c>
      <c r="J1661" s="650" t="str">
        <f t="shared" si="72"/>
        <v>120.00</v>
      </c>
      <c r="K1661" s="654">
        <v>0.67789999999999995</v>
      </c>
      <c r="L1661" s="637"/>
      <c r="M1661" s="637"/>
      <c r="N1661" s="637"/>
    </row>
    <row r="1662" spans="3:14" x14ac:dyDescent="0.25">
      <c r="C1662" s="649">
        <v>120.05</v>
      </c>
      <c r="D1662" s="650" t="str">
        <f t="shared" ref="D1662:D1725" si="73">TEXT(C1662,"#.00")</f>
        <v>120.05</v>
      </c>
      <c r="E1662" s="651">
        <v>0.55084999999999995</v>
      </c>
      <c r="F1662" s="618"/>
      <c r="I1662" s="653">
        <v>120.05</v>
      </c>
      <c r="J1662" s="650" t="str">
        <f t="shared" ref="J1662:J1725" si="74">TEXT(I1662,"#.00")</f>
        <v>120.05</v>
      </c>
      <c r="K1662" s="654">
        <v>0.67779999999999996</v>
      </c>
      <c r="L1662" s="637"/>
      <c r="M1662" s="637"/>
      <c r="N1662" s="637"/>
    </row>
    <row r="1663" spans="3:14" x14ac:dyDescent="0.25">
      <c r="C1663" s="649">
        <v>120.1</v>
      </c>
      <c r="D1663" s="650" t="str">
        <f t="shared" si="73"/>
        <v>120.10</v>
      </c>
      <c r="E1663" s="651">
        <v>0.55079999999999996</v>
      </c>
      <c r="F1663" s="618"/>
      <c r="I1663" s="653">
        <v>120.1</v>
      </c>
      <c r="J1663" s="650" t="str">
        <f t="shared" si="74"/>
        <v>120.10</v>
      </c>
      <c r="K1663" s="654">
        <v>0.67769999999999997</v>
      </c>
      <c r="L1663" s="637"/>
      <c r="M1663" s="637"/>
      <c r="N1663" s="637"/>
    </row>
    <row r="1664" spans="3:14" x14ac:dyDescent="0.25">
      <c r="C1664" s="649">
        <v>120.15</v>
      </c>
      <c r="D1664" s="650" t="str">
        <f t="shared" si="73"/>
        <v>120.15</v>
      </c>
      <c r="E1664" s="651">
        <v>0.55074999999999996</v>
      </c>
      <c r="F1664" s="618"/>
      <c r="I1664" s="653">
        <v>120.15</v>
      </c>
      <c r="J1664" s="650" t="str">
        <f t="shared" si="74"/>
        <v>120.15</v>
      </c>
      <c r="K1664" s="654">
        <v>0.67764999999999997</v>
      </c>
      <c r="L1664" s="637"/>
      <c r="M1664" s="637"/>
      <c r="N1664" s="637"/>
    </row>
    <row r="1665" spans="3:14" x14ac:dyDescent="0.25">
      <c r="C1665" s="649">
        <v>120.2</v>
      </c>
      <c r="D1665" s="650" t="str">
        <f t="shared" si="73"/>
        <v>120.20</v>
      </c>
      <c r="E1665" s="651">
        <v>0.55069999999999997</v>
      </c>
      <c r="F1665" s="618"/>
      <c r="I1665" s="653">
        <v>120.2</v>
      </c>
      <c r="J1665" s="650" t="str">
        <f t="shared" si="74"/>
        <v>120.20</v>
      </c>
      <c r="K1665" s="654">
        <v>0.67759999999999998</v>
      </c>
      <c r="L1665" s="637"/>
      <c r="M1665" s="637"/>
      <c r="N1665" s="637"/>
    </row>
    <row r="1666" spans="3:14" x14ac:dyDescent="0.25">
      <c r="C1666" s="649">
        <v>120.25</v>
      </c>
      <c r="D1666" s="650" t="str">
        <f t="shared" si="73"/>
        <v>120.25</v>
      </c>
      <c r="E1666" s="651">
        <v>0.55064999999999997</v>
      </c>
      <c r="F1666" s="618"/>
      <c r="I1666" s="653">
        <v>120.25</v>
      </c>
      <c r="J1666" s="650" t="str">
        <f t="shared" si="74"/>
        <v>120.25</v>
      </c>
      <c r="K1666" s="654">
        <v>0.67754999999999999</v>
      </c>
      <c r="L1666" s="637"/>
      <c r="M1666" s="637"/>
      <c r="N1666" s="637"/>
    </row>
    <row r="1667" spans="3:14" x14ac:dyDescent="0.25">
      <c r="C1667" s="649">
        <v>120.3</v>
      </c>
      <c r="D1667" s="650" t="str">
        <f t="shared" si="73"/>
        <v>120.30</v>
      </c>
      <c r="E1667" s="651">
        <v>0.55059999999999998</v>
      </c>
      <c r="F1667" s="618"/>
      <c r="I1667" s="653">
        <v>120.3</v>
      </c>
      <c r="J1667" s="650" t="str">
        <f t="shared" si="74"/>
        <v>120.30</v>
      </c>
      <c r="K1667" s="654">
        <v>0.67749999999999999</v>
      </c>
      <c r="L1667" s="637"/>
      <c r="M1667" s="637"/>
      <c r="N1667" s="637"/>
    </row>
    <row r="1668" spans="3:14" x14ac:dyDescent="0.25">
      <c r="C1668" s="649">
        <v>120.35</v>
      </c>
      <c r="D1668" s="650" t="str">
        <f t="shared" si="73"/>
        <v>120.35</v>
      </c>
      <c r="E1668" s="651">
        <v>0.55054999999999998</v>
      </c>
      <c r="F1668" s="618"/>
      <c r="I1668" s="653">
        <v>120.35</v>
      </c>
      <c r="J1668" s="650" t="str">
        <f t="shared" si="74"/>
        <v>120.35</v>
      </c>
      <c r="K1668" s="654">
        <v>0.67742000000000002</v>
      </c>
      <c r="L1668" s="637"/>
      <c r="M1668" s="637"/>
      <c r="N1668" s="637"/>
    </row>
    <row r="1669" spans="3:14" x14ac:dyDescent="0.25">
      <c r="C1669" s="649">
        <v>120.4</v>
      </c>
      <c r="D1669" s="650" t="str">
        <f t="shared" si="73"/>
        <v>120.40</v>
      </c>
      <c r="E1669" s="651">
        <v>0.55049999999999999</v>
      </c>
      <c r="F1669" s="618"/>
      <c r="I1669" s="653">
        <v>120.4</v>
      </c>
      <c r="J1669" s="650" t="str">
        <f t="shared" si="74"/>
        <v>120.40</v>
      </c>
      <c r="K1669" s="654">
        <v>0.67735000000000001</v>
      </c>
      <c r="L1669" s="637"/>
      <c r="M1669" s="637"/>
      <c r="N1669" s="637"/>
    </row>
    <row r="1670" spans="3:14" x14ac:dyDescent="0.25">
      <c r="C1670" s="649">
        <v>120.45</v>
      </c>
      <c r="D1670" s="650" t="str">
        <f t="shared" si="73"/>
        <v>120.45</v>
      </c>
      <c r="E1670" s="651">
        <v>0.55044999999999999</v>
      </c>
      <c r="F1670" s="618"/>
      <c r="I1670" s="653">
        <v>120.45</v>
      </c>
      <c r="J1670" s="650" t="str">
        <f t="shared" si="74"/>
        <v>120.45</v>
      </c>
      <c r="K1670" s="654">
        <v>0.67730000000000001</v>
      </c>
      <c r="L1670" s="637"/>
      <c r="M1670" s="637"/>
      <c r="N1670" s="637"/>
    </row>
    <row r="1671" spans="3:14" x14ac:dyDescent="0.25">
      <c r="C1671" s="649">
        <v>120.5</v>
      </c>
      <c r="D1671" s="650" t="str">
        <f t="shared" si="73"/>
        <v>120.50</v>
      </c>
      <c r="E1671" s="651">
        <v>0.5504</v>
      </c>
      <c r="F1671" s="618"/>
      <c r="I1671" s="653">
        <v>120.5</v>
      </c>
      <c r="J1671" s="650" t="str">
        <f t="shared" si="74"/>
        <v>120.50</v>
      </c>
      <c r="K1671" s="654">
        <v>0.67725000000000002</v>
      </c>
      <c r="L1671" s="637"/>
      <c r="M1671" s="637"/>
      <c r="N1671" s="637"/>
    </row>
    <row r="1672" spans="3:14" x14ac:dyDescent="0.25">
      <c r="C1672" s="649">
        <v>120.55</v>
      </c>
      <c r="D1672" s="650" t="str">
        <f t="shared" si="73"/>
        <v>120.55</v>
      </c>
      <c r="E1672" s="651">
        <v>0.55035000000000001</v>
      </c>
      <c r="F1672" s="618"/>
      <c r="I1672" s="653">
        <v>120.55</v>
      </c>
      <c r="J1672" s="650" t="str">
        <f t="shared" si="74"/>
        <v>120.55</v>
      </c>
      <c r="K1672" s="654">
        <v>0.67717000000000005</v>
      </c>
      <c r="L1672" s="637"/>
      <c r="M1672" s="637"/>
      <c r="N1672" s="637"/>
    </row>
    <row r="1673" spans="3:14" x14ac:dyDescent="0.25">
      <c r="C1673" s="649">
        <v>120.6</v>
      </c>
      <c r="D1673" s="650" t="str">
        <f t="shared" si="73"/>
        <v>120.60</v>
      </c>
      <c r="E1673" s="651">
        <v>0.55030000000000001</v>
      </c>
      <c r="F1673" s="618"/>
      <c r="I1673" s="653">
        <v>120.6</v>
      </c>
      <c r="J1673" s="650" t="str">
        <f t="shared" si="74"/>
        <v>120.60</v>
      </c>
      <c r="K1673" s="654">
        <v>0.67710000000000004</v>
      </c>
      <c r="L1673" s="637"/>
      <c r="M1673" s="637"/>
      <c r="N1673" s="637"/>
    </row>
    <row r="1674" spans="3:14" x14ac:dyDescent="0.25">
      <c r="C1674" s="649">
        <v>120.65</v>
      </c>
      <c r="D1674" s="650" t="str">
        <f t="shared" si="73"/>
        <v>120.65</v>
      </c>
      <c r="E1674" s="651">
        <v>0.55025000000000002</v>
      </c>
      <c r="F1674" s="618"/>
      <c r="I1674" s="653">
        <v>120.65</v>
      </c>
      <c r="J1674" s="650" t="str">
        <f t="shared" si="74"/>
        <v>120.65</v>
      </c>
      <c r="K1674" s="654">
        <v>0.67701999999999996</v>
      </c>
      <c r="L1674" s="637"/>
      <c r="M1674" s="637"/>
      <c r="N1674" s="637"/>
    </row>
    <row r="1675" spans="3:14" x14ac:dyDescent="0.25">
      <c r="C1675" s="649">
        <v>120.7</v>
      </c>
      <c r="D1675" s="650" t="str">
        <f t="shared" si="73"/>
        <v>120.70</v>
      </c>
      <c r="E1675" s="651">
        <v>0.55017499999999997</v>
      </c>
      <c r="F1675" s="618"/>
      <c r="I1675" s="653">
        <v>120.7</v>
      </c>
      <c r="J1675" s="650" t="str">
        <f t="shared" si="74"/>
        <v>120.70</v>
      </c>
      <c r="K1675" s="654">
        <v>0.67695000000000005</v>
      </c>
      <c r="L1675" s="637"/>
      <c r="M1675" s="637"/>
      <c r="N1675" s="637"/>
    </row>
    <row r="1676" spans="3:14" x14ac:dyDescent="0.25">
      <c r="C1676" s="649">
        <v>120.75</v>
      </c>
      <c r="D1676" s="650" t="str">
        <f t="shared" si="73"/>
        <v>120.75</v>
      </c>
      <c r="E1676" s="651">
        <v>0.55010000000000003</v>
      </c>
      <c r="F1676" s="618"/>
      <c r="I1676" s="653">
        <v>120.75</v>
      </c>
      <c r="J1676" s="650" t="str">
        <f t="shared" si="74"/>
        <v>120.75</v>
      </c>
      <c r="K1676" s="654">
        <v>0.67689999999999995</v>
      </c>
      <c r="L1676" s="637"/>
      <c r="M1676" s="637"/>
      <c r="N1676" s="637"/>
    </row>
    <row r="1677" spans="3:14" x14ac:dyDescent="0.25">
      <c r="C1677" s="649">
        <v>120.8</v>
      </c>
      <c r="D1677" s="650" t="str">
        <f t="shared" si="73"/>
        <v>120.80</v>
      </c>
      <c r="E1677" s="651">
        <v>0.55005000000000004</v>
      </c>
      <c r="F1677" s="618"/>
      <c r="I1677" s="653">
        <v>120.8</v>
      </c>
      <c r="J1677" s="650" t="str">
        <f t="shared" si="74"/>
        <v>120.80</v>
      </c>
      <c r="K1677" s="654">
        <v>0.67684999999999995</v>
      </c>
      <c r="L1677" s="637"/>
      <c r="M1677" s="637"/>
      <c r="N1677" s="637"/>
    </row>
    <row r="1678" spans="3:14" x14ac:dyDescent="0.25">
      <c r="C1678" s="649">
        <v>120.85</v>
      </c>
      <c r="D1678" s="650" t="str">
        <f t="shared" si="73"/>
        <v>120.85</v>
      </c>
      <c r="E1678" s="651">
        <v>0.55000000000000004</v>
      </c>
      <c r="F1678" s="618"/>
      <c r="I1678" s="653">
        <v>120.85</v>
      </c>
      <c r="J1678" s="650" t="str">
        <f t="shared" si="74"/>
        <v>120.85</v>
      </c>
      <c r="K1678" s="654">
        <v>0.67679999999999996</v>
      </c>
      <c r="L1678" s="637"/>
      <c r="M1678" s="637"/>
      <c r="N1678" s="637"/>
    </row>
    <row r="1679" spans="3:14" x14ac:dyDescent="0.25">
      <c r="C1679" s="649">
        <v>120.9</v>
      </c>
      <c r="D1679" s="650" t="str">
        <f t="shared" si="73"/>
        <v>120.90</v>
      </c>
      <c r="E1679" s="651">
        <v>0.54995000000000005</v>
      </c>
      <c r="F1679" s="618"/>
      <c r="I1679" s="653">
        <v>120.9</v>
      </c>
      <c r="J1679" s="650" t="str">
        <f t="shared" si="74"/>
        <v>120.90</v>
      </c>
      <c r="K1679" s="654">
        <v>0.67674999999999996</v>
      </c>
      <c r="L1679" s="637"/>
      <c r="M1679" s="637"/>
      <c r="N1679" s="637"/>
    </row>
    <row r="1680" spans="3:14" x14ac:dyDescent="0.25">
      <c r="C1680" s="649">
        <v>120.95</v>
      </c>
      <c r="D1680" s="650" t="str">
        <f t="shared" si="73"/>
        <v>120.95</v>
      </c>
      <c r="E1680" s="651">
        <v>0.54990000000000006</v>
      </c>
      <c r="F1680" s="618"/>
      <c r="I1680" s="653">
        <v>120.95</v>
      </c>
      <c r="J1680" s="650" t="str">
        <f t="shared" si="74"/>
        <v>120.95</v>
      </c>
      <c r="K1680" s="654">
        <v>0.67666999999999999</v>
      </c>
      <c r="L1680" s="637"/>
      <c r="M1680" s="637"/>
      <c r="N1680" s="637"/>
    </row>
    <row r="1681" spans="3:14" x14ac:dyDescent="0.25">
      <c r="C1681" s="649">
        <v>121</v>
      </c>
      <c r="D1681" s="650" t="str">
        <f t="shared" si="73"/>
        <v>121.00</v>
      </c>
      <c r="E1681" s="651">
        <v>0.54984999999999995</v>
      </c>
      <c r="F1681" s="618"/>
      <c r="I1681" s="653">
        <v>121</v>
      </c>
      <c r="J1681" s="650" t="str">
        <f t="shared" si="74"/>
        <v>121.00</v>
      </c>
      <c r="K1681" s="654">
        <v>0.67659999999999998</v>
      </c>
      <c r="L1681" s="637"/>
      <c r="M1681" s="637"/>
      <c r="N1681" s="637"/>
    </row>
    <row r="1682" spans="3:14" x14ac:dyDescent="0.25">
      <c r="C1682" s="649">
        <v>121.05</v>
      </c>
      <c r="D1682" s="650" t="str">
        <f t="shared" si="73"/>
        <v>121.05</v>
      </c>
      <c r="E1682" s="651">
        <v>0.54979999999999996</v>
      </c>
      <c r="F1682" s="618"/>
      <c r="I1682" s="653">
        <v>121.05</v>
      </c>
      <c r="J1682" s="650" t="str">
        <f t="shared" si="74"/>
        <v>121.05</v>
      </c>
      <c r="K1682" s="654">
        <v>0.67654999999999998</v>
      </c>
      <c r="L1682" s="637"/>
      <c r="M1682" s="637"/>
      <c r="N1682" s="637"/>
    </row>
    <row r="1683" spans="3:14" x14ac:dyDescent="0.25">
      <c r="C1683" s="649">
        <v>121.1</v>
      </c>
      <c r="D1683" s="650" t="str">
        <f t="shared" si="73"/>
        <v>121.10</v>
      </c>
      <c r="E1683" s="651">
        <v>0.54974999999999996</v>
      </c>
      <c r="F1683" s="618"/>
      <c r="I1683" s="653">
        <v>121.1</v>
      </c>
      <c r="J1683" s="650" t="str">
        <f t="shared" si="74"/>
        <v>121.10</v>
      </c>
      <c r="K1683" s="654">
        <v>0.67649999999999999</v>
      </c>
      <c r="L1683" s="637"/>
      <c r="M1683" s="637"/>
      <c r="N1683" s="637"/>
    </row>
    <row r="1684" spans="3:14" x14ac:dyDescent="0.25">
      <c r="C1684" s="649">
        <v>121.15</v>
      </c>
      <c r="D1684" s="650" t="str">
        <f t="shared" si="73"/>
        <v>121.15</v>
      </c>
      <c r="E1684" s="651">
        <v>0.54969999999999997</v>
      </c>
      <c r="F1684" s="618"/>
      <c r="I1684" s="653">
        <v>121.15</v>
      </c>
      <c r="J1684" s="650" t="str">
        <f t="shared" si="74"/>
        <v>121.15</v>
      </c>
      <c r="K1684" s="654">
        <v>0.67642000000000002</v>
      </c>
      <c r="L1684" s="637"/>
      <c r="M1684" s="637"/>
      <c r="N1684" s="637"/>
    </row>
    <row r="1685" spans="3:14" x14ac:dyDescent="0.25">
      <c r="C1685" s="649">
        <v>121.2</v>
      </c>
      <c r="D1685" s="650" t="str">
        <f t="shared" si="73"/>
        <v>121.20</v>
      </c>
      <c r="E1685" s="651">
        <v>0.54964999999999997</v>
      </c>
      <c r="F1685" s="618"/>
      <c r="I1685" s="653">
        <v>121.2</v>
      </c>
      <c r="J1685" s="650" t="str">
        <f t="shared" si="74"/>
        <v>121.20</v>
      </c>
      <c r="K1685" s="654">
        <v>0.67635000000000001</v>
      </c>
      <c r="L1685" s="637"/>
      <c r="M1685" s="637"/>
      <c r="N1685" s="637"/>
    </row>
    <row r="1686" spans="3:14" x14ac:dyDescent="0.25">
      <c r="C1686" s="649">
        <v>121.25</v>
      </c>
      <c r="D1686" s="650" t="str">
        <f t="shared" si="73"/>
        <v>121.25</v>
      </c>
      <c r="E1686" s="651">
        <v>0.54959999999999998</v>
      </c>
      <c r="F1686" s="618"/>
      <c r="I1686" s="653">
        <v>121.25</v>
      </c>
      <c r="J1686" s="650" t="str">
        <f t="shared" si="74"/>
        <v>121.25</v>
      </c>
      <c r="K1686" s="654">
        <v>0.67627000000000004</v>
      </c>
      <c r="L1686" s="637"/>
      <c r="M1686" s="637"/>
      <c r="N1686" s="637"/>
    </row>
    <row r="1687" spans="3:14" x14ac:dyDescent="0.25">
      <c r="C1687" s="649">
        <v>121.3</v>
      </c>
      <c r="D1687" s="650" t="str">
        <f t="shared" si="73"/>
        <v>121.30</v>
      </c>
      <c r="E1687" s="651">
        <v>0.54954999999999998</v>
      </c>
      <c r="F1687" s="618"/>
      <c r="I1687" s="653">
        <v>121.3</v>
      </c>
      <c r="J1687" s="650" t="str">
        <f t="shared" si="74"/>
        <v>121.30</v>
      </c>
      <c r="K1687" s="654">
        <v>0.67620000000000002</v>
      </c>
      <c r="L1687" s="637"/>
      <c r="M1687" s="637"/>
      <c r="N1687" s="637"/>
    </row>
    <row r="1688" spans="3:14" x14ac:dyDescent="0.25">
      <c r="C1688" s="649">
        <v>121.35</v>
      </c>
      <c r="D1688" s="650" t="str">
        <f t="shared" si="73"/>
        <v>121.35</v>
      </c>
      <c r="E1688" s="651">
        <v>0.54949999999999999</v>
      </c>
      <c r="F1688" s="618"/>
      <c r="I1688" s="653">
        <v>121.35</v>
      </c>
      <c r="J1688" s="650" t="str">
        <f t="shared" si="74"/>
        <v>121.35</v>
      </c>
      <c r="K1688" s="654">
        <v>0.67615000000000003</v>
      </c>
      <c r="L1688" s="637"/>
      <c r="M1688" s="637"/>
      <c r="N1688" s="637"/>
    </row>
    <row r="1689" spans="3:14" x14ac:dyDescent="0.25">
      <c r="C1689" s="649">
        <v>121.4</v>
      </c>
      <c r="D1689" s="650" t="str">
        <f t="shared" si="73"/>
        <v>121.40</v>
      </c>
      <c r="E1689" s="651">
        <v>0.54944999999999999</v>
      </c>
      <c r="F1689" s="618"/>
      <c r="I1689" s="653">
        <v>121.4</v>
      </c>
      <c r="J1689" s="650" t="str">
        <f t="shared" si="74"/>
        <v>121.40</v>
      </c>
      <c r="K1689" s="654">
        <v>0.67610000000000003</v>
      </c>
      <c r="L1689" s="637"/>
      <c r="M1689" s="637"/>
      <c r="N1689" s="637"/>
    </row>
    <row r="1690" spans="3:14" x14ac:dyDescent="0.25">
      <c r="C1690" s="649">
        <v>121.45</v>
      </c>
      <c r="D1690" s="650" t="str">
        <f t="shared" si="73"/>
        <v>121.45</v>
      </c>
      <c r="E1690" s="651">
        <v>0.5494</v>
      </c>
      <c r="F1690" s="618"/>
      <c r="I1690" s="653">
        <v>121.45</v>
      </c>
      <c r="J1690" s="650" t="str">
        <f t="shared" si="74"/>
        <v>121.45</v>
      </c>
      <c r="K1690" s="654">
        <v>0.67605000000000004</v>
      </c>
      <c r="L1690" s="637"/>
      <c r="M1690" s="637"/>
      <c r="N1690" s="637"/>
    </row>
    <row r="1691" spans="3:14" x14ac:dyDescent="0.25">
      <c r="C1691" s="649">
        <v>121.5</v>
      </c>
      <c r="D1691" s="650" t="str">
        <f t="shared" si="73"/>
        <v>121.50</v>
      </c>
      <c r="E1691" s="651">
        <v>0.54935</v>
      </c>
      <c r="F1691" s="618"/>
      <c r="I1691" s="653">
        <v>121.5</v>
      </c>
      <c r="J1691" s="650" t="str">
        <f t="shared" si="74"/>
        <v>121.50</v>
      </c>
      <c r="K1691" s="654">
        <v>0.67600000000000005</v>
      </c>
      <c r="L1691" s="637"/>
      <c r="M1691" s="637"/>
      <c r="N1691" s="637"/>
    </row>
    <row r="1692" spans="3:14" x14ac:dyDescent="0.25">
      <c r="C1692" s="649">
        <v>121.55</v>
      </c>
      <c r="D1692" s="650" t="str">
        <f t="shared" si="73"/>
        <v>121.55</v>
      </c>
      <c r="E1692" s="651">
        <v>0.54930000000000001</v>
      </c>
      <c r="F1692" s="618"/>
      <c r="I1692" s="653">
        <v>121.55</v>
      </c>
      <c r="J1692" s="650" t="str">
        <f t="shared" si="74"/>
        <v>121.55</v>
      </c>
      <c r="K1692" s="654">
        <v>0.67591999999999997</v>
      </c>
      <c r="L1692" s="637"/>
      <c r="M1692" s="637"/>
      <c r="N1692" s="637"/>
    </row>
    <row r="1693" spans="3:14" x14ac:dyDescent="0.25">
      <c r="C1693" s="649">
        <v>121.6</v>
      </c>
      <c r="D1693" s="650" t="str">
        <f t="shared" si="73"/>
        <v>121.60</v>
      </c>
      <c r="E1693" s="651">
        <v>0.54925000000000002</v>
      </c>
      <c r="F1693" s="618"/>
      <c r="I1693" s="653">
        <v>121.6</v>
      </c>
      <c r="J1693" s="650" t="str">
        <f t="shared" si="74"/>
        <v>121.60</v>
      </c>
      <c r="K1693" s="654">
        <v>0.67584999999999995</v>
      </c>
      <c r="L1693" s="637"/>
      <c r="M1693" s="637"/>
      <c r="N1693" s="637"/>
    </row>
    <row r="1694" spans="3:14" x14ac:dyDescent="0.25">
      <c r="C1694" s="649">
        <v>121.65</v>
      </c>
      <c r="D1694" s="650" t="str">
        <f t="shared" si="73"/>
        <v>121.65</v>
      </c>
      <c r="E1694" s="651">
        <v>0.54920000000000002</v>
      </c>
      <c r="F1694" s="618"/>
      <c r="I1694" s="653">
        <v>121.65</v>
      </c>
      <c r="J1694" s="650" t="str">
        <f t="shared" si="74"/>
        <v>121.65</v>
      </c>
      <c r="K1694" s="654">
        <v>0.67579999999999996</v>
      </c>
      <c r="L1694" s="637"/>
      <c r="M1694" s="637"/>
      <c r="N1694" s="637"/>
    </row>
    <row r="1695" spans="3:14" x14ac:dyDescent="0.25">
      <c r="C1695" s="649">
        <v>121.7</v>
      </c>
      <c r="D1695" s="650" t="str">
        <f t="shared" si="73"/>
        <v>121.70</v>
      </c>
      <c r="E1695" s="651">
        <v>0.54912499999999997</v>
      </c>
      <c r="F1695" s="618"/>
      <c r="I1695" s="653">
        <v>121.7</v>
      </c>
      <c r="J1695" s="650" t="str">
        <f t="shared" si="74"/>
        <v>121.70</v>
      </c>
      <c r="K1695" s="654">
        <v>0.67574999999999996</v>
      </c>
      <c r="L1695" s="637"/>
      <c r="M1695" s="637"/>
      <c r="N1695" s="637"/>
    </row>
    <row r="1696" spans="3:14" x14ac:dyDescent="0.25">
      <c r="C1696" s="649">
        <v>121.75</v>
      </c>
      <c r="D1696" s="650" t="str">
        <f t="shared" si="73"/>
        <v>121.75</v>
      </c>
      <c r="E1696" s="651">
        <v>0.54905000000000004</v>
      </c>
      <c r="F1696" s="618"/>
      <c r="I1696" s="653">
        <v>121.75</v>
      </c>
      <c r="J1696" s="650" t="str">
        <f t="shared" si="74"/>
        <v>121.75</v>
      </c>
      <c r="K1696" s="654">
        <v>0.67566999999999999</v>
      </c>
      <c r="L1696" s="637"/>
      <c r="M1696" s="637"/>
      <c r="N1696" s="637"/>
    </row>
    <row r="1697" spans="3:14" x14ac:dyDescent="0.25">
      <c r="C1697" s="649">
        <v>121.8</v>
      </c>
      <c r="D1697" s="650" t="str">
        <f t="shared" si="73"/>
        <v>121.80</v>
      </c>
      <c r="E1697" s="651">
        <v>0.54900000000000004</v>
      </c>
      <c r="F1697" s="618"/>
      <c r="I1697" s="653">
        <v>121.8</v>
      </c>
      <c r="J1697" s="650" t="str">
        <f t="shared" si="74"/>
        <v>121.80</v>
      </c>
      <c r="K1697" s="654">
        <v>0.67559999999999998</v>
      </c>
      <c r="L1697" s="637"/>
      <c r="M1697" s="637"/>
      <c r="N1697" s="637"/>
    </row>
    <row r="1698" spans="3:14" x14ac:dyDescent="0.25">
      <c r="C1698" s="649">
        <v>121.85</v>
      </c>
      <c r="D1698" s="650" t="str">
        <f t="shared" si="73"/>
        <v>121.85</v>
      </c>
      <c r="E1698" s="651">
        <v>0.54895000000000005</v>
      </c>
      <c r="F1698" s="618"/>
      <c r="I1698" s="653">
        <v>121.85</v>
      </c>
      <c r="J1698" s="650" t="str">
        <f t="shared" si="74"/>
        <v>121.85</v>
      </c>
      <c r="K1698" s="654">
        <v>0.67554999999999998</v>
      </c>
      <c r="L1698" s="637"/>
      <c r="M1698" s="637"/>
      <c r="N1698" s="637"/>
    </row>
    <row r="1699" spans="3:14" x14ac:dyDescent="0.25">
      <c r="C1699" s="649">
        <v>121.9</v>
      </c>
      <c r="D1699" s="650" t="str">
        <f t="shared" si="73"/>
        <v>121.90</v>
      </c>
      <c r="E1699" s="651">
        <v>0.54890000000000005</v>
      </c>
      <c r="F1699" s="618"/>
      <c r="I1699" s="653">
        <v>121.9</v>
      </c>
      <c r="J1699" s="650" t="str">
        <f t="shared" si="74"/>
        <v>121.90</v>
      </c>
      <c r="K1699" s="654">
        <v>0.67549999999999999</v>
      </c>
      <c r="L1699" s="637"/>
      <c r="M1699" s="637"/>
      <c r="N1699" s="637"/>
    </row>
    <row r="1700" spans="3:14" x14ac:dyDescent="0.25">
      <c r="C1700" s="649">
        <v>121.95</v>
      </c>
      <c r="D1700" s="650" t="str">
        <f t="shared" si="73"/>
        <v>121.95</v>
      </c>
      <c r="E1700" s="651">
        <v>0.54884999999999995</v>
      </c>
      <c r="F1700" s="618"/>
      <c r="I1700" s="653">
        <v>121.95</v>
      </c>
      <c r="J1700" s="650" t="str">
        <f t="shared" si="74"/>
        <v>121.95</v>
      </c>
      <c r="K1700" s="654">
        <v>0.67542000000000002</v>
      </c>
      <c r="L1700" s="637"/>
      <c r="M1700" s="637"/>
      <c r="N1700" s="637"/>
    </row>
    <row r="1701" spans="3:14" x14ac:dyDescent="0.25">
      <c r="C1701" s="649">
        <v>122</v>
      </c>
      <c r="D1701" s="650" t="str">
        <f t="shared" si="73"/>
        <v>122.00</v>
      </c>
      <c r="E1701" s="651">
        <v>0.54879999999999995</v>
      </c>
      <c r="F1701" s="618"/>
      <c r="I1701" s="653">
        <v>122</v>
      </c>
      <c r="J1701" s="650" t="str">
        <f t="shared" si="74"/>
        <v>122.00</v>
      </c>
      <c r="K1701" s="654">
        <v>0.67535000000000001</v>
      </c>
      <c r="L1701" s="637"/>
      <c r="M1701" s="637"/>
      <c r="N1701" s="637"/>
    </row>
    <row r="1702" spans="3:14" x14ac:dyDescent="0.25">
      <c r="C1702" s="649">
        <v>122.05</v>
      </c>
      <c r="D1702" s="650" t="str">
        <f t="shared" si="73"/>
        <v>122.05</v>
      </c>
      <c r="E1702" s="651">
        <v>0.54874999999999996</v>
      </c>
      <c r="F1702" s="618"/>
      <c r="I1702" s="653">
        <v>122.05</v>
      </c>
      <c r="J1702" s="650" t="str">
        <f t="shared" si="74"/>
        <v>122.05</v>
      </c>
      <c r="K1702" s="654">
        <v>0.67530000000000001</v>
      </c>
      <c r="L1702" s="637"/>
      <c r="M1702" s="637"/>
      <c r="N1702" s="637"/>
    </row>
    <row r="1703" spans="3:14" x14ac:dyDescent="0.25">
      <c r="C1703" s="649">
        <v>122.1</v>
      </c>
      <c r="D1703" s="650" t="str">
        <f t="shared" si="73"/>
        <v>122.10</v>
      </c>
      <c r="E1703" s="651">
        <v>0.54869999999999997</v>
      </c>
      <c r="F1703" s="618"/>
      <c r="I1703" s="653">
        <v>122.1</v>
      </c>
      <c r="J1703" s="650" t="str">
        <f t="shared" si="74"/>
        <v>122.10</v>
      </c>
      <c r="K1703" s="654">
        <v>0.67525000000000002</v>
      </c>
      <c r="L1703" s="637"/>
      <c r="M1703" s="637"/>
      <c r="N1703" s="637"/>
    </row>
    <row r="1704" spans="3:14" x14ac:dyDescent="0.25">
      <c r="C1704" s="649">
        <v>122.15</v>
      </c>
      <c r="D1704" s="650" t="str">
        <f t="shared" si="73"/>
        <v>122.15</v>
      </c>
      <c r="E1704" s="651">
        <v>0.54864999999999997</v>
      </c>
      <c r="F1704" s="618"/>
      <c r="I1704" s="653">
        <v>122.15</v>
      </c>
      <c r="J1704" s="650" t="str">
        <f t="shared" si="74"/>
        <v>122.15</v>
      </c>
      <c r="K1704" s="654">
        <v>0.67520000000000002</v>
      </c>
      <c r="L1704" s="637"/>
      <c r="M1704" s="637"/>
      <c r="N1704" s="637"/>
    </row>
    <row r="1705" spans="3:14" x14ac:dyDescent="0.25">
      <c r="C1705" s="649">
        <v>122.2</v>
      </c>
      <c r="D1705" s="650" t="str">
        <f t="shared" si="73"/>
        <v>122.20</v>
      </c>
      <c r="E1705" s="651">
        <v>0.54859999999999998</v>
      </c>
      <c r="F1705" s="618"/>
      <c r="I1705" s="653">
        <v>122.2</v>
      </c>
      <c r="J1705" s="650" t="str">
        <f t="shared" si="74"/>
        <v>122.20</v>
      </c>
      <c r="K1705" s="654">
        <v>0.67515000000000003</v>
      </c>
      <c r="L1705" s="637"/>
      <c r="M1705" s="637"/>
      <c r="N1705" s="637"/>
    </row>
    <row r="1706" spans="3:14" x14ac:dyDescent="0.25">
      <c r="C1706" s="649">
        <v>122.25</v>
      </c>
      <c r="D1706" s="650" t="str">
        <f t="shared" si="73"/>
        <v>122.25</v>
      </c>
      <c r="E1706" s="651">
        <v>0.54854999999999998</v>
      </c>
      <c r="F1706" s="618"/>
      <c r="I1706" s="653">
        <v>122.25</v>
      </c>
      <c r="J1706" s="650" t="str">
        <f t="shared" si="74"/>
        <v>122.25</v>
      </c>
      <c r="K1706" s="654">
        <v>0.67506999999999995</v>
      </c>
      <c r="L1706" s="637"/>
      <c r="M1706" s="637"/>
      <c r="N1706" s="637"/>
    </row>
    <row r="1707" spans="3:14" x14ac:dyDescent="0.25">
      <c r="C1707" s="649">
        <v>122.3</v>
      </c>
      <c r="D1707" s="650" t="str">
        <f t="shared" si="73"/>
        <v>122.30</v>
      </c>
      <c r="E1707" s="651">
        <v>0.54849999999999999</v>
      </c>
      <c r="F1707" s="618"/>
      <c r="I1707" s="653">
        <v>122.3</v>
      </c>
      <c r="J1707" s="650" t="str">
        <f t="shared" si="74"/>
        <v>122.30</v>
      </c>
      <c r="K1707" s="654">
        <v>0.67500000000000004</v>
      </c>
      <c r="L1707" s="637"/>
      <c r="M1707" s="637"/>
      <c r="N1707" s="637"/>
    </row>
    <row r="1708" spans="3:14" x14ac:dyDescent="0.25">
      <c r="C1708" s="649">
        <v>122.35</v>
      </c>
      <c r="D1708" s="650" t="str">
        <f t="shared" si="73"/>
        <v>122.35</v>
      </c>
      <c r="E1708" s="651">
        <v>0.54844999999999999</v>
      </c>
      <c r="F1708" s="618"/>
      <c r="I1708" s="653">
        <v>122.35</v>
      </c>
      <c r="J1708" s="650" t="str">
        <f t="shared" si="74"/>
        <v>122.35</v>
      </c>
      <c r="K1708" s="654">
        <v>0.67495000000000005</v>
      </c>
      <c r="L1708" s="637"/>
      <c r="M1708" s="637"/>
      <c r="N1708" s="637"/>
    </row>
    <row r="1709" spans="3:14" x14ac:dyDescent="0.25">
      <c r="C1709" s="649">
        <v>122.4</v>
      </c>
      <c r="D1709" s="650" t="str">
        <f t="shared" si="73"/>
        <v>122.40</v>
      </c>
      <c r="E1709" s="651">
        <v>0.54837499999999995</v>
      </c>
      <c r="F1709" s="618"/>
      <c r="I1709" s="653">
        <v>122.4</v>
      </c>
      <c r="J1709" s="650" t="str">
        <f t="shared" si="74"/>
        <v>122.40</v>
      </c>
      <c r="K1709" s="654">
        <v>0.67490000000000006</v>
      </c>
      <c r="L1709" s="637"/>
      <c r="M1709" s="637"/>
      <c r="N1709" s="637"/>
    </row>
    <row r="1710" spans="3:14" x14ac:dyDescent="0.25">
      <c r="C1710" s="649">
        <v>122.45</v>
      </c>
      <c r="D1710" s="650" t="str">
        <f t="shared" si="73"/>
        <v>122.45</v>
      </c>
      <c r="E1710" s="651">
        <v>0.54830000000000001</v>
      </c>
      <c r="F1710" s="618"/>
      <c r="I1710" s="653">
        <v>122.45</v>
      </c>
      <c r="J1710" s="650" t="str">
        <f t="shared" si="74"/>
        <v>122.45</v>
      </c>
      <c r="K1710" s="654">
        <v>0.67481999999999998</v>
      </c>
      <c r="L1710" s="637"/>
      <c r="M1710" s="637"/>
      <c r="N1710" s="637"/>
    </row>
    <row r="1711" spans="3:14" x14ac:dyDescent="0.25">
      <c r="C1711" s="649">
        <v>122.5</v>
      </c>
      <c r="D1711" s="650" t="str">
        <f t="shared" si="73"/>
        <v>122.50</v>
      </c>
      <c r="E1711" s="651">
        <v>0.54825000000000002</v>
      </c>
      <c r="F1711" s="618"/>
      <c r="I1711" s="653">
        <v>122.5</v>
      </c>
      <c r="J1711" s="650" t="str">
        <f t="shared" si="74"/>
        <v>122.50</v>
      </c>
      <c r="K1711" s="654">
        <v>0.67474999999999996</v>
      </c>
      <c r="L1711" s="637"/>
      <c r="M1711" s="637"/>
      <c r="N1711" s="637"/>
    </row>
    <row r="1712" spans="3:14" x14ac:dyDescent="0.25">
      <c r="C1712" s="649">
        <v>122.55</v>
      </c>
      <c r="D1712" s="650" t="str">
        <f t="shared" si="73"/>
        <v>122.55</v>
      </c>
      <c r="E1712" s="651">
        <v>0.54820000000000002</v>
      </c>
      <c r="F1712" s="618"/>
      <c r="I1712" s="653">
        <v>122.55</v>
      </c>
      <c r="J1712" s="650" t="str">
        <f t="shared" si="74"/>
        <v>122.55</v>
      </c>
      <c r="K1712" s="654">
        <v>0.67466999999999999</v>
      </c>
      <c r="L1712" s="637"/>
      <c r="M1712" s="637"/>
      <c r="N1712" s="637"/>
    </row>
    <row r="1713" spans="3:14" x14ac:dyDescent="0.25">
      <c r="C1713" s="649">
        <v>122.6</v>
      </c>
      <c r="D1713" s="650" t="str">
        <f t="shared" si="73"/>
        <v>122.60</v>
      </c>
      <c r="E1713" s="651">
        <v>0.54815000000000003</v>
      </c>
      <c r="F1713" s="618"/>
      <c r="I1713" s="653">
        <v>122.6</v>
      </c>
      <c r="J1713" s="650" t="str">
        <f t="shared" si="74"/>
        <v>122.60</v>
      </c>
      <c r="K1713" s="654">
        <v>0.67459999999999998</v>
      </c>
      <c r="L1713" s="637"/>
      <c r="M1713" s="637"/>
      <c r="N1713" s="637"/>
    </row>
    <row r="1714" spans="3:14" x14ac:dyDescent="0.25">
      <c r="C1714" s="649">
        <v>122.65</v>
      </c>
      <c r="D1714" s="650" t="str">
        <f t="shared" si="73"/>
        <v>122.65</v>
      </c>
      <c r="E1714" s="651">
        <v>0.54810000000000003</v>
      </c>
      <c r="F1714" s="618"/>
      <c r="I1714" s="653">
        <v>122.65</v>
      </c>
      <c r="J1714" s="650" t="str">
        <f t="shared" si="74"/>
        <v>122.65</v>
      </c>
      <c r="K1714" s="654">
        <v>0.67454999999999998</v>
      </c>
      <c r="L1714" s="637"/>
      <c r="M1714" s="637"/>
      <c r="N1714" s="637"/>
    </row>
    <row r="1715" spans="3:14" x14ac:dyDescent="0.25">
      <c r="C1715" s="649">
        <v>122.7</v>
      </c>
      <c r="D1715" s="650" t="str">
        <f t="shared" si="73"/>
        <v>122.70</v>
      </c>
      <c r="E1715" s="651">
        <v>0.54805000000000004</v>
      </c>
      <c r="F1715" s="618"/>
      <c r="I1715" s="653">
        <v>122.7</v>
      </c>
      <c r="J1715" s="650" t="str">
        <f t="shared" si="74"/>
        <v>122.70</v>
      </c>
      <c r="K1715" s="654">
        <v>0.67449999999999999</v>
      </c>
      <c r="L1715" s="637"/>
      <c r="M1715" s="637"/>
      <c r="N1715" s="637"/>
    </row>
    <row r="1716" spans="3:14" x14ac:dyDescent="0.25">
      <c r="C1716" s="649">
        <v>122.75</v>
      </c>
      <c r="D1716" s="650" t="str">
        <f t="shared" si="73"/>
        <v>122.75</v>
      </c>
      <c r="E1716" s="651">
        <v>0.54800000000000004</v>
      </c>
      <c r="F1716" s="618"/>
      <c r="I1716" s="653">
        <v>122.75</v>
      </c>
      <c r="J1716" s="650" t="str">
        <f t="shared" si="74"/>
        <v>122.75</v>
      </c>
      <c r="K1716" s="654">
        <v>0.67444999999999999</v>
      </c>
      <c r="L1716" s="637"/>
      <c r="M1716" s="637"/>
      <c r="N1716" s="637"/>
    </row>
    <row r="1717" spans="3:14" x14ac:dyDescent="0.25">
      <c r="C1717" s="649">
        <v>122.8</v>
      </c>
      <c r="D1717" s="650" t="str">
        <f t="shared" si="73"/>
        <v>122.80</v>
      </c>
      <c r="E1717" s="651">
        <v>0.54795000000000005</v>
      </c>
      <c r="F1717" s="618"/>
      <c r="I1717" s="653">
        <v>122.8</v>
      </c>
      <c r="J1717" s="650" t="str">
        <f t="shared" si="74"/>
        <v>122.80</v>
      </c>
      <c r="K1717" s="654">
        <v>0.6744</v>
      </c>
      <c r="L1717" s="637"/>
      <c r="M1717" s="637"/>
      <c r="N1717" s="637"/>
    </row>
    <row r="1718" spans="3:14" x14ac:dyDescent="0.25">
      <c r="C1718" s="649">
        <v>122.85</v>
      </c>
      <c r="D1718" s="650" t="str">
        <f t="shared" si="73"/>
        <v>122.85</v>
      </c>
      <c r="E1718" s="651">
        <v>0.54790000000000005</v>
      </c>
      <c r="F1718" s="618"/>
      <c r="I1718" s="653">
        <v>122.85</v>
      </c>
      <c r="J1718" s="650" t="str">
        <f t="shared" si="74"/>
        <v>122.85</v>
      </c>
      <c r="K1718" s="654">
        <v>0.67432000000000003</v>
      </c>
      <c r="L1718" s="637"/>
      <c r="M1718" s="637"/>
      <c r="N1718" s="637"/>
    </row>
    <row r="1719" spans="3:14" x14ac:dyDescent="0.25">
      <c r="C1719" s="649">
        <v>122.9</v>
      </c>
      <c r="D1719" s="650" t="str">
        <f t="shared" si="73"/>
        <v>122.90</v>
      </c>
      <c r="E1719" s="651">
        <v>0.54782500000000001</v>
      </c>
      <c r="F1719" s="618"/>
      <c r="I1719" s="653">
        <v>122.9</v>
      </c>
      <c r="J1719" s="650" t="str">
        <f t="shared" si="74"/>
        <v>122.90</v>
      </c>
      <c r="K1719" s="654">
        <v>0.67425000000000002</v>
      </c>
      <c r="L1719" s="637"/>
      <c r="M1719" s="637"/>
      <c r="N1719" s="637"/>
    </row>
    <row r="1720" spans="3:14" x14ac:dyDescent="0.25">
      <c r="C1720" s="649">
        <v>122.95</v>
      </c>
      <c r="D1720" s="650" t="str">
        <f t="shared" si="73"/>
        <v>122.95</v>
      </c>
      <c r="E1720" s="651">
        <v>0.54774999999999996</v>
      </c>
      <c r="F1720" s="618"/>
      <c r="I1720" s="653">
        <v>122.95</v>
      </c>
      <c r="J1720" s="650" t="str">
        <f t="shared" si="74"/>
        <v>122.95</v>
      </c>
      <c r="K1720" s="654">
        <v>0.67420000000000002</v>
      </c>
      <c r="L1720" s="637"/>
      <c r="M1720" s="637"/>
      <c r="N1720" s="637"/>
    </row>
    <row r="1721" spans="3:14" x14ac:dyDescent="0.25">
      <c r="C1721" s="649">
        <v>123</v>
      </c>
      <c r="D1721" s="650" t="str">
        <f t="shared" si="73"/>
        <v>123.00</v>
      </c>
      <c r="E1721" s="651">
        <v>0.54769999999999996</v>
      </c>
      <c r="F1721" s="618"/>
      <c r="I1721" s="653">
        <v>123</v>
      </c>
      <c r="J1721" s="650" t="str">
        <f t="shared" si="74"/>
        <v>123.00</v>
      </c>
      <c r="K1721" s="654">
        <v>0.67415000000000003</v>
      </c>
      <c r="L1721" s="637"/>
      <c r="M1721" s="637"/>
      <c r="N1721" s="637"/>
    </row>
    <row r="1722" spans="3:14" x14ac:dyDescent="0.25">
      <c r="C1722" s="649">
        <v>123.05</v>
      </c>
      <c r="D1722" s="650" t="str">
        <f t="shared" si="73"/>
        <v>123.05</v>
      </c>
      <c r="E1722" s="651">
        <v>0.54764999999999997</v>
      </c>
      <c r="F1722" s="618"/>
      <c r="I1722" s="653">
        <v>123.05</v>
      </c>
      <c r="J1722" s="650" t="str">
        <f t="shared" si="74"/>
        <v>123.05</v>
      </c>
      <c r="K1722" s="654">
        <v>0.67406999999999995</v>
      </c>
      <c r="L1722" s="637"/>
      <c r="M1722" s="637"/>
      <c r="N1722" s="637"/>
    </row>
    <row r="1723" spans="3:14" x14ac:dyDescent="0.25">
      <c r="C1723" s="649">
        <v>123.1</v>
      </c>
      <c r="D1723" s="650" t="str">
        <f t="shared" si="73"/>
        <v>123.10</v>
      </c>
      <c r="E1723" s="651">
        <v>0.54759999999999998</v>
      </c>
      <c r="F1723" s="618"/>
      <c r="I1723" s="653">
        <v>123.1</v>
      </c>
      <c r="J1723" s="650" t="str">
        <f t="shared" si="74"/>
        <v>123.10</v>
      </c>
      <c r="K1723" s="654">
        <v>0.67400000000000004</v>
      </c>
      <c r="L1723" s="637"/>
      <c r="M1723" s="637"/>
      <c r="N1723" s="637"/>
    </row>
    <row r="1724" spans="3:14" x14ac:dyDescent="0.25">
      <c r="C1724" s="649">
        <v>123.15</v>
      </c>
      <c r="D1724" s="650" t="str">
        <f t="shared" si="73"/>
        <v>123.15</v>
      </c>
      <c r="E1724" s="651">
        <v>0.54754999999999998</v>
      </c>
      <c r="F1724" s="618"/>
      <c r="I1724" s="653">
        <v>123.15</v>
      </c>
      <c r="J1724" s="650" t="str">
        <f t="shared" si="74"/>
        <v>123.15</v>
      </c>
      <c r="K1724" s="654">
        <v>0.67395000000000005</v>
      </c>
      <c r="L1724" s="637"/>
      <c r="M1724" s="637"/>
      <c r="N1724" s="637"/>
    </row>
    <row r="1725" spans="3:14" x14ac:dyDescent="0.25">
      <c r="C1725" s="649">
        <v>123.2</v>
      </c>
      <c r="D1725" s="650" t="str">
        <f t="shared" si="73"/>
        <v>123.20</v>
      </c>
      <c r="E1725" s="651">
        <v>0.54749999999999999</v>
      </c>
      <c r="F1725" s="618"/>
      <c r="I1725" s="653">
        <v>123.2</v>
      </c>
      <c r="J1725" s="650" t="str">
        <f t="shared" si="74"/>
        <v>123.20</v>
      </c>
      <c r="K1725" s="654">
        <v>0.67390000000000005</v>
      </c>
      <c r="L1725" s="637"/>
      <c r="M1725" s="637"/>
      <c r="N1725" s="637"/>
    </row>
    <row r="1726" spans="3:14" x14ac:dyDescent="0.25">
      <c r="C1726" s="649">
        <v>123.25</v>
      </c>
      <c r="D1726" s="650" t="str">
        <f t="shared" ref="D1726:D1789" si="75">TEXT(C1726,"#.00")</f>
        <v>123.25</v>
      </c>
      <c r="E1726" s="651">
        <v>0.54744999999999999</v>
      </c>
      <c r="F1726" s="618"/>
      <c r="I1726" s="653">
        <v>123.25</v>
      </c>
      <c r="J1726" s="650" t="str">
        <f t="shared" ref="J1726:J1789" si="76">TEXT(I1726,"#.00")</f>
        <v>123.25</v>
      </c>
      <c r="K1726" s="654">
        <v>0.67381999999999997</v>
      </c>
      <c r="L1726" s="637"/>
      <c r="M1726" s="637"/>
      <c r="N1726" s="637"/>
    </row>
    <row r="1727" spans="3:14" x14ac:dyDescent="0.25">
      <c r="C1727" s="649">
        <v>123.3</v>
      </c>
      <c r="D1727" s="650" t="str">
        <f t="shared" si="75"/>
        <v>123.30</v>
      </c>
      <c r="E1727" s="651">
        <v>0.54737499999999994</v>
      </c>
      <c r="F1727" s="618"/>
      <c r="I1727" s="653">
        <v>123.3</v>
      </c>
      <c r="J1727" s="650" t="str">
        <f t="shared" si="76"/>
        <v>123.30</v>
      </c>
      <c r="K1727" s="654">
        <v>0.67374999999999996</v>
      </c>
      <c r="L1727" s="637"/>
      <c r="M1727" s="637"/>
      <c r="N1727" s="637"/>
    </row>
    <row r="1728" spans="3:14" x14ac:dyDescent="0.25">
      <c r="C1728" s="649">
        <v>123.35</v>
      </c>
      <c r="D1728" s="650" t="str">
        <f t="shared" si="75"/>
        <v>123.35</v>
      </c>
      <c r="E1728" s="651">
        <v>0.54730000000000001</v>
      </c>
      <c r="F1728" s="618"/>
      <c r="I1728" s="653">
        <v>123.35</v>
      </c>
      <c r="J1728" s="650" t="str">
        <f t="shared" si="76"/>
        <v>123.35</v>
      </c>
      <c r="K1728" s="654">
        <v>0.67369999999999997</v>
      </c>
      <c r="L1728" s="637"/>
      <c r="M1728" s="637"/>
      <c r="N1728" s="637"/>
    </row>
    <row r="1729" spans="3:14" x14ac:dyDescent="0.25">
      <c r="C1729" s="649">
        <v>123.4</v>
      </c>
      <c r="D1729" s="650" t="str">
        <f t="shared" si="75"/>
        <v>123.40</v>
      </c>
      <c r="E1729" s="651">
        <v>0.54725000000000001</v>
      </c>
      <c r="F1729" s="618"/>
      <c r="I1729" s="653">
        <v>123.4</v>
      </c>
      <c r="J1729" s="650" t="str">
        <f t="shared" si="76"/>
        <v>123.40</v>
      </c>
      <c r="K1729" s="654">
        <v>0.67364999999999997</v>
      </c>
      <c r="L1729" s="637"/>
      <c r="M1729" s="637"/>
      <c r="N1729" s="637"/>
    </row>
    <row r="1730" spans="3:14" x14ac:dyDescent="0.25">
      <c r="C1730" s="649">
        <v>123.45</v>
      </c>
      <c r="D1730" s="650" t="str">
        <f t="shared" si="75"/>
        <v>123.45</v>
      </c>
      <c r="E1730" s="651">
        <v>0.54720000000000002</v>
      </c>
      <c r="F1730" s="618"/>
      <c r="I1730" s="653">
        <v>123.45</v>
      </c>
      <c r="J1730" s="650" t="str">
        <f t="shared" si="76"/>
        <v>123.45</v>
      </c>
      <c r="K1730" s="654">
        <v>0.67359999999999998</v>
      </c>
      <c r="L1730" s="637"/>
      <c r="M1730" s="637"/>
      <c r="N1730" s="637"/>
    </row>
    <row r="1731" spans="3:14" x14ac:dyDescent="0.25">
      <c r="C1731" s="649">
        <v>123.5</v>
      </c>
      <c r="D1731" s="650" t="str">
        <f t="shared" si="75"/>
        <v>123.50</v>
      </c>
      <c r="E1731" s="651">
        <v>0.54715000000000003</v>
      </c>
      <c r="F1731" s="618"/>
      <c r="I1731" s="653">
        <v>123.5</v>
      </c>
      <c r="J1731" s="650" t="str">
        <f t="shared" si="76"/>
        <v>123.50</v>
      </c>
      <c r="K1731" s="654">
        <v>0.67354999999999998</v>
      </c>
      <c r="L1731" s="637"/>
      <c r="M1731" s="637"/>
      <c r="N1731" s="637"/>
    </row>
    <row r="1732" spans="3:14" x14ac:dyDescent="0.25">
      <c r="C1732" s="649">
        <v>123.55</v>
      </c>
      <c r="D1732" s="650" t="str">
        <f t="shared" si="75"/>
        <v>123.55</v>
      </c>
      <c r="E1732" s="651">
        <v>0.54710000000000003</v>
      </c>
      <c r="F1732" s="618"/>
      <c r="I1732" s="653">
        <v>123.55</v>
      </c>
      <c r="J1732" s="650" t="str">
        <f t="shared" si="76"/>
        <v>123.55</v>
      </c>
      <c r="K1732" s="654">
        <v>0.67347000000000001</v>
      </c>
      <c r="L1732" s="637"/>
      <c r="M1732" s="637"/>
      <c r="N1732" s="637"/>
    </row>
    <row r="1733" spans="3:14" x14ac:dyDescent="0.25">
      <c r="C1733" s="649">
        <v>123.6</v>
      </c>
      <c r="D1733" s="650" t="str">
        <f t="shared" si="75"/>
        <v>123.60</v>
      </c>
      <c r="E1733" s="651">
        <v>0.54702499999999998</v>
      </c>
      <c r="F1733" s="618"/>
      <c r="I1733" s="653">
        <v>123.6</v>
      </c>
      <c r="J1733" s="650" t="str">
        <f t="shared" si="76"/>
        <v>123.60</v>
      </c>
      <c r="K1733" s="654">
        <v>0.6734</v>
      </c>
      <c r="L1733" s="637"/>
      <c r="M1733" s="637"/>
      <c r="N1733" s="637"/>
    </row>
    <row r="1734" spans="3:14" x14ac:dyDescent="0.25">
      <c r="C1734" s="649">
        <v>123.65</v>
      </c>
      <c r="D1734" s="650" t="str">
        <f t="shared" si="75"/>
        <v>123.65</v>
      </c>
      <c r="E1734" s="651">
        <v>0.54695000000000005</v>
      </c>
      <c r="F1734" s="618"/>
      <c r="I1734" s="653">
        <v>123.65</v>
      </c>
      <c r="J1734" s="650" t="str">
        <f t="shared" si="76"/>
        <v>123.65</v>
      </c>
      <c r="K1734" s="654">
        <v>0.67335</v>
      </c>
      <c r="L1734" s="637"/>
      <c r="M1734" s="637"/>
      <c r="N1734" s="637"/>
    </row>
    <row r="1735" spans="3:14" x14ac:dyDescent="0.25">
      <c r="C1735" s="649">
        <v>123.7</v>
      </c>
      <c r="D1735" s="650" t="str">
        <f t="shared" si="75"/>
        <v>123.70</v>
      </c>
      <c r="E1735" s="651">
        <v>0.54690000000000005</v>
      </c>
      <c r="F1735" s="618"/>
      <c r="I1735" s="653">
        <v>123.7</v>
      </c>
      <c r="J1735" s="650" t="str">
        <f t="shared" si="76"/>
        <v>123.70</v>
      </c>
      <c r="K1735" s="654">
        <v>0.67330000000000001</v>
      </c>
      <c r="L1735" s="637"/>
      <c r="M1735" s="637"/>
      <c r="N1735" s="637"/>
    </row>
    <row r="1736" spans="3:14" x14ac:dyDescent="0.25">
      <c r="C1736" s="649">
        <v>123.75</v>
      </c>
      <c r="D1736" s="650" t="str">
        <f t="shared" si="75"/>
        <v>123.75</v>
      </c>
      <c r="E1736" s="651">
        <v>0.54684999999999995</v>
      </c>
      <c r="F1736" s="618"/>
      <c r="I1736" s="653">
        <v>123.75</v>
      </c>
      <c r="J1736" s="650" t="str">
        <f t="shared" si="76"/>
        <v>123.75</v>
      </c>
      <c r="K1736" s="654">
        <v>0.67325000000000002</v>
      </c>
      <c r="L1736" s="637"/>
      <c r="M1736" s="637"/>
      <c r="N1736" s="637"/>
    </row>
    <row r="1737" spans="3:14" x14ac:dyDescent="0.25">
      <c r="C1737" s="649">
        <v>123.8</v>
      </c>
      <c r="D1737" s="650" t="str">
        <f t="shared" si="75"/>
        <v>123.80</v>
      </c>
      <c r="E1737" s="651">
        <v>0.54679999999999995</v>
      </c>
      <c r="F1737" s="618"/>
      <c r="I1737" s="653">
        <v>123.8</v>
      </c>
      <c r="J1737" s="650" t="str">
        <f t="shared" si="76"/>
        <v>123.80</v>
      </c>
      <c r="K1737" s="654">
        <v>0.67320000000000002</v>
      </c>
      <c r="L1737" s="637"/>
      <c r="M1737" s="637"/>
      <c r="N1737" s="637"/>
    </row>
    <row r="1738" spans="3:14" x14ac:dyDescent="0.25">
      <c r="C1738" s="649">
        <v>123.85</v>
      </c>
      <c r="D1738" s="650" t="str">
        <f t="shared" si="75"/>
        <v>123.85</v>
      </c>
      <c r="E1738" s="651">
        <v>0.54674999999999996</v>
      </c>
      <c r="F1738" s="618"/>
      <c r="I1738" s="653">
        <v>123.85</v>
      </c>
      <c r="J1738" s="650" t="str">
        <f t="shared" si="76"/>
        <v>123.85</v>
      </c>
      <c r="K1738" s="654">
        <v>0.67310000000000003</v>
      </c>
      <c r="L1738" s="637"/>
      <c r="M1738" s="637"/>
      <c r="N1738" s="637"/>
    </row>
    <row r="1739" spans="3:14" x14ac:dyDescent="0.25">
      <c r="C1739" s="649">
        <v>123.9</v>
      </c>
      <c r="D1739" s="650" t="str">
        <f t="shared" si="75"/>
        <v>123.90</v>
      </c>
      <c r="E1739" s="651">
        <v>0.54667500000000002</v>
      </c>
      <c r="F1739" s="618"/>
      <c r="I1739" s="653">
        <v>123.9</v>
      </c>
      <c r="J1739" s="650" t="str">
        <f t="shared" si="76"/>
        <v>123.90</v>
      </c>
      <c r="K1739" s="654">
        <v>0.67300000000000004</v>
      </c>
      <c r="L1739" s="637"/>
      <c r="M1739" s="637"/>
      <c r="N1739" s="637"/>
    </row>
    <row r="1740" spans="3:14" x14ac:dyDescent="0.25">
      <c r="C1740" s="649">
        <v>123.95</v>
      </c>
      <c r="D1740" s="650" t="str">
        <f t="shared" si="75"/>
        <v>123.95</v>
      </c>
      <c r="E1740" s="651">
        <v>0.54659999999999997</v>
      </c>
      <c r="F1740" s="618"/>
      <c r="I1740" s="653">
        <v>123.95</v>
      </c>
      <c r="J1740" s="650" t="str">
        <f t="shared" si="76"/>
        <v>123.95</v>
      </c>
      <c r="K1740" s="654">
        <v>0.67295000000000005</v>
      </c>
      <c r="L1740" s="637"/>
      <c r="M1740" s="637"/>
      <c r="N1740" s="637"/>
    </row>
    <row r="1741" spans="3:14" x14ac:dyDescent="0.25">
      <c r="C1741" s="649">
        <v>124</v>
      </c>
      <c r="D1741" s="650" t="str">
        <f t="shared" si="75"/>
        <v>124.00</v>
      </c>
      <c r="E1741" s="651">
        <v>0.54654999999999998</v>
      </c>
      <c r="F1741" s="618"/>
      <c r="I1741" s="653">
        <v>124</v>
      </c>
      <c r="J1741" s="650" t="str">
        <f t="shared" si="76"/>
        <v>124.00</v>
      </c>
      <c r="K1741" s="654">
        <v>0.67290000000000005</v>
      </c>
      <c r="L1741" s="637"/>
      <c r="M1741" s="637"/>
      <c r="N1741" s="637"/>
    </row>
    <row r="1742" spans="3:14" x14ac:dyDescent="0.25">
      <c r="C1742" s="649">
        <v>124.05</v>
      </c>
      <c r="D1742" s="650" t="str">
        <f t="shared" si="75"/>
        <v>124.05</v>
      </c>
      <c r="E1742" s="651">
        <v>0.54649999999999999</v>
      </c>
      <c r="F1742" s="618"/>
      <c r="I1742" s="653">
        <v>124.05</v>
      </c>
      <c r="J1742" s="650" t="str">
        <f t="shared" si="76"/>
        <v>124.05</v>
      </c>
      <c r="K1742" s="654">
        <v>0.67284999999999995</v>
      </c>
      <c r="L1742" s="637"/>
      <c r="M1742" s="637"/>
      <c r="N1742" s="637"/>
    </row>
    <row r="1743" spans="3:14" x14ac:dyDescent="0.25">
      <c r="C1743" s="649">
        <v>124.1</v>
      </c>
      <c r="D1743" s="650" t="str">
        <f t="shared" si="75"/>
        <v>124.10</v>
      </c>
      <c r="E1743" s="651">
        <v>0.54642500000000005</v>
      </c>
      <c r="F1743" s="618"/>
      <c r="I1743" s="653">
        <v>124.1</v>
      </c>
      <c r="J1743" s="650" t="str">
        <f t="shared" si="76"/>
        <v>124.10</v>
      </c>
      <c r="K1743" s="654">
        <v>0.67279999999999995</v>
      </c>
      <c r="L1743" s="637"/>
      <c r="M1743" s="637"/>
      <c r="N1743" s="637"/>
    </row>
    <row r="1744" spans="3:14" x14ac:dyDescent="0.25">
      <c r="C1744" s="649">
        <v>124.15</v>
      </c>
      <c r="D1744" s="650" t="str">
        <f t="shared" si="75"/>
        <v>124.15</v>
      </c>
      <c r="E1744" s="651">
        <v>0.54635</v>
      </c>
      <c r="F1744" s="618"/>
      <c r="I1744" s="653">
        <v>124.15</v>
      </c>
      <c r="J1744" s="650" t="str">
        <f t="shared" si="76"/>
        <v>124.15</v>
      </c>
      <c r="K1744" s="654">
        <v>0.67274999999999996</v>
      </c>
      <c r="L1744" s="637"/>
      <c r="M1744" s="637"/>
      <c r="N1744" s="637"/>
    </row>
    <row r="1745" spans="3:14" x14ac:dyDescent="0.25">
      <c r="C1745" s="649">
        <v>124.2</v>
      </c>
      <c r="D1745" s="650" t="str">
        <f t="shared" si="75"/>
        <v>124.20</v>
      </c>
      <c r="E1745" s="651">
        <v>0.54630000000000001</v>
      </c>
      <c r="F1745" s="618"/>
      <c r="I1745" s="653">
        <v>124.2</v>
      </c>
      <c r="J1745" s="650" t="str">
        <f t="shared" si="76"/>
        <v>124.20</v>
      </c>
      <c r="K1745" s="654">
        <v>0.67269999999999996</v>
      </c>
      <c r="L1745" s="637"/>
      <c r="M1745" s="637"/>
      <c r="N1745" s="637"/>
    </row>
    <row r="1746" spans="3:14" x14ac:dyDescent="0.25">
      <c r="C1746" s="649">
        <v>124.25</v>
      </c>
      <c r="D1746" s="650" t="str">
        <f t="shared" si="75"/>
        <v>124.25</v>
      </c>
      <c r="E1746" s="651">
        <v>0.54625000000000001</v>
      </c>
      <c r="F1746" s="618"/>
      <c r="I1746" s="653">
        <v>124.25</v>
      </c>
      <c r="J1746" s="650" t="str">
        <f t="shared" si="76"/>
        <v>124.25</v>
      </c>
      <c r="K1746" s="654">
        <v>0.67262</v>
      </c>
      <c r="L1746" s="637"/>
      <c r="M1746" s="637"/>
      <c r="N1746" s="637"/>
    </row>
    <row r="1747" spans="3:14" x14ac:dyDescent="0.25">
      <c r="C1747" s="649">
        <v>124.3</v>
      </c>
      <c r="D1747" s="650" t="str">
        <f t="shared" si="75"/>
        <v>124.30</v>
      </c>
      <c r="E1747" s="651">
        <v>0.54620000000000002</v>
      </c>
      <c r="F1747" s="618"/>
      <c r="I1747" s="653">
        <v>124.3</v>
      </c>
      <c r="J1747" s="650" t="str">
        <f t="shared" si="76"/>
        <v>124.30</v>
      </c>
      <c r="K1747" s="654">
        <v>0.67254999999999998</v>
      </c>
      <c r="L1747" s="637"/>
      <c r="M1747" s="637"/>
      <c r="N1747" s="637"/>
    </row>
    <row r="1748" spans="3:14" x14ac:dyDescent="0.25">
      <c r="C1748" s="649">
        <v>124.35</v>
      </c>
      <c r="D1748" s="650" t="str">
        <f t="shared" si="75"/>
        <v>124.35</v>
      </c>
      <c r="E1748" s="651">
        <v>0.54615000000000002</v>
      </c>
      <c r="F1748" s="618"/>
      <c r="I1748" s="653">
        <v>124.35</v>
      </c>
      <c r="J1748" s="650" t="str">
        <f t="shared" si="76"/>
        <v>124.35</v>
      </c>
      <c r="K1748" s="654">
        <v>0.67249999999999999</v>
      </c>
      <c r="L1748" s="637"/>
      <c r="M1748" s="637"/>
      <c r="N1748" s="637"/>
    </row>
    <row r="1749" spans="3:14" x14ac:dyDescent="0.25">
      <c r="C1749" s="649">
        <v>124.4</v>
      </c>
      <c r="D1749" s="650" t="str">
        <f t="shared" si="75"/>
        <v>124.40</v>
      </c>
      <c r="E1749" s="651">
        <v>0.54607499999999998</v>
      </c>
      <c r="F1749" s="618"/>
      <c r="I1749" s="653">
        <v>124.4</v>
      </c>
      <c r="J1749" s="650" t="str">
        <f t="shared" si="76"/>
        <v>124.40</v>
      </c>
      <c r="K1749" s="654">
        <v>0.67244999999999999</v>
      </c>
      <c r="L1749" s="637"/>
      <c r="M1749" s="637"/>
      <c r="N1749" s="637"/>
    </row>
    <row r="1750" spans="3:14" x14ac:dyDescent="0.25">
      <c r="C1750" s="649">
        <v>124.45</v>
      </c>
      <c r="D1750" s="650" t="str">
        <f t="shared" si="75"/>
        <v>124.45</v>
      </c>
      <c r="E1750" s="651">
        <v>0.54600000000000004</v>
      </c>
      <c r="F1750" s="618"/>
      <c r="I1750" s="653">
        <v>124.45</v>
      </c>
      <c r="J1750" s="650" t="str">
        <f t="shared" si="76"/>
        <v>124.45</v>
      </c>
      <c r="K1750" s="654">
        <v>0.6724</v>
      </c>
      <c r="L1750" s="637"/>
      <c r="M1750" s="637"/>
      <c r="N1750" s="637"/>
    </row>
    <row r="1751" spans="3:14" x14ac:dyDescent="0.25">
      <c r="C1751" s="649">
        <v>124.5</v>
      </c>
      <c r="D1751" s="650" t="str">
        <f t="shared" si="75"/>
        <v>124.50</v>
      </c>
      <c r="E1751" s="651">
        <v>0.54595000000000005</v>
      </c>
      <c r="F1751" s="618"/>
      <c r="I1751" s="653">
        <v>124.5</v>
      </c>
      <c r="J1751" s="650" t="str">
        <f t="shared" si="76"/>
        <v>124.50</v>
      </c>
      <c r="K1751" s="654">
        <v>0.67235</v>
      </c>
      <c r="L1751" s="637"/>
      <c r="M1751" s="637"/>
      <c r="N1751" s="637"/>
    </row>
    <row r="1752" spans="3:14" x14ac:dyDescent="0.25">
      <c r="C1752" s="649">
        <v>124.55</v>
      </c>
      <c r="D1752" s="650" t="str">
        <f t="shared" si="75"/>
        <v>124.55</v>
      </c>
      <c r="E1752" s="651">
        <v>0.54590000000000005</v>
      </c>
      <c r="F1752" s="618"/>
      <c r="I1752" s="653">
        <v>124.55</v>
      </c>
      <c r="J1752" s="650" t="str">
        <f t="shared" si="76"/>
        <v>124.55</v>
      </c>
      <c r="K1752" s="654">
        <v>0.67225000000000001</v>
      </c>
      <c r="L1752" s="637"/>
      <c r="M1752" s="637"/>
      <c r="N1752" s="637"/>
    </row>
    <row r="1753" spans="3:14" x14ac:dyDescent="0.25">
      <c r="C1753" s="649">
        <v>124.6</v>
      </c>
      <c r="D1753" s="650" t="str">
        <f t="shared" si="75"/>
        <v>124.60</v>
      </c>
      <c r="E1753" s="651">
        <v>0.545825</v>
      </c>
      <c r="F1753" s="618"/>
      <c r="I1753" s="653">
        <v>124.6</v>
      </c>
      <c r="J1753" s="650" t="str">
        <f t="shared" si="76"/>
        <v>124.60</v>
      </c>
      <c r="K1753" s="654">
        <v>0.67215000000000003</v>
      </c>
      <c r="L1753" s="637"/>
      <c r="M1753" s="637"/>
      <c r="N1753" s="637"/>
    </row>
    <row r="1754" spans="3:14" x14ac:dyDescent="0.25">
      <c r="C1754" s="649">
        <v>124.65</v>
      </c>
      <c r="D1754" s="650" t="str">
        <f t="shared" si="75"/>
        <v>124.65</v>
      </c>
      <c r="E1754" s="651">
        <v>0.54574999999999996</v>
      </c>
      <c r="F1754" s="618"/>
      <c r="I1754" s="653">
        <v>124.65</v>
      </c>
      <c r="J1754" s="650" t="str">
        <f t="shared" si="76"/>
        <v>124.65</v>
      </c>
      <c r="K1754" s="654">
        <v>0.67210000000000003</v>
      </c>
      <c r="L1754" s="637"/>
      <c r="M1754" s="637"/>
      <c r="N1754" s="637"/>
    </row>
    <row r="1755" spans="3:14" x14ac:dyDescent="0.25">
      <c r="C1755" s="649">
        <v>124.7</v>
      </c>
      <c r="D1755" s="650" t="str">
        <f t="shared" si="75"/>
        <v>124.70</v>
      </c>
      <c r="E1755" s="651">
        <v>0.54569999999999996</v>
      </c>
      <c r="F1755" s="618"/>
      <c r="I1755" s="653">
        <v>124.7</v>
      </c>
      <c r="J1755" s="650" t="str">
        <f t="shared" si="76"/>
        <v>124.70</v>
      </c>
      <c r="K1755" s="654">
        <v>0.67205000000000004</v>
      </c>
      <c r="L1755" s="637"/>
      <c r="M1755" s="637"/>
      <c r="N1755" s="637"/>
    </row>
    <row r="1756" spans="3:14" x14ac:dyDescent="0.25">
      <c r="C1756" s="649">
        <v>124.75</v>
      </c>
      <c r="D1756" s="650" t="str">
        <f t="shared" si="75"/>
        <v>124.75</v>
      </c>
      <c r="E1756" s="651">
        <v>0.54564999999999997</v>
      </c>
      <c r="F1756" s="618"/>
      <c r="I1756" s="653">
        <v>124.75</v>
      </c>
      <c r="J1756" s="650" t="str">
        <f t="shared" si="76"/>
        <v>124.75</v>
      </c>
      <c r="K1756" s="654">
        <v>0.67200000000000004</v>
      </c>
      <c r="L1756" s="637"/>
      <c r="M1756" s="637"/>
      <c r="N1756" s="637"/>
    </row>
    <row r="1757" spans="3:14" x14ac:dyDescent="0.25">
      <c r="C1757" s="649">
        <v>124.8</v>
      </c>
      <c r="D1757" s="650" t="str">
        <f t="shared" si="75"/>
        <v>124.80</v>
      </c>
      <c r="E1757" s="651">
        <v>0.54557500000000003</v>
      </c>
      <c r="F1757" s="618"/>
      <c r="I1757" s="653">
        <v>124.8</v>
      </c>
      <c r="J1757" s="650" t="str">
        <f t="shared" si="76"/>
        <v>124.80</v>
      </c>
      <c r="K1757" s="654">
        <v>0.67195000000000005</v>
      </c>
      <c r="L1757" s="637"/>
      <c r="M1757" s="637"/>
      <c r="N1757" s="637"/>
    </row>
    <row r="1758" spans="3:14" x14ac:dyDescent="0.25">
      <c r="C1758" s="649">
        <v>124.85</v>
      </c>
      <c r="D1758" s="650" t="str">
        <f t="shared" si="75"/>
        <v>124.85</v>
      </c>
      <c r="E1758" s="651">
        <v>0.54549999999999998</v>
      </c>
      <c r="F1758" s="618"/>
      <c r="I1758" s="653">
        <v>124.85</v>
      </c>
      <c r="J1758" s="650" t="str">
        <f t="shared" si="76"/>
        <v>124.85</v>
      </c>
      <c r="K1758" s="654">
        <v>0.67186999999999997</v>
      </c>
      <c r="L1758" s="637"/>
      <c r="M1758" s="637"/>
      <c r="N1758" s="637"/>
    </row>
    <row r="1759" spans="3:14" x14ac:dyDescent="0.25">
      <c r="C1759" s="649">
        <v>124.9</v>
      </c>
      <c r="D1759" s="650" t="str">
        <f t="shared" si="75"/>
        <v>124.90</v>
      </c>
      <c r="E1759" s="651">
        <v>0.54544999999999999</v>
      </c>
      <c r="F1759" s="618"/>
      <c r="I1759" s="653">
        <v>124.9</v>
      </c>
      <c r="J1759" s="650" t="str">
        <f t="shared" si="76"/>
        <v>124.90</v>
      </c>
      <c r="K1759" s="654">
        <v>0.67179999999999995</v>
      </c>
      <c r="L1759" s="637"/>
      <c r="M1759" s="637"/>
      <c r="N1759" s="637"/>
    </row>
    <row r="1760" spans="3:14" x14ac:dyDescent="0.25">
      <c r="C1760" s="649">
        <v>124.95</v>
      </c>
      <c r="D1760" s="650" t="str">
        <f t="shared" si="75"/>
        <v>124.95</v>
      </c>
      <c r="E1760" s="651">
        <v>0.5454</v>
      </c>
      <c r="F1760" s="618"/>
      <c r="I1760" s="653">
        <v>124.95</v>
      </c>
      <c r="J1760" s="650" t="str">
        <f t="shared" si="76"/>
        <v>124.95</v>
      </c>
      <c r="K1760" s="654">
        <v>0.67174999999999996</v>
      </c>
      <c r="L1760" s="637"/>
      <c r="M1760" s="637"/>
      <c r="N1760" s="637"/>
    </row>
    <row r="1761" spans="3:14" x14ac:dyDescent="0.25">
      <c r="C1761" s="649">
        <v>125</v>
      </c>
      <c r="D1761" s="650" t="str">
        <f t="shared" si="75"/>
        <v>125.00</v>
      </c>
      <c r="E1761" s="651">
        <v>0.54537999999999998</v>
      </c>
      <c r="F1761" s="618"/>
      <c r="I1761" s="653">
        <v>125</v>
      </c>
      <c r="J1761" s="650" t="str">
        <f t="shared" si="76"/>
        <v>125.00</v>
      </c>
      <c r="K1761" s="654">
        <v>0.67169999999999996</v>
      </c>
      <c r="L1761" s="637"/>
      <c r="M1761" s="637"/>
      <c r="N1761" s="637"/>
    </row>
    <row r="1762" spans="3:14" x14ac:dyDescent="0.25">
      <c r="C1762" s="649">
        <v>125.05</v>
      </c>
      <c r="D1762" s="650" t="str">
        <f t="shared" si="75"/>
        <v>125.05</v>
      </c>
      <c r="E1762" s="651">
        <v>0.54535999999999996</v>
      </c>
      <c r="F1762" s="618"/>
      <c r="I1762" s="653">
        <v>125.05</v>
      </c>
      <c r="J1762" s="650" t="str">
        <f t="shared" si="76"/>
        <v>125.05</v>
      </c>
      <c r="K1762" s="654">
        <v>0.67164999999999997</v>
      </c>
      <c r="L1762" s="637"/>
      <c r="M1762" s="637"/>
      <c r="N1762" s="637"/>
    </row>
    <row r="1763" spans="3:14" x14ac:dyDescent="0.25">
      <c r="C1763" s="649">
        <v>125.1</v>
      </c>
      <c r="D1763" s="650" t="str">
        <f t="shared" si="75"/>
        <v>125.10</v>
      </c>
      <c r="E1763" s="651">
        <v>0.54530500000000004</v>
      </c>
      <c r="F1763" s="618"/>
      <c r="I1763" s="653">
        <v>125.1</v>
      </c>
      <c r="J1763" s="650" t="str">
        <f t="shared" si="76"/>
        <v>125.10</v>
      </c>
      <c r="K1763" s="654">
        <v>0.67159999999999997</v>
      </c>
      <c r="L1763" s="637"/>
      <c r="M1763" s="637"/>
      <c r="N1763" s="637"/>
    </row>
    <row r="1764" spans="3:14" x14ac:dyDescent="0.25">
      <c r="C1764" s="649">
        <v>125.15</v>
      </c>
      <c r="D1764" s="650" t="str">
        <f t="shared" si="75"/>
        <v>125.15</v>
      </c>
      <c r="E1764" s="651">
        <v>0.54525000000000001</v>
      </c>
      <c r="F1764" s="618"/>
      <c r="I1764" s="653">
        <v>125.15</v>
      </c>
      <c r="J1764" s="650" t="str">
        <f t="shared" si="76"/>
        <v>125.15</v>
      </c>
      <c r="K1764" s="654">
        <v>0.67154999999999998</v>
      </c>
      <c r="L1764" s="637"/>
      <c r="M1764" s="637"/>
      <c r="N1764" s="637"/>
    </row>
    <row r="1765" spans="3:14" x14ac:dyDescent="0.25">
      <c r="C1765" s="649">
        <v>125.2</v>
      </c>
      <c r="D1765" s="650" t="str">
        <f t="shared" si="75"/>
        <v>125.20</v>
      </c>
      <c r="E1765" s="651">
        <v>0.54519499999999999</v>
      </c>
      <c r="F1765" s="618"/>
      <c r="I1765" s="653">
        <v>125.2</v>
      </c>
      <c r="J1765" s="650" t="str">
        <f t="shared" si="76"/>
        <v>125.20</v>
      </c>
      <c r="K1765" s="654">
        <v>0.67149999999999999</v>
      </c>
      <c r="L1765" s="637"/>
      <c r="M1765" s="637"/>
      <c r="N1765" s="637"/>
    </row>
    <row r="1766" spans="3:14" x14ac:dyDescent="0.25">
      <c r="C1766" s="649">
        <v>125.25</v>
      </c>
      <c r="D1766" s="650" t="str">
        <f t="shared" si="75"/>
        <v>125.25</v>
      </c>
      <c r="E1766" s="651">
        <v>0.54513999999999996</v>
      </c>
      <c r="F1766" s="618"/>
      <c r="I1766" s="653">
        <v>125.25</v>
      </c>
      <c r="J1766" s="650" t="str">
        <f t="shared" si="76"/>
        <v>125.25</v>
      </c>
      <c r="K1766" s="654">
        <v>0.67142000000000002</v>
      </c>
      <c r="L1766" s="637"/>
      <c r="M1766" s="637"/>
      <c r="N1766" s="637"/>
    </row>
    <row r="1767" spans="3:14" x14ac:dyDescent="0.25">
      <c r="C1767" s="649">
        <v>125.3</v>
      </c>
      <c r="D1767" s="650" t="str">
        <f t="shared" si="75"/>
        <v>125.30</v>
      </c>
      <c r="E1767" s="651">
        <v>0.54508500000000004</v>
      </c>
      <c r="F1767" s="618"/>
      <c r="I1767" s="653">
        <v>125.3</v>
      </c>
      <c r="J1767" s="650" t="str">
        <f t="shared" si="76"/>
        <v>125.30</v>
      </c>
      <c r="K1767" s="654">
        <v>0.67135</v>
      </c>
      <c r="L1767" s="637"/>
      <c r="M1767" s="637"/>
      <c r="N1767" s="637"/>
    </row>
    <row r="1768" spans="3:14" x14ac:dyDescent="0.25">
      <c r="C1768" s="649">
        <v>125.35</v>
      </c>
      <c r="D1768" s="650" t="str">
        <f t="shared" si="75"/>
        <v>125.35</v>
      </c>
      <c r="E1768" s="651">
        <v>0.54503000000000001</v>
      </c>
      <c r="F1768" s="618"/>
      <c r="I1768" s="653">
        <v>125.35</v>
      </c>
      <c r="J1768" s="650" t="str">
        <f t="shared" si="76"/>
        <v>125.35</v>
      </c>
      <c r="K1768" s="654">
        <v>0.67127000000000003</v>
      </c>
      <c r="L1768" s="637"/>
      <c r="M1768" s="637"/>
      <c r="N1768" s="637"/>
    </row>
    <row r="1769" spans="3:14" x14ac:dyDescent="0.25">
      <c r="C1769" s="649">
        <v>125.4</v>
      </c>
      <c r="D1769" s="650" t="str">
        <f t="shared" si="75"/>
        <v>125.40</v>
      </c>
      <c r="E1769" s="651">
        <v>0.54497499999999999</v>
      </c>
      <c r="F1769" s="618"/>
      <c r="I1769" s="653">
        <v>125.4</v>
      </c>
      <c r="J1769" s="650" t="str">
        <f t="shared" si="76"/>
        <v>125.40</v>
      </c>
      <c r="K1769" s="654">
        <v>0.67120000000000002</v>
      </c>
      <c r="L1769" s="637"/>
      <c r="M1769" s="637"/>
      <c r="N1769" s="637"/>
    </row>
    <row r="1770" spans="3:14" x14ac:dyDescent="0.25">
      <c r="C1770" s="649">
        <v>125.45</v>
      </c>
      <c r="D1770" s="650" t="str">
        <f t="shared" si="75"/>
        <v>125.45</v>
      </c>
      <c r="E1770" s="651">
        <v>0.54491999999999996</v>
      </c>
      <c r="F1770" s="618"/>
      <c r="I1770" s="653">
        <v>125.45</v>
      </c>
      <c r="J1770" s="650" t="str">
        <f t="shared" si="76"/>
        <v>125.45</v>
      </c>
      <c r="K1770" s="654">
        <v>0.67115000000000002</v>
      </c>
      <c r="L1770" s="637"/>
      <c r="M1770" s="637"/>
      <c r="N1770" s="637"/>
    </row>
    <row r="1771" spans="3:14" x14ac:dyDescent="0.25">
      <c r="C1771" s="649">
        <v>125.5</v>
      </c>
      <c r="D1771" s="650" t="str">
        <f t="shared" si="75"/>
        <v>125.50</v>
      </c>
      <c r="E1771" s="651">
        <v>0.54486500000000004</v>
      </c>
      <c r="F1771" s="618"/>
      <c r="I1771" s="653">
        <v>125.5</v>
      </c>
      <c r="J1771" s="650" t="str">
        <f t="shared" si="76"/>
        <v>125.50</v>
      </c>
      <c r="K1771" s="654">
        <v>0.67110000000000003</v>
      </c>
      <c r="L1771" s="637"/>
      <c r="M1771" s="637"/>
      <c r="N1771" s="637"/>
    </row>
    <row r="1772" spans="3:14" x14ac:dyDescent="0.25">
      <c r="C1772" s="649">
        <v>125.55</v>
      </c>
      <c r="D1772" s="650" t="str">
        <f t="shared" si="75"/>
        <v>125.55</v>
      </c>
      <c r="E1772" s="651">
        <v>0.54481000000000002</v>
      </c>
      <c r="F1772" s="618"/>
      <c r="I1772" s="653">
        <v>125.55</v>
      </c>
      <c r="J1772" s="650" t="str">
        <f t="shared" si="76"/>
        <v>125.55</v>
      </c>
      <c r="K1772" s="654">
        <v>0.67101999999999995</v>
      </c>
      <c r="L1772" s="637"/>
      <c r="M1772" s="637"/>
      <c r="N1772" s="637"/>
    </row>
    <row r="1773" spans="3:14" x14ac:dyDescent="0.25">
      <c r="C1773" s="649">
        <v>125.6</v>
      </c>
      <c r="D1773" s="650" t="str">
        <f t="shared" si="75"/>
        <v>125.60</v>
      </c>
      <c r="E1773" s="651">
        <v>0.54475499999999999</v>
      </c>
      <c r="F1773" s="618"/>
      <c r="I1773" s="653">
        <v>125.6</v>
      </c>
      <c r="J1773" s="650" t="str">
        <f t="shared" si="76"/>
        <v>125.60</v>
      </c>
      <c r="K1773" s="654">
        <v>0.67095000000000005</v>
      </c>
      <c r="L1773" s="637"/>
      <c r="M1773" s="637"/>
      <c r="N1773" s="637"/>
    </row>
    <row r="1774" spans="3:14" x14ac:dyDescent="0.25">
      <c r="C1774" s="649">
        <v>125.65</v>
      </c>
      <c r="D1774" s="650" t="str">
        <f t="shared" si="75"/>
        <v>125.65</v>
      </c>
      <c r="E1774" s="651">
        <v>0.54469999999999996</v>
      </c>
      <c r="F1774" s="618"/>
      <c r="I1774" s="653">
        <v>125.65</v>
      </c>
      <c r="J1774" s="650" t="str">
        <f t="shared" si="76"/>
        <v>125.65</v>
      </c>
      <c r="K1774" s="654">
        <v>0.67090000000000005</v>
      </c>
      <c r="L1774" s="637"/>
      <c r="M1774" s="637"/>
      <c r="N1774" s="637"/>
    </row>
    <row r="1775" spans="3:14" x14ac:dyDescent="0.25">
      <c r="C1775" s="649">
        <v>125.7</v>
      </c>
      <c r="D1775" s="650" t="str">
        <f t="shared" si="75"/>
        <v>125.70</v>
      </c>
      <c r="E1775" s="651">
        <v>0.54464500000000005</v>
      </c>
      <c r="F1775" s="618"/>
      <c r="I1775" s="653">
        <v>125.7</v>
      </c>
      <c r="J1775" s="650" t="str">
        <f t="shared" si="76"/>
        <v>125.70</v>
      </c>
      <c r="K1775" s="654">
        <v>0.67084999999999995</v>
      </c>
      <c r="L1775" s="637"/>
      <c r="M1775" s="637"/>
      <c r="N1775" s="637"/>
    </row>
    <row r="1776" spans="3:14" x14ac:dyDescent="0.25">
      <c r="C1776" s="649">
        <v>125.75</v>
      </c>
      <c r="D1776" s="650" t="str">
        <f t="shared" si="75"/>
        <v>125.75</v>
      </c>
      <c r="E1776" s="651">
        <v>0.54459000000000002</v>
      </c>
      <c r="F1776" s="618"/>
      <c r="I1776" s="653">
        <v>125.75</v>
      </c>
      <c r="J1776" s="650" t="str">
        <f t="shared" si="76"/>
        <v>125.75</v>
      </c>
      <c r="K1776" s="654">
        <v>0.67079999999999995</v>
      </c>
      <c r="L1776" s="637"/>
      <c r="M1776" s="637"/>
      <c r="N1776" s="637"/>
    </row>
    <row r="1777" spans="3:14" x14ac:dyDescent="0.25">
      <c r="C1777" s="649">
        <v>125.8</v>
      </c>
      <c r="D1777" s="650" t="str">
        <f t="shared" si="75"/>
        <v>125.80</v>
      </c>
      <c r="E1777" s="651">
        <v>0.54453499999999999</v>
      </c>
      <c r="F1777" s="618"/>
      <c r="I1777" s="653">
        <v>125.8</v>
      </c>
      <c r="J1777" s="650" t="str">
        <f t="shared" si="76"/>
        <v>125.80</v>
      </c>
      <c r="K1777" s="654">
        <v>0.67074999999999996</v>
      </c>
      <c r="L1777" s="637"/>
      <c r="M1777" s="637"/>
      <c r="N1777" s="637"/>
    </row>
    <row r="1778" spans="3:14" x14ac:dyDescent="0.25">
      <c r="C1778" s="649">
        <v>125.85</v>
      </c>
      <c r="D1778" s="650" t="str">
        <f t="shared" si="75"/>
        <v>125.85</v>
      </c>
      <c r="E1778" s="651">
        <v>0.54447999999999996</v>
      </c>
      <c r="F1778" s="618"/>
      <c r="I1778" s="653">
        <v>125.85</v>
      </c>
      <c r="J1778" s="650" t="str">
        <f t="shared" si="76"/>
        <v>125.85</v>
      </c>
      <c r="K1778" s="654">
        <v>0.67069999999999996</v>
      </c>
      <c r="L1778" s="637"/>
      <c r="M1778" s="637"/>
      <c r="N1778" s="637"/>
    </row>
    <row r="1779" spans="3:14" x14ac:dyDescent="0.25">
      <c r="C1779" s="649">
        <v>125.9</v>
      </c>
      <c r="D1779" s="650" t="str">
        <f t="shared" si="75"/>
        <v>125.90</v>
      </c>
      <c r="E1779" s="651">
        <v>0.54442500000000005</v>
      </c>
      <c r="F1779" s="618"/>
      <c r="I1779" s="653">
        <v>125.9</v>
      </c>
      <c r="J1779" s="650" t="str">
        <f t="shared" si="76"/>
        <v>125.90</v>
      </c>
      <c r="K1779" s="654">
        <v>0.67064999999999997</v>
      </c>
      <c r="L1779" s="637"/>
      <c r="M1779" s="637"/>
      <c r="N1779" s="637"/>
    </row>
    <row r="1780" spans="3:14" x14ac:dyDescent="0.25">
      <c r="C1780" s="649">
        <v>125.95</v>
      </c>
      <c r="D1780" s="650" t="str">
        <f t="shared" si="75"/>
        <v>125.95</v>
      </c>
      <c r="E1780" s="651">
        <v>0.54437000000000002</v>
      </c>
      <c r="F1780" s="618"/>
      <c r="I1780" s="653">
        <v>125.95</v>
      </c>
      <c r="J1780" s="650" t="str">
        <f t="shared" si="76"/>
        <v>125.95</v>
      </c>
      <c r="K1780" s="654">
        <v>0.67057</v>
      </c>
      <c r="L1780" s="637"/>
      <c r="M1780" s="637"/>
      <c r="N1780" s="637"/>
    </row>
    <row r="1781" spans="3:14" x14ac:dyDescent="0.25">
      <c r="C1781" s="649">
        <v>126</v>
      </c>
      <c r="D1781" s="650" t="str">
        <f t="shared" si="75"/>
        <v>126.00</v>
      </c>
      <c r="E1781" s="651">
        <v>0.54431499999999999</v>
      </c>
      <c r="F1781" s="618"/>
      <c r="I1781" s="653">
        <v>126</v>
      </c>
      <c r="J1781" s="650" t="str">
        <f t="shared" si="76"/>
        <v>126.00</v>
      </c>
      <c r="K1781" s="654">
        <v>0.67049999999999998</v>
      </c>
      <c r="L1781" s="637"/>
      <c r="M1781" s="637"/>
      <c r="N1781" s="637"/>
    </row>
    <row r="1782" spans="3:14" x14ac:dyDescent="0.25">
      <c r="C1782" s="649">
        <v>126.05</v>
      </c>
      <c r="D1782" s="650" t="str">
        <f t="shared" si="75"/>
        <v>126.05</v>
      </c>
      <c r="E1782" s="651">
        <v>0.54425999999999997</v>
      </c>
      <c r="F1782" s="618"/>
      <c r="I1782" s="653">
        <v>126.05</v>
      </c>
      <c r="J1782" s="650" t="str">
        <f t="shared" si="76"/>
        <v>126.05</v>
      </c>
      <c r="K1782" s="654">
        <v>0.67044999999999999</v>
      </c>
      <c r="L1782" s="637"/>
      <c r="M1782" s="637"/>
      <c r="N1782" s="637"/>
    </row>
    <row r="1783" spans="3:14" x14ac:dyDescent="0.25">
      <c r="C1783" s="649">
        <v>126.1</v>
      </c>
      <c r="D1783" s="650" t="str">
        <f t="shared" si="75"/>
        <v>126.10</v>
      </c>
      <c r="E1783" s="651">
        <v>0.54422999999999999</v>
      </c>
      <c r="F1783" s="618"/>
      <c r="I1783" s="653">
        <v>126.1</v>
      </c>
      <c r="J1783" s="650" t="str">
        <f t="shared" si="76"/>
        <v>126.10</v>
      </c>
      <c r="K1783" s="654">
        <v>0.6704</v>
      </c>
      <c r="L1783" s="637"/>
      <c r="M1783" s="637"/>
      <c r="N1783" s="637"/>
    </row>
    <row r="1784" spans="3:14" x14ac:dyDescent="0.25">
      <c r="C1784" s="649">
        <v>126.15</v>
      </c>
      <c r="D1784" s="650" t="str">
        <f t="shared" si="75"/>
        <v>126.15</v>
      </c>
      <c r="E1784" s="651">
        <v>0.54420000000000002</v>
      </c>
      <c r="F1784" s="618"/>
      <c r="I1784" s="653">
        <v>126.15</v>
      </c>
      <c r="J1784" s="650" t="str">
        <f t="shared" si="76"/>
        <v>126.15</v>
      </c>
      <c r="K1784" s="654">
        <v>0.67035</v>
      </c>
      <c r="L1784" s="637"/>
      <c r="M1784" s="637"/>
      <c r="N1784" s="637"/>
    </row>
    <row r="1785" spans="3:14" x14ac:dyDescent="0.25">
      <c r="C1785" s="649">
        <v>126.2</v>
      </c>
      <c r="D1785" s="650" t="str">
        <f t="shared" si="75"/>
        <v>126.20</v>
      </c>
      <c r="E1785" s="651">
        <v>0.54414499999999999</v>
      </c>
      <c r="F1785" s="618"/>
      <c r="I1785" s="653">
        <v>126.2</v>
      </c>
      <c r="J1785" s="650" t="str">
        <f t="shared" si="76"/>
        <v>126.20</v>
      </c>
      <c r="K1785" s="654">
        <v>0.67030000000000001</v>
      </c>
      <c r="L1785" s="637"/>
      <c r="M1785" s="637"/>
      <c r="N1785" s="637"/>
    </row>
    <row r="1786" spans="3:14" x14ac:dyDescent="0.25">
      <c r="C1786" s="649">
        <v>126.25</v>
      </c>
      <c r="D1786" s="650" t="str">
        <f t="shared" si="75"/>
        <v>126.25</v>
      </c>
      <c r="E1786" s="651">
        <v>0.54408999999999996</v>
      </c>
      <c r="F1786" s="618"/>
      <c r="I1786" s="653">
        <v>126.25</v>
      </c>
      <c r="J1786" s="650" t="str">
        <f t="shared" si="76"/>
        <v>126.25</v>
      </c>
      <c r="K1786" s="654">
        <v>0.67020000000000002</v>
      </c>
      <c r="L1786" s="637"/>
      <c r="M1786" s="637"/>
      <c r="N1786" s="637"/>
    </row>
    <row r="1787" spans="3:14" x14ac:dyDescent="0.25">
      <c r="C1787" s="649">
        <v>126.3</v>
      </c>
      <c r="D1787" s="650" t="str">
        <f t="shared" si="75"/>
        <v>126.30</v>
      </c>
      <c r="E1787" s="651">
        <v>0.54403500000000005</v>
      </c>
      <c r="F1787" s="618"/>
      <c r="I1787" s="653">
        <v>126.3</v>
      </c>
      <c r="J1787" s="650" t="str">
        <f t="shared" si="76"/>
        <v>126.30</v>
      </c>
      <c r="K1787" s="654">
        <v>0.67010000000000003</v>
      </c>
      <c r="L1787" s="637"/>
      <c r="M1787" s="637"/>
      <c r="N1787" s="637"/>
    </row>
    <row r="1788" spans="3:14" x14ac:dyDescent="0.25">
      <c r="C1788" s="649">
        <v>126.35</v>
      </c>
      <c r="D1788" s="650" t="str">
        <f t="shared" si="75"/>
        <v>126.35</v>
      </c>
      <c r="E1788" s="651">
        <v>0.54398000000000002</v>
      </c>
      <c r="F1788" s="618"/>
      <c r="I1788" s="653">
        <v>126.35</v>
      </c>
      <c r="J1788" s="650" t="str">
        <f t="shared" si="76"/>
        <v>126.35</v>
      </c>
      <c r="K1788" s="654">
        <v>0.67005000000000003</v>
      </c>
      <c r="L1788" s="637"/>
      <c r="M1788" s="637"/>
      <c r="N1788" s="637"/>
    </row>
    <row r="1789" spans="3:14" x14ac:dyDescent="0.25">
      <c r="C1789" s="649">
        <v>126.4</v>
      </c>
      <c r="D1789" s="650" t="str">
        <f t="shared" si="75"/>
        <v>126.40</v>
      </c>
      <c r="E1789" s="651">
        <v>0.54392499999999999</v>
      </c>
      <c r="F1789" s="618"/>
      <c r="I1789" s="653">
        <v>126.4</v>
      </c>
      <c r="J1789" s="650" t="str">
        <f t="shared" si="76"/>
        <v>126.40</v>
      </c>
      <c r="K1789" s="654">
        <v>0.67</v>
      </c>
      <c r="L1789" s="637"/>
      <c r="M1789" s="637"/>
      <c r="N1789" s="637"/>
    </row>
    <row r="1790" spans="3:14" x14ac:dyDescent="0.25">
      <c r="C1790" s="649">
        <v>126.45</v>
      </c>
      <c r="D1790" s="650" t="str">
        <f t="shared" ref="D1790:D1853" si="77">TEXT(C1790,"#.00")</f>
        <v>126.45</v>
      </c>
      <c r="E1790" s="651">
        <v>0.54386999999999996</v>
      </c>
      <c r="F1790" s="618"/>
      <c r="I1790" s="653">
        <v>126.45</v>
      </c>
      <c r="J1790" s="650" t="str">
        <f t="shared" ref="J1790:J1853" si="78">TEXT(I1790,"#.00")</f>
        <v>126.45</v>
      </c>
      <c r="K1790" s="654">
        <v>0.66995000000000005</v>
      </c>
      <c r="L1790" s="637"/>
      <c r="M1790" s="637"/>
      <c r="N1790" s="637"/>
    </row>
    <row r="1791" spans="3:14" x14ac:dyDescent="0.25">
      <c r="C1791" s="649">
        <v>126.5</v>
      </c>
      <c r="D1791" s="650" t="str">
        <f t="shared" si="77"/>
        <v>126.50</v>
      </c>
      <c r="E1791" s="651">
        <v>0.54381500000000005</v>
      </c>
      <c r="F1791" s="618"/>
      <c r="I1791" s="653">
        <v>126.5</v>
      </c>
      <c r="J1791" s="650" t="str">
        <f t="shared" si="78"/>
        <v>126.50</v>
      </c>
      <c r="K1791" s="654">
        <v>0.66990000000000005</v>
      </c>
      <c r="L1791" s="637"/>
      <c r="M1791" s="637"/>
      <c r="N1791" s="637"/>
    </row>
    <row r="1792" spans="3:14" x14ac:dyDescent="0.25">
      <c r="C1792" s="649">
        <v>126.55</v>
      </c>
      <c r="D1792" s="650" t="str">
        <f t="shared" si="77"/>
        <v>126.55</v>
      </c>
      <c r="E1792" s="651">
        <v>0.54376000000000002</v>
      </c>
      <c r="F1792" s="618"/>
      <c r="I1792" s="653">
        <v>126.55</v>
      </c>
      <c r="J1792" s="650" t="str">
        <f t="shared" si="78"/>
        <v>126.55</v>
      </c>
      <c r="K1792" s="654">
        <v>0.66984999999999995</v>
      </c>
      <c r="L1792" s="637"/>
      <c r="M1792" s="637"/>
      <c r="N1792" s="637"/>
    </row>
    <row r="1793" spans="3:14" x14ac:dyDescent="0.25">
      <c r="C1793" s="649">
        <v>126.6</v>
      </c>
      <c r="D1793" s="650" t="str">
        <f t="shared" si="77"/>
        <v>126.60</v>
      </c>
      <c r="E1793" s="651">
        <v>0.54370499999999999</v>
      </c>
      <c r="F1793" s="618"/>
      <c r="I1793" s="653">
        <v>126.6</v>
      </c>
      <c r="J1793" s="650" t="str">
        <f t="shared" si="78"/>
        <v>126.60</v>
      </c>
      <c r="K1793" s="654">
        <v>0.66979999999999995</v>
      </c>
      <c r="L1793" s="637"/>
      <c r="M1793" s="637"/>
      <c r="N1793" s="637"/>
    </row>
    <row r="1794" spans="3:14" x14ac:dyDescent="0.25">
      <c r="C1794" s="649">
        <v>126.65</v>
      </c>
      <c r="D1794" s="650" t="str">
        <f t="shared" si="77"/>
        <v>126.65</v>
      </c>
      <c r="E1794" s="651">
        <v>0.54364999999999997</v>
      </c>
      <c r="F1794" s="618"/>
      <c r="I1794" s="653">
        <v>126.65</v>
      </c>
      <c r="J1794" s="650" t="str">
        <f t="shared" si="78"/>
        <v>126.65</v>
      </c>
      <c r="K1794" s="654">
        <v>0.66971999999999998</v>
      </c>
      <c r="L1794" s="637"/>
      <c r="M1794" s="637"/>
      <c r="N1794" s="637"/>
    </row>
    <row r="1795" spans="3:14" x14ac:dyDescent="0.25">
      <c r="C1795" s="649">
        <v>126.7</v>
      </c>
      <c r="D1795" s="650" t="str">
        <f t="shared" si="77"/>
        <v>126.70</v>
      </c>
      <c r="E1795" s="651">
        <v>0.54359500000000005</v>
      </c>
      <c r="F1795" s="618"/>
      <c r="I1795" s="653">
        <v>126.7</v>
      </c>
      <c r="J1795" s="650" t="str">
        <f t="shared" si="78"/>
        <v>126.70</v>
      </c>
      <c r="K1795" s="654">
        <v>0.66964999999999997</v>
      </c>
      <c r="L1795" s="637"/>
      <c r="M1795" s="637"/>
      <c r="N1795" s="637"/>
    </row>
    <row r="1796" spans="3:14" x14ac:dyDescent="0.25">
      <c r="C1796" s="649">
        <v>126.75</v>
      </c>
      <c r="D1796" s="650" t="str">
        <f t="shared" si="77"/>
        <v>126.75</v>
      </c>
      <c r="E1796" s="651">
        <v>0.54354000000000002</v>
      </c>
      <c r="F1796" s="618"/>
      <c r="I1796" s="653">
        <v>126.75</v>
      </c>
      <c r="J1796" s="650" t="str">
        <f t="shared" si="78"/>
        <v>126.75</v>
      </c>
      <c r="K1796" s="654">
        <v>0.66959999999999997</v>
      </c>
      <c r="L1796" s="637"/>
      <c r="M1796" s="637"/>
      <c r="N1796" s="637"/>
    </row>
    <row r="1797" spans="3:14" x14ac:dyDescent="0.25">
      <c r="C1797" s="649">
        <v>126.8</v>
      </c>
      <c r="D1797" s="650" t="str">
        <f t="shared" si="77"/>
        <v>126.80</v>
      </c>
      <c r="E1797" s="651">
        <v>0.543485</v>
      </c>
      <c r="F1797" s="618"/>
      <c r="I1797" s="653">
        <v>126.8</v>
      </c>
      <c r="J1797" s="650" t="str">
        <f t="shared" si="78"/>
        <v>126.80</v>
      </c>
      <c r="K1797" s="654">
        <v>0.66954999999999998</v>
      </c>
      <c r="L1797" s="637"/>
      <c r="M1797" s="637"/>
      <c r="N1797" s="637"/>
    </row>
    <row r="1798" spans="3:14" x14ac:dyDescent="0.25">
      <c r="C1798" s="649">
        <v>126.85</v>
      </c>
      <c r="D1798" s="650" t="str">
        <f t="shared" si="77"/>
        <v>126.85</v>
      </c>
      <c r="E1798" s="651">
        <v>0.54342999999999997</v>
      </c>
      <c r="F1798" s="618"/>
      <c r="I1798" s="653">
        <v>126.85</v>
      </c>
      <c r="J1798" s="650" t="str">
        <f t="shared" si="78"/>
        <v>126.85</v>
      </c>
      <c r="K1798" s="654">
        <v>0.66949999999999998</v>
      </c>
      <c r="L1798" s="637"/>
      <c r="M1798" s="637"/>
      <c r="N1798" s="637"/>
    </row>
    <row r="1799" spans="3:14" x14ac:dyDescent="0.25">
      <c r="C1799" s="649">
        <v>126.9</v>
      </c>
      <c r="D1799" s="650" t="str">
        <f t="shared" si="77"/>
        <v>126.90</v>
      </c>
      <c r="E1799" s="651">
        <v>0.54339999999999999</v>
      </c>
      <c r="F1799" s="618"/>
      <c r="I1799" s="653">
        <v>126.9</v>
      </c>
      <c r="J1799" s="650" t="str">
        <f t="shared" si="78"/>
        <v>126.90</v>
      </c>
      <c r="K1799" s="654">
        <v>0.66944999999999999</v>
      </c>
      <c r="L1799" s="637"/>
      <c r="M1799" s="637"/>
      <c r="N1799" s="637"/>
    </row>
    <row r="1800" spans="3:14" x14ac:dyDescent="0.25">
      <c r="C1800" s="649">
        <v>126.95</v>
      </c>
      <c r="D1800" s="650" t="str">
        <f t="shared" si="77"/>
        <v>126.95</v>
      </c>
      <c r="E1800" s="651">
        <v>0.54337000000000002</v>
      </c>
      <c r="F1800" s="618"/>
      <c r="I1800" s="653">
        <v>126.95</v>
      </c>
      <c r="J1800" s="650" t="str">
        <f t="shared" si="78"/>
        <v>126.95</v>
      </c>
      <c r="K1800" s="654">
        <v>0.66937000000000002</v>
      </c>
      <c r="L1800" s="637"/>
      <c r="M1800" s="637"/>
      <c r="N1800" s="637"/>
    </row>
    <row r="1801" spans="3:14" x14ac:dyDescent="0.25">
      <c r="C1801" s="649">
        <v>127</v>
      </c>
      <c r="D1801" s="650" t="str">
        <f t="shared" si="77"/>
        <v>127.00</v>
      </c>
      <c r="E1801" s="651">
        <v>0.54331499999999999</v>
      </c>
      <c r="F1801" s="618"/>
      <c r="I1801" s="653">
        <v>127</v>
      </c>
      <c r="J1801" s="650" t="str">
        <f t="shared" si="78"/>
        <v>127.00</v>
      </c>
      <c r="K1801" s="654">
        <v>0.66930000000000001</v>
      </c>
      <c r="L1801" s="637"/>
      <c r="M1801" s="637"/>
      <c r="N1801" s="637"/>
    </row>
    <row r="1802" spans="3:14" x14ac:dyDescent="0.25">
      <c r="C1802" s="649">
        <v>127.05</v>
      </c>
      <c r="D1802" s="650" t="str">
        <f t="shared" si="77"/>
        <v>127.05</v>
      </c>
      <c r="E1802" s="651">
        <v>0.54325999999999997</v>
      </c>
      <c r="F1802" s="618"/>
      <c r="I1802" s="653">
        <v>127.05</v>
      </c>
      <c r="J1802" s="650" t="str">
        <f t="shared" si="78"/>
        <v>127.05</v>
      </c>
      <c r="K1802" s="654">
        <v>0.66922000000000004</v>
      </c>
      <c r="L1802" s="637"/>
      <c r="M1802" s="637"/>
      <c r="N1802" s="637"/>
    </row>
    <row r="1803" spans="3:14" x14ac:dyDescent="0.25">
      <c r="C1803" s="649">
        <v>127.1</v>
      </c>
      <c r="D1803" s="650" t="str">
        <f t="shared" si="77"/>
        <v>127.10</v>
      </c>
      <c r="E1803" s="651">
        <v>0.54320500000000005</v>
      </c>
      <c r="F1803" s="618"/>
      <c r="I1803" s="653">
        <v>127.1</v>
      </c>
      <c r="J1803" s="650" t="str">
        <f t="shared" si="78"/>
        <v>127.10</v>
      </c>
      <c r="K1803" s="654">
        <v>0.66915000000000002</v>
      </c>
      <c r="L1803" s="637"/>
      <c r="M1803" s="637"/>
      <c r="N1803" s="637"/>
    </row>
    <row r="1804" spans="3:14" x14ac:dyDescent="0.25">
      <c r="C1804" s="649">
        <v>127.15</v>
      </c>
      <c r="D1804" s="650" t="str">
        <f t="shared" si="77"/>
        <v>127.15</v>
      </c>
      <c r="E1804" s="651">
        <v>0.54315000000000002</v>
      </c>
      <c r="F1804" s="618"/>
      <c r="I1804" s="653">
        <v>127.15</v>
      </c>
      <c r="J1804" s="650" t="str">
        <f t="shared" si="78"/>
        <v>127.15</v>
      </c>
      <c r="K1804" s="654">
        <v>0.66910000000000003</v>
      </c>
      <c r="L1804" s="637"/>
      <c r="M1804" s="637"/>
      <c r="N1804" s="637"/>
    </row>
    <row r="1805" spans="3:14" x14ac:dyDescent="0.25">
      <c r="C1805" s="649">
        <v>127.2</v>
      </c>
      <c r="D1805" s="650" t="str">
        <f t="shared" si="77"/>
        <v>127.20</v>
      </c>
      <c r="E1805" s="651">
        <v>0.54309499999999999</v>
      </c>
      <c r="F1805" s="618"/>
      <c r="I1805" s="653">
        <v>127.2</v>
      </c>
      <c r="J1805" s="650" t="str">
        <f t="shared" si="78"/>
        <v>127.20</v>
      </c>
      <c r="K1805" s="654">
        <v>0.66905000000000003</v>
      </c>
      <c r="L1805" s="637"/>
      <c r="M1805" s="637"/>
      <c r="N1805" s="637"/>
    </row>
    <row r="1806" spans="3:14" x14ac:dyDescent="0.25">
      <c r="C1806" s="649">
        <v>127.25</v>
      </c>
      <c r="D1806" s="650" t="str">
        <f t="shared" si="77"/>
        <v>127.25</v>
      </c>
      <c r="E1806" s="651">
        <v>0.54303999999999997</v>
      </c>
      <c r="F1806" s="618"/>
      <c r="I1806" s="653">
        <v>127.25</v>
      </c>
      <c r="J1806" s="650" t="str">
        <f t="shared" si="78"/>
        <v>127.25</v>
      </c>
      <c r="K1806" s="654">
        <v>0.66900000000000004</v>
      </c>
      <c r="L1806" s="637"/>
      <c r="M1806" s="637"/>
      <c r="N1806" s="637"/>
    </row>
    <row r="1807" spans="3:14" x14ac:dyDescent="0.25">
      <c r="C1807" s="649">
        <v>127.3</v>
      </c>
      <c r="D1807" s="650" t="str">
        <f t="shared" si="77"/>
        <v>127.30</v>
      </c>
      <c r="E1807" s="651">
        <v>0.54298500000000005</v>
      </c>
      <c r="F1807" s="618"/>
      <c r="I1807" s="653">
        <v>127.3</v>
      </c>
      <c r="J1807" s="650" t="str">
        <f t="shared" si="78"/>
        <v>127.30</v>
      </c>
      <c r="K1807" s="654">
        <v>0.66895000000000004</v>
      </c>
      <c r="L1807" s="637"/>
      <c r="M1807" s="637"/>
      <c r="N1807" s="637"/>
    </row>
    <row r="1808" spans="3:14" x14ac:dyDescent="0.25">
      <c r="C1808" s="649">
        <v>127.35</v>
      </c>
      <c r="D1808" s="650" t="str">
        <f t="shared" si="77"/>
        <v>127.35</v>
      </c>
      <c r="E1808" s="651">
        <v>0.54293000000000002</v>
      </c>
      <c r="F1808" s="618"/>
      <c r="I1808" s="653">
        <v>127.35</v>
      </c>
      <c r="J1808" s="650" t="str">
        <f t="shared" si="78"/>
        <v>127.35</v>
      </c>
      <c r="K1808" s="654">
        <v>0.66886999999999996</v>
      </c>
      <c r="L1808" s="637"/>
      <c r="M1808" s="637"/>
      <c r="N1808" s="637"/>
    </row>
    <row r="1809" spans="3:14" x14ac:dyDescent="0.25">
      <c r="C1809" s="649">
        <v>127.4</v>
      </c>
      <c r="D1809" s="650" t="str">
        <f t="shared" si="77"/>
        <v>127.40</v>
      </c>
      <c r="E1809" s="651">
        <v>0.542875</v>
      </c>
      <c r="F1809" s="618"/>
      <c r="I1809" s="653">
        <v>127.4</v>
      </c>
      <c r="J1809" s="650" t="str">
        <f t="shared" si="78"/>
        <v>127.40</v>
      </c>
      <c r="K1809" s="654">
        <v>0.66879999999999995</v>
      </c>
      <c r="L1809" s="637"/>
      <c r="M1809" s="637"/>
      <c r="N1809" s="637"/>
    </row>
    <row r="1810" spans="3:14" x14ac:dyDescent="0.25">
      <c r="C1810" s="649">
        <v>127.45</v>
      </c>
      <c r="D1810" s="650" t="str">
        <f t="shared" si="77"/>
        <v>127.45</v>
      </c>
      <c r="E1810" s="651">
        <v>0.54281999999999997</v>
      </c>
      <c r="F1810" s="618"/>
      <c r="I1810" s="653">
        <v>127.45</v>
      </c>
      <c r="J1810" s="650" t="str">
        <f t="shared" si="78"/>
        <v>127.45</v>
      </c>
      <c r="K1810" s="654">
        <v>0.66874999999999996</v>
      </c>
      <c r="L1810" s="637"/>
      <c r="M1810" s="637"/>
      <c r="N1810" s="637"/>
    </row>
    <row r="1811" spans="3:14" x14ac:dyDescent="0.25">
      <c r="C1811" s="649">
        <v>127.5</v>
      </c>
      <c r="D1811" s="650" t="str">
        <f t="shared" si="77"/>
        <v>127.50</v>
      </c>
      <c r="E1811" s="651">
        <v>0.54276500000000005</v>
      </c>
      <c r="F1811" s="618"/>
      <c r="I1811" s="653">
        <v>127.5</v>
      </c>
      <c r="J1811" s="650" t="str">
        <f t="shared" si="78"/>
        <v>127.50</v>
      </c>
      <c r="K1811" s="654">
        <v>0.66869999999999996</v>
      </c>
      <c r="L1811" s="637"/>
      <c r="M1811" s="637"/>
      <c r="N1811" s="637"/>
    </row>
    <row r="1812" spans="3:14" x14ac:dyDescent="0.25">
      <c r="C1812" s="649">
        <v>127.55</v>
      </c>
      <c r="D1812" s="650" t="str">
        <f t="shared" si="77"/>
        <v>127.55</v>
      </c>
      <c r="E1812" s="651">
        <v>0.54271000000000003</v>
      </c>
      <c r="F1812" s="618"/>
      <c r="I1812" s="653">
        <v>127.55</v>
      </c>
      <c r="J1812" s="650" t="str">
        <f t="shared" si="78"/>
        <v>127.55</v>
      </c>
      <c r="K1812" s="654">
        <v>0.66864999999999997</v>
      </c>
      <c r="L1812" s="637"/>
      <c r="M1812" s="637"/>
      <c r="N1812" s="637"/>
    </row>
    <row r="1813" spans="3:14" x14ac:dyDescent="0.25">
      <c r="C1813" s="649">
        <v>127.6</v>
      </c>
      <c r="D1813" s="650" t="str">
        <f t="shared" si="77"/>
        <v>127.60</v>
      </c>
      <c r="E1813" s="651">
        <v>0.54268000000000005</v>
      </c>
      <c r="F1813" s="618"/>
      <c r="I1813" s="653">
        <v>127.6</v>
      </c>
      <c r="J1813" s="650" t="str">
        <f t="shared" si="78"/>
        <v>127.60</v>
      </c>
      <c r="K1813" s="654">
        <v>0.66859999999999997</v>
      </c>
      <c r="L1813" s="637"/>
      <c r="M1813" s="637"/>
      <c r="N1813" s="637"/>
    </row>
    <row r="1814" spans="3:14" x14ac:dyDescent="0.25">
      <c r="C1814" s="649">
        <v>127.65</v>
      </c>
      <c r="D1814" s="650" t="str">
        <f t="shared" si="77"/>
        <v>127.65</v>
      </c>
      <c r="E1814" s="651">
        <v>0.54264999999999997</v>
      </c>
      <c r="F1814" s="618"/>
      <c r="I1814" s="653">
        <v>127.65</v>
      </c>
      <c r="J1814" s="650" t="str">
        <f t="shared" si="78"/>
        <v>127.65</v>
      </c>
      <c r="K1814" s="654">
        <v>0.66852</v>
      </c>
      <c r="L1814" s="637"/>
      <c r="M1814" s="637"/>
      <c r="N1814" s="637"/>
    </row>
    <row r="1815" spans="3:14" x14ac:dyDescent="0.25">
      <c r="C1815" s="649">
        <v>127.7</v>
      </c>
      <c r="D1815" s="650" t="str">
        <f t="shared" si="77"/>
        <v>127.70</v>
      </c>
      <c r="E1815" s="651">
        <v>0.54259500000000005</v>
      </c>
      <c r="F1815" s="618"/>
      <c r="I1815" s="653">
        <v>127.7</v>
      </c>
      <c r="J1815" s="650" t="str">
        <f t="shared" si="78"/>
        <v>127.70</v>
      </c>
      <c r="K1815" s="654">
        <v>0.66844999999999999</v>
      </c>
      <c r="L1815" s="637"/>
      <c r="M1815" s="637"/>
      <c r="N1815" s="637"/>
    </row>
    <row r="1816" spans="3:14" x14ac:dyDescent="0.25">
      <c r="C1816" s="649">
        <v>127.75</v>
      </c>
      <c r="D1816" s="650" t="str">
        <f t="shared" si="77"/>
        <v>127.75</v>
      </c>
      <c r="E1816" s="651">
        <v>0.54254000000000002</v>
      </c>
      <c r="F1816" s="618"/>
      <c r="I1816" s="653">
        <v>127.75</v>
      </c>
      <c r="J1816" s="650" t="str">
        <f t="shared" si="78"/>
        <v>127.75</v>
      </c>
      <c r="K1816" s="654">
        <v>0.66839999999999999</v>
      </c>
      <c r="L1816" s="637"/>
      <c r="M1816" s="637"/>
      <c r="N1816" s="637"/>
    </row>
    <row r="1817" spans="3:14" x14ac:dyDescent="0.25">
      <c r="C1817" s="649">
        <v>127.8</v>
      </c>
      <c r="D1817" s="650" t="str">
        <f t="shared" si="77"/>
        <v>127.80</v>
      </c>
      <c r="E1817" s="651">
        <v>0.54248499999999999</v>
      </c>
      <c r="F1817" s="618"/>
      <c r="I1817" s="653">
        <v>127.8</v>
      </c>
      <c r="J1817" s="650" t="str">
        <f t="shared" si="78"/>
        <v>127.80</v>
      </c>
      <c r="K1817" s="654">
        <v>0.66835</v>
      </c>
      <c r="L1817" s="637"/>
      <c r="M1817" s="637"/>
      <c r="N1817" s="637"/>
    </row>
    <row r="1818" spans="3:14" x14ac:dyDescent="0.25">
      <c r="C1818" s="649">
        <v>127.85</v>
      </c>
      <c r="D1818" s="650" t="str">
        <f t="shared" si="77"/>
        <v>127.85</v>
      </c>
      <c r="E1818" s="651">
        <v>0.54242999999999997</v>
      </c>
      <c r="F1818" s="618"/>
      <c r="I1818" s="653">
        <v>127.85</v>
      </c>
      <c r="J1818" s="650" t="str">
        <f t="shared" si="78"/>
        <v>127.85</v>
      </c>
      <c r="K1818" s="654">
        <v>0.66830000000000001</v>
      </c>
      <c r="L1818" s="637"/>
      <c r="M1818" s="637"/>
      <c r="N1818" s="637"/>
    </row>
    <row r="1819" spans="3:14" x14ac:dyDescent="0.25">
      <c r="C1819" s="649">
        <v>127.9</v>
      </c>
      <c r="D1819" s="650" t="str">
        <f t="shared" si="77"/>
        <v>127.90</v>
      </c>
      <c r="E1819" s="651">
        <v>0.54237500000000005</v>
      </c>
      <c r="F1819" s="618"/>
      <c r="I1819" s="653">
        <v>127.9</v>
      </c>
      <c r="J1819" s="650" t="str">
        <f t="shared" si="78"/>
        <v>127.90</v>
      </c>
      <c r="K1819" s="654">
        <v>0.66825000000000001</v>
      </c>
      <c r="L1819" s="637"/>
      <c r="M1819" s="637"/>
      <c r="N1819" s="637"/>
    </row>
    <row r="1820" spans="3:14" x14ac:dyDescent="0.25">
      <c r="C1820" s="649">
        <v>127.95</v>
      </c>
      <c r="D1820" s="650" t="str">
        <f t="shared" si="77"/>
        <v>127.95</v>
      </c>
      <c r="E1820" s="651">
        <v>0.54232000000000002</v>
      </c>
      <c r="F1820" s="618"/>
      <c r="I1820" s="653">
        <v>127.95</v>
      </c>
      <c r="J1820" s="650" t="str">
        <f t="shared" si="78"/>
        <v>127.95</v>
      </c>
      <c r="K1820" s="654">
        <v>0.66817000000000004</v>
      </c>
      <c r="L1820" s="637"/>
      <c r="M1820" s="637"/>
      <c r="N1820" s="637"/>
    </row>
    <row r="1821" spans="3:14" x14ac:dyDescent="0.25">
      <c r="C1821" s="649">
        <v>128</v>
      </c>
      <c r="D1821" s="650" t="str">
        <f t="shared" si="77"/>
        <v>128.00</v>
      </c>
      <c r="E1821" s="651">
        <v>0.542265</v>
      </c>
      <c r="F1821" s="618"/>
      <c r="I1821" s="653">
        <v>128</v>
      </c>
      <c r="J1821" s="650" t="str">
        <f t="shared" si="78"/>
        <v>128.00</v>
      </c>
      <c r="K1821" s="654">
        <v>0.66810000000000003</v>
      </c>
      <c r="L1821" s="637"/>
      <c r="M1821" s="637"/>
      <c r="N1821" s="637"/>
    </row>
    <row r="1822" spans="3:14" x14ac:dyDescent="0.25">
      <c r="C1822" s="649">
        <v>128.05000000000001</v>
      </c>
      <c r="D1822" s="650" t="str">
        <f t="shared" si="77"/>
        <v>128.05</v>
      </c>
      <c r="E1822" s="651">
        <v>0.54220999999999997</v>
      </c>
      <c r="F1822" s="618"/>
      <c r="I1822" s="653">
        <v>128.05000000000001</v>
      </c>
      <c r="J1822" s="650" t="str">
        <f t="shared" si="78"/>
        <v>128.05</v>
      </c>
      <c r="K1822" s="654">
        <v>0.66801999999999995</v>
      </c>
      <c r="L1822" s="637"/>
      <c r="M1822" s="637"/>
      <c r="N1822" s="637"/>
    </row>
    <row r="1823" spans="3:14" x14ac:dyDescent="0.25">
      <c r="C1823" s="649">
        <v>128.1</v>
      </c>
      <c r="D1823" s="650" t="str">
        <f t="shared" si="77"/>
        <v>128.10</v>
      </c>
      <c r="E1823" s="651">
        <v>0.54215500000000005</v>
      </c>
      <c r="F1823" s="618"/>
      <c r="I1823" s="653">
        <v>128.1</v>
      </c>
      <c r="J1823" s="650" t="str">
        <f t="shared" si="78"/>
        <v>128.10</v>
      </c>
      <c r="K1823" s="654">
        <v>0.66795000000000004</v>
      </c>
      <c r="L1823" s="637"/>
      <c r="M1823" s="637"/>
      <c r="N1823" s="637"/>
    </row>
    <row r="1824" spans="3:14" x14ac:dyDescent="0.25">
      <c r="C1824" s="649">
        <v>128.15</v>
      </c>
      <c r="D1824" s="650" t="str">
        <f t="shared" si="77"/>
        <v>128.15</v>
      </c>
      <c r="E1824" s="651">
        <v>0.54210000000000003</v>
      </c>
      <c r="F1824" s="618"/>
      <c r="I1824" s="653">
        <v>128.15</v>
      </c>
      <c r="J1824" s="650" t="str">
        <f t="shared" si="78"/>
        <v>128.15</v>
      </c>
      <c r="K1824" s="654">
        <v>0.66790000000000005</v>
      </c>
      <c r="L1824" s="637"/>
      <c r="M1824" s="637"/>
      <c r="N1824" s="637"/>
    </row>
    <row r="1825" spans="3:14" x14ac:dyDescent="0.25">
      <c r="C1825" s="649">
        <v>128.19999999999999</v>
      </c>
      <c r="D1825" s="650" t="str">
        <f t="shared" si="77"/>
        <v>128.20</v>
      </c>
      <c r="E1825" s="651">
        <v>0.54207000000000005</v>
      </c>
      <c r="F1825" s="618"/>
      <c r="I1825" s="653">
        <v>128.19999999999999</v>
      </c>
      <c r="J1825" s="650" t="str">
        <f t="shared" si="78"/>
        <v>128.20</v>
      </c>
      <c r="K1825" s="654">
        <v>0.66785000000000005</v>
      </c>
      <c r="L1825" s="637"/>
      <c r="M1825" s="637"/>
      <c r="N1825" s="637"/>
    </row>
    <row r="1826" spans="3:14" x14ac:dyDescent="0.25">
      <c r="C1826" s="649">
        <v>128.25</v>
      </c>
      <c r="D1826" s="650" t="str">
        <f t="shared" si="77"/>
        <v>128.25</v>
      </c>
      <c r="E1826" s="651">
        <v>0.54203999999999997</v>
      </c>
      <c r="F1826" s="618"/>
      <c r="I1826" s="653">
        <v>128.25</v>
      </c>
      <c r="J1826" s="650" t="str">
        <f t="shared" si="78"/>
        <v>128.25</v>
      </c>
      <c r="K1826" s="654">
        <v>0.66779999999999995</v>
      </c>
      <c r="L1826" s="637"/>
      <c r="M1826" s="637"/>
      <c r="N1826" s="637"/>
    </row>
    <row r="1827" spans="3:14" x14ac:dyDescent="0.25">
      <c r="C1827" s="649">
        <v>128.30000000000001</v>
      </c>
      <c r="D1827" s="650" t="str">
        <f t="shared" si="77"/>
        <v>128.30</v>
      </c>
      <c r="E1827" s="651">
        <v>0.54198500000000005</v>
      </c>
      <c r="F1827" s="618"/>
      <c r="I1827" s="653">
        <v>128.30000000000001</v>
      </c>
      <c r="J1827" s="650" t="str">
        <f t="shared" si="78"/>
        <v>128.30</v>
      </c>
      <c r="K1827" s="654">
        <v>0.66774999999999995</v>
      </c>
      <c r="L1827" s="637"/>
      <c r="M1827" s="637"/>
      <c r="N1827" s="637"/>
    </row>
    <row r="1828" spans="3:14" x14ac:dyDescent="0.25">
      <c r="C1828" s="649">
        <v>128.35</v>
      </c>
      <c r="D1828" s="650" t="str">
        <f t="shared" si="77"/>
        <v>128.35</v>
      </c>
      <c r="E1828" s="651">
        <v>0.54193000000000002</v>
      </c>
      <c r="F1828" s="618"/>
      <c r="I1828" s="653">
        <v>128.35</v>
      </c>
      <c r="J1828" s="650" t="str">
        <f t="shared" si="78"/>
        <v>128.35</v>
      </c>
      <c r="K1828" s="654">
        <v>0.66769999999999996</v>
      </c>
      <c r="L1828" s="637"/>
      <c r="M1828" s="637"/>
      <c r="N1828" s="637"/>
    </row>
    <row r="1829" spans="3:14" x14ac:dyDescent="0.25">
      <c r="C1829" s="649">
        <v>128.4</v>
      </c>
      <c r="D1829" s="650" t="str">
        <f t="shared" si="77"/>
        <v>128.40</v>
      </c>
      <c r="E1829" s="651">
        <v>0.54181999999999997</v>
      </c>
      <c r="F1829" s="618"/>
      <c r="I1829" s="653">
        <v>128.4</v>
      </c>
      <c r="J1829" s="650" t="str">
        <f t="shared" si="78"/>
        <v>128.40</v>
      </c>
      <c r="K1829" s="654">
        <v>0.66764999999999997</v>
      </c>
      <c r="L1829" s="637"/>
      <c r="M1829" s="637"/>
      <c r="N1829" s="637"/>
    </row>
    <row r="1830" spans="3:14" x14ac:dyDescent="0.25">
      <c r="C1830" s="649">
        <v>128.44999999999999</v>
      </c>
      <c r="D1830" s="650" t="str">
        <f t="shared" si="77"/>
        <v>128.45</v>
      </c>
      <c r="E1830" s="651">
        <v>0.54176500000000005</v>
      </c>
      <c r="F1830" s="618"/>
      <c r="I1830" s="653">
        <v>128.44999999999999</v>
      </c>
      <c r="J1830" s="650" t="str">
        <f t="shared" si="78"/>
        <v>128.45</v>
      </c>
      <c r="K1830" s="654">
        <v>0.66757</v>
      </c>
      <c r="L1830" s="637"/>
      <c r="M1830" s="637"/>
      <c r="N1830" s="637"/>
    </row>
    <row r="1831" spans="3:14" x14ac:dyDescent="0.25">
      <c r="C1831" s="649">
        <v>128.5</v>
      </c>
      <c r="D1831" s="650" t="str">
        <f t="shared" si="77"/>
        <v>128.50</v>
      </c>
      <c r="E1831" s="651">
        <v>0.54171000000000002</v>
      </c>
      <c r="F1831" s="618"/>
      <c r="I1831" s="653">
        <v>128.5</v>
      </c>
      <c r="J1831" s="650" t="str">
        <f t="shared" si="78"/>
        <v>128.50</v>
      </c>
      <c r="K1831" s="654">
        <v>0.66749999999999998</v>
      </c>
      <c r="L1831" s="637"/>
      <c r="M1831" s="637"/>
      <c r="N1831" s="637"/>
    </row>
    <row r="1832" spans="3:14" x14ac:dyDescent="0.25">
      <c r="C1832" s="649">
        <v>128.55000000000001</v>
      </c>
      <c r="D1832" s="650" t="str">
        <f t="shared" si="77"/>
        <v>128.55</v>
      </c>
      <c r="E1832" s="651">
        <v>0.541655</v>
      </c>
      <c r="F1832" s="618"/>
      <c r="I1832" s="653">
        <v>128.55000000000001</v>
      </c>
      <c r="J1832" s="650" t="str">
        <f t="shared" si="78"/>
        <v>128.55</v>
      </c>
      <c r="K1832" s="654">
        <v>0.66744999999999999</v>
      </c>
      <c r="L1832" s="637"/>
      <c r="M1832" s="637"/>
      <c r="N1832" s="637"/>
    </row>
    <row r="1833" spans="3:14" x14ac:dyDescent="0.25">
      <c r="C1833" s="649">
        <v>128.6</v>
      </c>
      <c r="D1833" s="650" t="str">
        <f t="shared" si="77"/>
        <v>128.60</v>
      </c>
      <c r="E1833" s="651">
        <v>0.54159999999999997</v>
      </c>
      <c r="F1833" s="618"/>
      <c r="I1833" s="653">
        <v>128.6</v>
      </c>
      <c r="J1833" s="650" t="str">
        <f t="shared" si="78"/>
        <v>128.60</v>
      </c>
      <c r="K1833" s="654">
        <v>0.66739999999999999</v>
      </c>
      <c r="L1833" s="637"/>
      <c r="M1833" s="637"/>
      <c r="N1833" s="637"/>
    </row>
    <row r="1834" spans="3:14" x14ac:dyDescent="0.25">
      <c r="C1834" s="649">
        <v>128.65</v>
      </c>
      <c r="D1834" s="650" t="str">
        <f t="shared" si="77"/>
        <v>128.65</v>
      </c>
      <c r="E1834" s="651">
        <v>0.54154500000000005</v>
      </c>
      <c r="F1834" s="618"/>
      <c r="I1834" s="653">
        <v>128.65</v>
      </c>
      <c r="J1834" s="650" t="str">
        <f t="shared" si="78"/>
        <v>128.65</v>
      </c>
      <c r="K1834" s="654">
        <v>0.66735</v>
      </c>
      <c r="L1834" s="637"/>
      <c r="M1834" s="637"/>
      <c r="N1834" s="637"/>
    </row>
    <row r="1835" spans="3:14" x14ac:dyDescent="0.25">
      <c r="C1835" s="649">
        <v>128.69999999999999</v>
      </c>
      <c r="D1835" s="650" t="str">
        <f t="shared" si="77"/>
        <v>128.70</v>
      </c>
      <c r="E1835" s="651">
        <v>0.54149000000000003</v>
      </c>
      <c r="F1835" s="618"/>
      <c r="I1835" s="653">
        <v>128.69999999999999</v>
      </c>
      <c r="J1835" s="650" t="str">
        <f t="shared" si="78"/>
        <v>128.70</v>
      </c>
      <c r="K1835" s="654">
        <v>0.6673</v>
      </c>
      <c r="L1835" s="637"/>
      <c r="M1835" s="637"/>
      <c r="N1835" s="637"/>
    </row>
    <row r="1836" spans="3:14" x14ac:dyDescent="0.25">
      <c r="C1836" s="649">
        <v>128.75</v>
      </c>
      <c r="D1836" s="650" t="str">
        <f t="shared" si="77"/>
        <v>128.75</v>
      </c>
      <c r="E1836" s="651">
        <v>0.54146000000000005</v>
      </c>
      <c r="F1836" s="618"/>
      <c r="I1836" s="653">
        <v>128.75</v>
      </c>
      <c r="J1836" s="650" t="str">
        <f t="shared" si="78"/>
        <v>128.75</v>
      </c>
      <c r="K1836" s="654">
        <v>0.66722000000000004</v>
      </c>
      <c r="L1836" s="637"/>
      <c r="M1836" s="637"/>
      <c r="N1836" s="637"/>
    </row>
    <row r="1837" spans="3:14" x14ac:dyDescent="0.25">
      <c r="C1837" s="649">
        <v>128.80000000000001</v>
      </c>
      <c r="D1837" s="650" t="str">
        <f t="shared" si="77"/>
        <v>128.80</v>
      </c>
      <c r="E1837" s="651">
        <v>0.54142999999999997</v>
      </c>
      <c r="F1837" s="618"/>
      <c r="I1837" s="653">
        <v>128.80000000000001</v>
      </c>
      <c r="J1837" s="650" t="str">
        <f t="shared" si="78"/>
        <v>128.80</v>
      </c>
      <c r="K1837" s="654">
        <v>0.66715000000000002</v>
      </c>
      <c r="L1837" s="637"/>
      <c r="M1837" s="637"/>
      <c r="N1837" s="637"/>
    </row>
    <row r="1838" spans="3:14" x14ac:dyDescent="0.25">
      <c r="C1838" s="649">
        <v>128.85</v>
      </c>
      <c r="D1838" s="650" t="str">
        <f t="shared" si="77"/>
        <v>128.85</v>
      </c>
      <c r="E1838" s="651">
        <v>0.54137500000000005</v>
      </c>
      <c r="F1838" s="618"/>
      <c r="I1838" s="653">
        <v>128.85</v>
      </c>
      <c r="J1838" s="650" t="str">
        <f t="shared" si="78"/>
        <v>128.85</v>
      </c>
      <c r="K1838" s="654">
        <v>0.66707000000000005</v>
      </c>
      <c r="L1838" s="637"/>
      <c r="M1838" s="637"/>
      <c r="N1838" s="637"/>
    </row>
    <row r="1839" spans="3:14" x14ac:dyDescent="0.25">
      <c r="C1839" s="649">
        <v>128.9</v>
      </c>
      <c r="D1839" s="650" t="str">
        <f t="shared" si="77"/>
        <v>128.90</v>
      </c>
      <c r="E1839" s="651">
        <v>0.54132000000000002</v>
      </c>
      <c r="F1839" s="618"/>
      <c r="I1839" s="653">
        <v>128.9</v>
      </c>
      <c r="J1839" s="650" t="str">
        <f t="shared" si="78"/>
        <v>128.90</v>
      </c>
      <c r="K1839" s="654">
        <v>0.66700000000000004</v>
      </c>
      <c r="L1839" s="637"/>
      <c r="M1839" s="637"/>
      <c r="N1839" s="637"/>
    </row>
    <row r="1840" spans="3:14" x14ac:dyDescent="0.25">
      <c r="C1840" s="649">
        <v>128.94999999999999</v>
      </c>
      <c r="D1840" s="650" t="str">
        <f t="shared" si="77"/>
        <v>128.95</v>
      </c>
      <c r="E1840" s="651">
        <v>0.541265</v>
      </c>
      <c r="F1840" s="618"/>
      <c r="I1840" s="653">
        <v>128.94999999999999</v>
      </c>
      <c r="J1840" s="650" t="str">
        <f t="shared" si="78"/>
        <v>128.95</v>
      </c>
      <c r="K1840" s="654">
        <v>0.66695000000000004</v>
      </c>
      <c r="L1840" s="637"/>
      <c r="M1840" s="637"/>
      <c r="N1840" s="637"/>
    </row>
    <row r="1841" spans="3:14" x14ac:dyDescent="0.25">
      <c r="C1841" s="649">
        <v>129</v>
      </c>
      <c r="D1841" s="650" t="str">
        <f t="shared" si="77"/>
        <v>129.00</v>
      </c>
      <c r="E1841" s="651">
        <v>0.54120999999999997</v>
      </c>
      <c r="F1841" s="618"/>
      <c r="I1841" s="653">
        <v>129</v>
      </c>
      <c r="J1841" s="650" t="str">
        <f t="shared" si="78"/>
        <v>129.00</v>
      </c>
      <c r="K1841" s="654">
        <v>0.66690000000000005</v>
      </c>
      <c r="L1841" s="637"/>
      <c r="M1841" s="637"/>
      <c r="N1841" s="637"/>
    </row>
    <row r="1842" spans="3:14" x14ac:dyDescent="0.25">
      <c r="C1842" s="649">
        <v>129.05000000000001</v>
      </c>
      <c r="D1842" s="650" t="str">
        <f t="shared" si="77"/>
        <v>129.05</v>
      </c>
      <c r="E1842" s="651">
        <v>0.54115500000000005</v>
      </c>
      <c r="F1842" s="618"/>
      <c r="I1842" s="653">
        <v>129.05000000000001</v>
      </c>
      <c r="J1842" s="650" t="str">
        <f t="shared" si="78"/>
        <v>129.05</v>
      </c>
      <c r="K1842" s="654">
        <v>0.66685000000000005</v>
      </c>
      <c r="L1842" s="637"/>
      <c r="M1842" s="637"/>
      <c r="N1842" s="637"/>
    </row>
    <row r="1843" spans="3:14" x14ac:dyDescent="0.25">
      <c r="C1843" s="649">
        <v>129.1</v>
      </c>
      <c r="D1843" s="650" t="str">
        <f t="shared" si="77"/>
        <v>129.10</v>
      </c>
      <c r="E1843" s="651">
        <v>0.54110000000000003</v>
      </c>
      <c r="F1843" s="618"/>
      <c r="I1843" s="653">
        <v>129.1</v>
      </c>
      <c r="J1843" s="650" t="str">
        <f t="shared" si="78"/>
        <v>129.10</v>
      </c>
      <c r="K1843" s="654">
        <v>0.66679999999999995</v>
      </c>
      <c r="L1843" s="637"/>
      <c r="M1843" s="637"/>
      <c r="N1843" s="637"/>
    </row>
    <row r="1844" spans="3:14" x14ac:dyDescent="0.25">
      <c r="C1844" s="649">
        <v>129.15</v>
      </c>
      <c r="D1844" s="650" t="str">
        <f t="shared" si="77"/>
        <v>129.15</v>
      </c>
      <c r="E1844" s="651">
        <v>0.541045</v>
      </c>
      <c r="F1844" s="618"/>
      <c r="I1844" s="653">
        <v>129.15</v>
      </c>
      <c r="J1844" s="650" t="str">
        <f t="shared" si="78"/>
        <v>129.15</v>
      </c>
      <c r="K1844" s="654">
        <v>0.66671999999999998</v>
      </c>
      <c r="L1844" s="637"/>
      <c r="M1844" s="637"/>
      <c r="N1844" s="637"/>
    </row>
    <row r="1845" spans="3:14" x14ac:dyDescent="0.25">
      <c r="C1845" s="649">
        <v>129.19999999999999</v>
      </c>
      <c r="D1845" s="650" t="str">
        <f t="shared" si="77"/>
        <v>129.20</v>
      </c>
      <c r="E1845" s="651">
        <v>0.54098999999999997</v>
      </c>
      <c r="F1845" s="618"/>
      <c r="I1845" s="653">
        <v>129.19999999999999</v>
      </c>
      <c r="J1845" s="650" t="str">
        <f t="shared" si="78"/>
        <v>129.20</v>
      </c>
      <c r="K1845" s="654">
        <v>0.66664999999999996</v>
      </c>
      <c r="L1845" s="637"/>
      <c r="M1845" s="637"/>
      <c r="N1845" s="637"/>
    </row>
    <row r="1846" spans="3:14" x14ac:dyDescent="0.25">
      <c r="C1846" s="649">
        <v>129.25</v>
      </c>
      <c r="D1846" s="650" t="str">
        <f t="shared" si="77"/>
        <v>129.25</v>
      </c>
      <c r="E1846" s="651">
        <v>0.54096</v>
      </c>
      <c r="F1846" s="618"/>
      <c r="I1846" s="653">
        <v>129.25</v>
      </c>
      <c r="J1846" s="650" t="str">
        <f t="shared" si="78"/>
        <v>129.25</v>
      </c>
      <c r="K1846" s="654">
        <v>0.66659999999999997</v>
      </c>
      <c r="L1846" s="637"/>
      <c r="M1846" s="637"/>
      <c r="N1846" s="637"/>
    </row>
    <row r="1847" spans="3:14" x14ac:dyDescent="0.25">
      <c r="C1847" s="649">
        <v>129.30000000000001</v>
      </c>
      <c r="D1847" s="650" t="str">
        <f t="shared" si="77"/>
        <v>129.30</v>
      </c>
      <c r="E1847" s="651">
        <v>0.54093000000000002</v>
      </c>
      <c r="F1847" s="618"/>
      <c r="I1847" s="653">
        <v>129.30000000000001</v>
      </c>
      <c r="J1847" s="650" t="str">
        <f t="shared" si="78"/>
        <v>129.30</v>
      </c>
      <c r="K1847" s="654">
        <v>0.66654999999999998</v>
      </c>
      <c r="L1847" s="637"/>
      <c r="M1847" s="637"/>
      <c r="N1847" s="637"/>
    </row>
    <row r="1848" spans="3:14" x14ac:dyDescent="0.25">
      <c r="C1848" s="649">
        <v>129.35</v>
      </c>
      <c r="D1848" s="650" t="str">
        <f t="shared" si="77"/>
        <v>129.35</v>
      </c>
      <c r="E1848" s="651">
        <v>0.54087499999999999</v>
      </c>
      <c r="F1848" s="618"/>
      <c r="I1848" s="653">
        <v>129.35</v>
      </c>
      <c r="J1848" s="650" t="str">
        <f t="shared" si="78"/>
        <v>129.35</v>
      </c>
      <c r="K1848" s="654">
        <v>0.66649999999999998</v>
      </c>
      <c r="L1848" s="637"/>
      <c r="M1848" s="637"/>
      <c r="N1848" s="637"/>
    </row>
    <row r="1849" spans="3:14" x14ac:dyDescent="0.25">
      <c r="C1849" s="649">
        <v>129.4</v>
      </c>
      <c r="D1849" s="650" t="str">
        <f t="shared" si="77"/>
        <v>129.40</v>
      </c>
      <c r="E1849" s="651">
        <v>0.54081999999999997</v>
      </c>
      <c r="F1849" s="618"/>
      <c r="I1849" s="653">
        <v>129.4</v>
      </c>
      <c r="J1849" s="650" t="str">
        <f t="shared" si="78"/>
        <v>129.40</v>
      </c>
      <c r="K1849" s="654">
        <v>0.66644999999999999</v>
      </c>
      <c r="L1849" s="637"/>
      <c r="M1849" s="637"/>
      <c r="N1849" s="637"/>
    </row>
    <row r="1850" spans="3:14" x14ac:dyDescent="0.25">
      <c r="C1850" s="649">
        <v>129.44999999999999</v>
      </c>
      <c r="D1850" s="650" t="str">
        <f t="shared" si="77"/>
        <v>129.45</v>
      </c>
      <c r="E1850" s="651">
        <v>0.54076500000000005</v>
      </c>
      <c r="F1850" s="618"/>
      <c r="I1850" s="653">
        <v>129.44999999999999</v>
      </c>
      <c r="J1850" s="650" t="str">
        <f t="shared" si="78"/>
        <v>129.45</v>
      </c>
      <c r="K1850" s="654">
        <v>0.66639999999999999</v>
      </c>
      <c r="L1850" s="637"/>
      <c r="M1850" s="637"/>
      <c r="N1850" s="637"/>
    </row>
    <row r="1851" spans="3:14" x14ac:dyDescent="0.25">
      <c r="C1851" s="649">
        <v>129.5</v>
      </c>
      <c r="D1851" s="650" t="str">
        <f t="shared" si="77"/>
        <v>129.50</v>
      </c>
      <c r="E1851" s="651">
        <v>0.54071000000000002</v>
      </c>
      <c r="F1851" s="618"/>
      <c r="I1851" s="653">
        <v>129.5</v>
      </c>
      <c r="J1851" s="650" t="str">
        <f t="shared" si="78"/>
        <v>129.50</v>
      </c>
      <c r="K1851" s="654">
        <v>0.66635</v>
      </c>
      <c r="L1851" s="637"/>
      <c r="M1851" s="637"/>
      <c r="N1851" s="637"/>
    </row>
    <row r="1852" spans="3:14" x14ac:dyDescent="0.25">
      <c r="C1852" s="649">
        <v>129.55000000000001</v>
      </c>
      <c r="D1852" s="650" t="str">
        <f t="shared" si="77"/>
        <v>129.55</v>
      </c>
      <c r="E1852" s="651">
        <v>0.540655</v>
      </c>
      <c r="F1852" s="618"/>
      <c r="I1852" s="653">
        <v>129.55000000000001</v>
      </c>
      <c r="J1852" s="650" t="str">
        <f t="shared" si="78"/>
        <v>129.55</v>
      </c>
      <c r="K1852" s="654">
        <v>0.66627000000000003</v>
      </c>
      <c r="L1852" s="637"/>
      <c r="M1852" s="637"/>
      <c r="N1852" s="637"/>
    </row>
    <row r="1853" spans="3:14" x14ac:dyDescent="0.25">
      <c r="C1853" s="649">
        <v>129.6</v>
      </c>
      <c r="D1853" s="650" t="str">
        <f t="shared" si="77"/>
        <v>129.60</v>
      </c>
      <c r="E1853" s="651">
        <v>0.54059999999999997</v>
      </c>
      <c r="F1853" s="618"/>
      <c r="I1853" s="653">
        <v>129.6</v>
      </c>
      <c r="J1853" s="650" t="str">
        <f t="shared" si="78"/>
        <v>129.60</v>
      </c>
      <c r="K1853" s="654">
        <v>0.66620000000000001</v>
      </c>
      <c r="L1853" s="637"/>
      <c r="M1853" s="637"/>
      <c r="N1853" s="637"/>
    </row>
    <row r="1854" spans="3:14" x14ac:dyDescent="0.25">
      <c r="C1854" s="649">
        <v>129.65</v>
      </c>
      <c r="D1854" s="650" t="str">
        <f t="shared" ref="D1854:D1917" si="79">TEXT(C1854,"#.00")</f>
        <v>129.65</v>
      </c>
      <c r="E1854" s="651">
        <v>0.54056999999999999</v>
      </c>
      <c r="F1854" s="618"/>
      <c r="I1854" s="653">
        <v>129.65</v>
      </c>
      <c r="J1854" s="650" t="str">
        <f t="shared" ref="J1854:J1917" si="80">TEXT(I1854,"#.00")</f>
        <v>129.65</v>
      </c>
      <c r="K1854" s="654">
        <v>0.66615000000000002</v>
      </c>
      <c r="L1854" s="637"/>
      <c r="M1854" s="637"/>
      <c r="N1854" s="637"/>
    </row>
    <row r="1855" spans="3:14" x14ac:dyDescent="0.25">
      <c r="C1855" s="649">
        <v>129.69999999999999</v>
      </c>
      <c r="D1855" s="650" t="str">
        <f t="shared" si="79"/>
        <v>129.70</v>
      </c>
      <c r="E1855" s="651">
        <v>0.54054000000000002</v>
      </c>
      <c r="F1855" s="618"/>
      <c r="I1855" s="653">
        <v>129.69999999999999</v>
      </c>
      <c r="J1855" s="650" t="str">
        <f t="shared" si="80"/>
        <v>129.70</v>
      </c>
      <c r="K1855" s="654">
        <v>0.66610000000000003</v>
      </c>
      <c r="L1855" s="637"/>
      <c r="M1855" s="637"/>
      <c r="N1855" s="637"/>
    </row>
    <row r="1856" spans="3:14" x14ac:dyDescent="0.25">
      <c r="C1856" s="649">
        <v>129.75</v>
      </c>
      <c r="D1856" s="650" t="str">
        <f t="shared" si="79"/>
        <v>129.75</v>
      </c>
      <c r="E1856" s="651">
        <v>0.54048499999999999</v>
      </c>
      <c r="F1856" s="618"/>
      <c r="I1856" s="653">
        <v>129.75</v>
      </c>
      <c r="J1856" s="650" t="str">
        <f t="shared" si="80"/>
        <v>129.75</v>
      </c>
      <c r="K1856" s="654">
        <v>0.66605000000000003</v>
      </c>
      <c r="L1856" s="637"/>
      <c r="M1856" s="637"/>
      <c r="N1856" s="637"/>
    </row>
    <row r="1857" spans="3:14" x14ac:dyDescent="0.25">
      <c r="C1857" s="649">
        <v>129.80000000000001</v>
      </c>
      <c r="D1857" s="650" t="str">
        <f t="shared" si="79"/>
        <v>129.80</v>
      </c>
      <c r="E1857" s="651">
        <v>0.54042999999999997</v>
      </c>
      <c r="F1857" s="618"/>
      <c r="I1857" s="653">
        <v>129.80000000000001</v>
      </c>
      <c r="J1857" s="650" t="str">
        <f t="shared" si="80"/>
        <v>129.80</v>
      </c>
      <c r="K1857" s="654">
        <v>0.66600000000000004</v>
      </c>
      <c r="L1857" s="637"/>
      <c r="M1857" s="637"/>
      <c r="N1857" s="637"/>
    </row>
    <row r="1858" spans="3:14" x14ac:dyDescent="0.25">
      <c r="C1858" s="649">
        <v>129.85</v>
      </c>
      <c r="D1858" s="650" t="str">
        <f t="shared" si="79"/>
        <v>129.85</v>
      </c>
      <c r="E1858" s="651">
        <v>0.54037500000000005</v>
      </c>
      <c r="F1858" s="618"/>
      <c r="I1858" s="653">
        <v>129.85</v>
      </c>
      <c r="J1858" s="650" t="str">
        <f t="shared" si="80"/>
        <v>129.85</v>
      </c>
      <c r="K1858" s="654">
        <v>0.66591999999999996</v>
      </c>
      <c r="L1858" s="637"/>
      <c r="M1858" s="637"/>
      <c r="N1858" s="637"/>
    </row>
    <row r="1859" spans="3:14" x14ac:dyDescent="0.25">
      <c r="C1859" s="649">
        <v>129.9</v>
      </c>
      <c r="D1859" s="650" t="str">
        <f t="shared" si="79"/>
        <v>129.90</v>
      </c>
      <c r="E1859" s="651">
        <v>0.54032000000000002</v>
      </c>
      <c r="F1859" s="618"/>
      <c r="I1859" s="653">
        <v>129.9</v>
      </c>
      <c r="J1859" s="650" t="str">
        <f t="shared" si="80"/>
        <v>129.90</v>
      </c>
      <c r="K1859" s="654">
        <v>0.66585000000000005</v>
      </c>
      <c r="L1859" s="637"/>
      <c r="M1859" s="637"/>
      <c r="N1859" s="637"/>
    </row>
    <row r="1860" spans="3:14" x14ac:dyDescent="0.25">
      <c r="C1860" s="649">
        <v>129.94999999999999</v>
      </c>
      <c r="D1860" s="650" t="str">
        <f t="shared" si="79"/>
        <v>129.95</v>
      </c>
      <c r="E1860" s="651">
        <v>0.540265</v>
      </c>
      <c r="F1860" s="618"/>
      <c r="I1860" s="653">
        <v>129.94999999999999</v>
      </c>
      <c r="J1860" s="650" t="str">
        <f t="shared" si="80"/>
        <v>129.95</v>
      </c>
      <c r="K1860" s="654">
        <v>0.66576999999999997</v>
      </c>
      <c r="L1860" s="637"/>
      <c r="M1860" s="637"/>
      <c r="N1860" s="637"/>
    </row>
    <row r="1861" spans="3:14" x14ac:dyDescent="0.25">
      <c r="C1861" s="649">
        <v>130</v>
      </c>
      <c r="D1861" s="650" t="str">
        <f t="shared" si="79"/>
        <v>130.00</v>
      </c>
      <c r="E1861" s="651">
        <v>0.54020999999999997</v>
      </c>
      <c r="F1861" s="618"/>
      <c r="I1861" s="653">
        <v>130</v>
      </c>
      <c r="J1861" s="650" t="str">
        <f t="shared" si="80"/>
        <v>130.00</v>
      </c>
      <c r="K1861" s="654">
        <v>0.66569999999999996</v>
      </c>
      <c r="L1861" s="637"/>
      <c r="M1861" s="637"/>
      <c r="N1861" s="637"/>
    </row>
    <row r="1862" spans="3:14" x14ac:dyDescent="0.25">
      <c r="C1862" s="649">
        <v>130.05000000000001</v>
      </c>
      <c r="D1862" s="650" t="str">
        <f t="shared" si="79"/>
        <v>130.05</v>
      </c>
      <c r="E1862" s="651">
        <v>0.54015500000000005</v>
      </c>
      <c r="F1862" s="618"/>
      <c r="I1862" s="653">
        <v>130.05000000000001</v>
      </c>
      <c r="J1862" s="650" t="str">
        <f t="shared" si="80"/>
        <v>130.05</v>
      </c>
      <c r="K1862" s="654">
        <v>0.66564999999999996</v>
      </c>
      <c r="L1862" s="637"/>
      <c r="M1862" s="637"/>
      <c r="N1862" s="637"/>
    </row>
    <row r="1863" spans="3:14" x14ac:dyDescent="0.25">
      <c r="C1863" s="649">
        <v>130.1</v>
      </c>
      <c r="D1863" s="650" t="str">
        <f t="shared" si="79"/>
        <v>130.10</v>
      </c>
      <c r="E1863" s="651">
        <v>0.54010000000000002</v>
      </c>
      <c r="F1863" s="618"/>
      <c r="I1863" s="653">
        <v>130.1</v>
      </c>
      <c r="J1863" s="650" t="str">
        <f t="shared" si="80"/>
        <v>130.10</v>
      </c>
      <c r="K1863" s="654">
        <v>0.66559999999999997</v>
      </c>
      <c r="L1863" s="637"/>
      <c r="M1863" s="637"/>
      <c r="N1863" s="637"/>
    </row>
    <row r="1864" spans="3:14" x14ac:dyDescent="0.25">
      <c r="C1864" s="649">
        <v>130.15</v>
      </c>
      <c r="D1864" s="650" t="str">
        <f t="shared" si="79"/>
        <v>130.15</v>
      </c>
      <c r="E1864" s="651">
        <v>0.54007000000000005</v>
      </c>
      <c r="F1864" s="618"/>
      <c r="I1864" s="653">
        <v>130.15</v>
      </c>
      <c r="J1864" s="650" t="str">
        <f t="shared" si="80"/>
        <v>130.15</v>
      </c>
      <c r="K1864" s="654">
        <v>0.66554999999999997</v>
      </c>
      <c r="L1864" s="637"/>
      <c r="M1864" s="637"/>
      <c r="N1864" s="637"/>
    </row>
    <row r="1865" spans="3:14" x14ac:dyDescent="0.25">
      <c r="C1865" s="649">
        <v>130.19999999999999</v>
      </c>
      <c r="D1865" s="650" t="str">
        <f t="shared" si="79"/>
        <v>130.20</v>
      </c>
      <c r="E1865" s="651">
        <v>0.54003999999999996</v>
      </c>
      <c r="F1865" s="618"/>
      <c r="I1865" s="653">
        <v>130.19999999999999</v>
      </c>
      <c r="J1865" s="650" t="str">
        <f t="shared" si="80"/>
        <v>130.20</v>
      </c>
      <c r="K1865" s="654">
        <v>0.66549999999999998</v>
      </c>
      <c r="L1865" s="637"/>
      <c r="M1865" s="637"/>
      <c r="N1865" s="637"/>
    </row>
    <row r="1866" spans="3:14" x14ac:dyDescent="0.25">
      <c r="C1866" s="649">
        <v>130.25</v>
      </c>
      <c r="D1866" s="650" t="str">
        <f t="shared" si="79"/>
        <v>130.25</v>
      </c>
      <c r="E1866" s="651">
        <v>0.53998500000000005</v>
      </c>
      <c r="F1866" s="618"/>
      <c r="I1866" s="653">
        <v>130.25</v>
      </c>
      <c r="J1866" s="650" t="str">
        <f t="shared" si="80"/>
        <v>130.25</v>
      </c>
      <c r="K1866" s="654">
        <v>0.66544999999999999</v>
      </c>
      <c r="L1866" s="637"/>
      <c r="M1866" s="637"/>
      <c r="N1866" s="637"/>
    </row>
    <row r="1867" spans="3:14" x14ac:dyDescent="0.25">
      <c r="C1867" s="649">
        <v>130.30000000000001</v>
      </c>
      <c r="D1867" s="650" t="str">
        <f t="shared" si="79"/>
        <v>130.30</v>
      </c>
      <c r="E1867" s="651">
        <v>0.53993000000000002</v>
      </c>
      <c r="F1867" s="618"/>
      <c r="I1867" s="653">
        <v>130.30000000000001</v>
      </c>
      <c r="J1867" s="650" t="str">
        <f t="shared" si="80"/>
        <v>130.30</v>
      </c>
      <c r="K1867" s="654">
        <v>0.66539999999999999</v>
      </c>
      <c r="L1867" s="637"/>
      <c r="M1867" s="637"/>
      <c r="N1867" s="637"/>
    </row>
    <row r="1868" spans="3:14" x14ac:dyDescent="0.25">
      <c r="C1868" s="649">
        <v>130.35</v>
      </c>
      <c r="D1868" s="650" t="str">
        <f t="shared" si="79"/>
        <v>130.35</v>
      </c>
      <c r="E1868" s="651">
        <v>0.53987499999999999</v>
      </c>
      <c r="F1868" s="618"/>
      <c r="I1868" s="653">
        <v>130.35</v>
      </c>
      <c r="J1868" s="650" t="str">
        <f t="shared" si="80"/>
        <v>130.35</v>
      </c>
      <c r="K1868" s="654">
        <v>0.66532000000000002</v>
      </c>
      <c r="L1868" s="637"/>
      <c r="M1868" s="637"/>
      <c r="N1868" s="637"/>
    </row>
    <row r="1869" spans="3:14" x14ac:dyDescent="0.25">
      <c r="C1869" s="649">
        <v>130.4</v>
      </c>
      <c r="D1869" s="650" t="str">
        <f t="shared" si="79"/>
        <v>130.40</v>
      </c>
      <c r="E1869" s="651">
        <v>0.53981999999999997</v>
      </c>
      <c r="F1869" s="618"/>
      <c r="I1869" s="653">
        <v>130.4</v>
      </c>
      <c r="J1869" s="650" t="str">
        <f t="shared" si="80"/>
        <v>130.40</v>
      </c>
      <c r="K1869" s="654">
        <v>0.66525000000000001</v>
      </c>
      <c r="L1869" s="637"/>
      <c r="M1869" s="637"/>
      <c r="N1869" s="637"/>
    </row>
    <row r="1870" spans="3:14" x14ac:dyDescent="0.25">
      <c r="C1870" s="649">
        <v>130.44999999999999</v>
      </c>
      <c r="D1870" s="650" t="str">
        <f t="shared" si="79"/>
        <v>130.45</v>
      </c>
      <c r="E1870" s="651">
        <v>0.53976500000000005</v>
      </c>
      <c r="F1870" s="618"/>
      <c r="I1870" s="653">
        <v>130.44999999999999</v>
      </c>
      <c r="J1870" s="650" t="str">
        <f t="shared" si="80"/>
        <v>130.45</v>
      </c>
      <c r="K1870" s="654">
        <v>0.66520000000000001</v>
      </c>
      <c r="L1870" s="637"/>
      <c r="M1870" s="637"/>
      <c r="N1870" s="637"/>
    </row>
    <row r="1871" spans="3:14" x14ac:dyDescent="0.25">
      <c r="C1871" s="649">
        <v>130.5</v>
      </c>
      <c r="D1871" s="650" t="str">
        <f t="shared" si="79"/>
        <v>130.50</v>
      </c>
      <c r="E1871" s="651">
        <v>0.53971000000000002</v>
      </c>
      <c r="F1871" s="618"/>
      <c r="I1871" s="653">
        <v>130.5</v>
      </c>
      <c r="J1871" s="650" t="str">
        <f t="shared" si="80"/>
        <v>130.50</v>
      </c>
      <c r="K1871" s="654">
        <v>0.66515000000000002</v>
      </c>
      <c r="L1871" s="637"/>
      <c r="M1871" s="637"/>
      <c r="N1871" s="637"/>
    </row>
    <row r="1872" spans="3:14" x14ac:dyDescent="0.25">
      <c r="C1872" s="649">
        <v>130.55000000000001</v>
      </c>
      <c r="D1872" s="650" t="str">
        <f t="shared" si="79"/>
        <v>130.55</v>
      </c>
      <c r="E1872" s="651">
        <v>0.53968000000000005</v>
      </c>
      <c r="F1872" s="618"/>
      <c r="I1872" s="653">
        <v>130.55000000000001</v>
      </c>
      <c r="J1872" s="650" t="str">
        <f t="shared" si="80"/>
        <v>130.55</v>
      </c>
      <c r="K1872" s="654">
        <v>0.66510000000000002</v>
      </c>
      <c r="L1872" s="637"/>
      <c r="M1872" s="637"/>
      <c r="N1872" s="637"/>
    </row>
    <row r="1873" spans="3:14" x14ac:dyDescent="0.25">
      <c r="C1873" s="649">
        <v>130.6</v>
      </c>
      <c r="D1873" s="650" t="str">
        <f t="shared" si="79"/>
        <v>130.60</v>
      </c>
      <c r="E1873" s="651">
        <v>0.53964999999999996</v>
      </c>
      <c r="F1873" s="618"/>
      <c r="I1873" s="653">
        <v>130.6</v>
      </c>
      <c r="J1873" s="650" t="str">
        <f t="shared" si="80"/>
        <v>130.60</v>
      </c>
      <c r="K1873" s="654">
        <v>0.66505000000000003</v>
      </c>
      <c r="L1873" s="637"/>
      <c r="M1873" s="637"/>
      <c r="N1873" s="637"/>
    </row>
    <row r="1874" spans="3:14" x14ac:dyDescent="0.25">
      <c r="C1874" s="649">
        <v>130.65</v>
      </c>
      <c r="D1874" s="650" t="str">
        <f t="shared" si="79"/>
        <v>130.65</v>
      </c>
      <c r="E1874" s="651">
        <v>0.53959500000000005</v>
      </c>
      <c r="F1874" s="618"/>
      <c r="I1874" s="653">
        <v>130.65</v>
      </c>
      <c r="J1874" s="650" t="str">
        <f t="shared" si="80"/>
        <v>130.65</v>
      </c>
      <c r="K1874" s="654">
        <v>0.66496999999999995</v>
      </c>
      <c r="L1874" s="637"/>
      <c r="M1874" s="637"/>
      <c r="N1874" s="637"/>
    </row>
    <row r="1875" spans="3:14" x14ac:dyDescent="0.25">
      <c r="C1875" s="649">
        <v>130.69999999999999</v>
      </c>
      <c r="D1875" s="650" t="str">
        <f t="shared" si="79"/>
        <v>130.70</v>
      </c>
      <c r="E1875" s="651">
        <v>0.53954000000000002</v>
      </c>
      <c r="F1875" s="618"/>
      <c r="I1875" s="653">
        <v>130.69999999999999</v>
      </c>
      <c r="J1875" s="650" t="str">
        <f t="shared" si="80"/>
        <v>130.70</v>
      </c>
      <c r="K1875" s="654">
        <v>0.66490000000000005</v>
      </c>
      <c r="L1875" s="637"/>
      <c r="M1875" s="637"/>
      <c r="N1875" s="637"/>
    </row>
    <row r="1876" spans="3:14" x14ac:dyDescent="0.25">
      <c r="C1876" s="649">
        <v>130.75</v>
      </c>
      <c r="D1876" s="650" t="str">
        <f t="shared" si="79"/>
        <v>130.75</v>
      </c>
      <c r="E1876" s="651">
        <v>0.53948499999999999</v>
      </c>
      <c r="F1876" s="618"/>
      <c r="I1876" s="653">
        <v>130.75</v>
      </c>
      <c r="J1876" s="650" t="str">
        <f t="shared" si="80"/>
        <v>130.75</v>
      </c>
      <c r="K1876" s="654">
        <v>0.66485000000000005</v>
      </c>
      <c r="L1876" s="637"/>
      <c r="M1876" s="637"/>
      <c r="N1876" s="637"/>
    </row>
    <row r="1877" spans="3:14" x14ac:dyDescent="0.25">
      <c r="C1877" s="649">
        <v>130.80000000000001</v>
      </c>
      <c r="D1877" s="650" t="str">
        <f t="shared" si="79"/>
        <v>130.80</v>
      </c>
      <c r="E1877" s="651">
        <v>0.53942999999999997</v>
      </c>
      <c r="F1877" s="618"/>
      <c r="I1877" s="653">
        <v>130.80000000000001</v>
      </c>
      <c r="J1877" s="650" t="str">
        <f t="shared" si="80"/>
        <v>130.80</v>
      </c>
      <c r="K1877" s="654">
        <v>0.66479999999999995</v>
      </c>
      <c r="L1877" s="637"/>
      <c r="M1877" s="637"/>
      <c r="N1877" s="637"/>
    </row>
    <row r="1878" spans="3:14" x14ac:dyDescent="0.25">
      <c r="C1878" s="649">
        <v>130.85</v>
      </c>
      <c r="D1878" s="650" t="str">
        <f t="shared" si="79"/>
        <v>130.85</v>
      </c>
      <c r="E1878" s="651">
        <v>0.53937500000000005</v>
      </c>
      <c r="F1878" s="618"/>
      <c r="I1878" s="653">
        <v>130.85</v>
      </c>
      <c r="J1878" s="650" t="str">
        <f t="shared" si="80"/>
        <v>130.85</v>
      </c>
      <c r="K1878" s="654">
        <v>0.66471999999999998</v>
      </c>
      <c r="L1878" s="637"/>
      <c r="M1878" s="637"/>
      <c r="N1878" s="637"/>
    </row>
    <row r="1879" spans="3:14" x14ac:dyDescent="0.25">
      <c r="C1879" s="649">
        <v>130.9</v>
      </c>
      <c r="D1879" s="650" t="str">
        <f t="shared" si="79"/>
        <v>130.90</v>
      </c>
      <c r="E1879" s="651">
        <v>0.53932000000000002</v>
      </c>
      <c r="F1879" s="618"/>
      <c r="I1879" s="653">
        <v>130.9</v>
      </c>
      <c r="J1879" s="650" t="str">
        <f t="shared" si="80"/>
        <v>130.90</v>
      </c>
      <c r="K1879" s="654">
        <v>0.66464999999999996</v>
      </c>
      <c r="L1879" s="637"/>
      <c r="M1879" s="637"/>
      <c r="N1879" s="637"/>
    </row>
    <row r="1880" spans="3:14" x14ac:dyDescent="0.25">
      <c r="C1880" s="649">
        <v>130.94999999999999</v>
      </c>
      <c r="D1880" s="650" t="str">
        <f t="shared" si="79"/>
        <v>130.95</v>
      </c>
      <c r="E1880" s="651">
        <v>0.53926499999999999</v>
      </c>
      <c r="F1880" s="618"/>
      <c r="I1880" s="653">
        <v>130.94999999999999</v>
      </c>
      <c r="J1880" s="650" t="str">
        <f t="shared" si="80"/>
        <v>130.95</v>
      </c>
      <c r="K1880" s="654">
        <v>0.66459999999999997</v>
      </c>
      <c r="L1880" s="637"/>
      <c r="M1880" s="637"/>
      <c r="N1880" s="637"/>
    </row>
    <row r="1881" spans="3:14" x14ac:dyDescent="0.25">
      <c r="C1881" s="649">
        <v>131</v>
      </c>
      <c r="D1881" s="650" t="str">
        <f t="shared" si="79"/>
        <v>131.00</v>
      </c>
      <c r="E1881" s="651">
        <v>0.53920999999999997</v>
      </c>
      <c r="F1881" s="618"/>
      <c r="I1881" s="653">
        <v>131</v>
      </c>
      <c r="J1881" s="650" t="str">
        <f t="shared" si="80"/>
        <v>131.00</v>
      </c>
      <c r="K1881" s="654">
        <v>0.66454999999999997</v>
      </c>
      <c r="L1881" s="637"/>
      <c r="M1881" s="637"/>
      <c r="N1881" s="637"/>
    </row>
    <row r="1882" spans="3:14" x14ac:dyDescent="0.25">
      <c r="C1882" s="649">
        <v>131.05000000000001</v>
      </c>
      <c r="D1882" s="650" t="str">
        <f t="shared" si="79"/>
        <v>131.05</v>
      </c>
      <c r="E1882" s="651">
        <v>0.53917999999999999</v>
      </c>
      <c r="F1882" s="618"/>
      <c r="I1882" s="653">
        <v>131.05000000000001</v>
      </c>
      <c r="J1882" s="650" t="str">
        <f t="shared" si="80"/>
        <v>131.05</v>
      </c>
      <c r="K1882" s="654">
        <v>0.66447000000000001</v>
      </c>
      <c r="L1882" s="637"/>
      <c r="M1882" s="637"/>
      <c r="N1882" s="637"/>
    </row>
    <row r="1883" spans="3:14" x14ac:dyDescent="0.25">
      <c r="C1883" s="649">
        <v>131.1</v>
      </c>
      <c r="D1883" s="650" t="str">
        <f t="shared" si="79"/>
        <v>131.10</v>
      </c>
      <c r="E1883" s="651">
        <v>0.53915000000000002</v>
      </c>
      <c r="F1883" s="618"/>
      <c r="I1883" s="653">
        <v>131.1</v>
      </c>
      <c r="J1883" s="650" t="str">
        <f t="shared" si="80"/>
        <v>131.10</v>
      </c>
      <c r="K1883" s="654">
        <v>0.66439999999999999</v>
      </c>
      <c r="L1883" s="637"/>
      <c r="M1883" s="637"/>
      <c r="N1883" s="637"/>
    </row>
    <row r="1884" spans="3:14" x14ac:dyDescent="0.25">
      <c r="C1884" s="649">
        <v>131.15</v>
      </c>
      <c r="D1884" s="650" t="str">
        <f t="shared" si="79"/>
        <v>131.15</v>
      </c>
      <c r="E1884" s="651">
        <v>0.53909499999999999</v>
      </c>
      <c r="F1884" s="618"/>
      <c r="I1884" s="653">
        <v>131.15</v>
      </c>
      <c r="J1884" s="650" t="str">
        <f t="shared" si="80"/>
        <v>131.15</v>
      </c>
      <c r="K1884" s="654">
        <v>0.66435</v>
      </c>
      <c r="L1884" s="637"/>
      <c r="M1884" s="637"/>
      <c r="N1884" s="637"/>
    </row>
    <row r="1885" spans="3:14" x14ac:dyDescent="0.25">
      <c r="C1885" s="649">
        <v>131.19999999999999</v>
      </c>
      <c r="D1885" s="650" t="str">
        <f t="shared" si="79"/>
        <v>131.20</v>
      </c>
      <c r="E1885" s="651">
        <v>0.53903999999999996</v>
      </c>
      <c r="F1885" s="618"/>
      <c r="I1885" s="653">
        <v>131.19999999999999</v>
      </c>
      <c r="J1885" s="650" t="str">
        <f t="shared" si="80"/>
        <v>131.20</v>
      </c>
      <c r="K1885" s="654">
        <v>0.6643</v>
      </c>
      <c r="L1885" s="637"/>
      <c r="M1885" s="637"/>
      <c r="N1885" s="637"/>
    </row>
    <row r="1886" spans="3:14" x14ac:dyDescent="0.25">
      <c r="C1886" s="649">
        <v>131.25</v>
      </c>
      <c r="D1886" s="650" t="str">
        <f t="shared" si="79"/>
        <v>131.25</v>
      </c>
      <c r="E1886" s="651">
        <v>0.53898500000000005</v>
      </c>
      <c r="F1886" s="618"/>
      <c r="I1886" s="653">
        <v>131.25</v>
      </c>
      <c r="J1886" s="650" t="str">
        <f t="shared" si="80"/>
        <v>131.25</v>
      </c>
      <c r="K1886" s="654">
        <v>0.66425000000000001</v>
      </c>
      <c r="L1886" s="637"/>
      <c r="M1886" s="637"/>
      <c r="N1886" s="637"/>
    </row>
    <row r="1887" spans="3:14" x14ac:dyDescent="0.25">
      <c r="C1887" s="649">
        <v>131.30000000000001</v>
      </c>
      <c r="D1887" s="650" t="str">
        <f t="shared" si="79"/>
        <v>131.30</v>
      </c>
      <c r="E1887" s="651">
        <v>0.53893000000000002</v>
      </c>
      <c r="F1887" s="618"/>
      <c r="I1887" s="653">
        <v>131.30000000000001</v>
      </c>
      <c r="J1887" s="650" t="str">
        <f t="shared" si="80"/>
        <v>131.30</v>
      </c>
      <c r="K1887" s="654">
        <v>0.66420000000000001</v>
      </c>
      <c r="L1887" s="637"/>
      <c r="M1887" s="637"/>
      <c r="N1887" s="637"/>
    </row>
    <row r="1888" spans="3:14" x14ac:dyDescent="0.25">
      <c r="C1888" s="649">
        <v>131.35</v>
      </c>
      <c r="D1888" s="650" t="str">
        <f t="shared" si="79"/>
        <v>131.35</v>
      </c>
      <c r="E1888" s="651">
        <v>0.53887499999999999</v>
      </c>
      <c r="F1888" s="618"/>
      <c r="I1888" s="653">
        <v>131.35</v>
      </c>
      <c r="J1888" s="650" t="str">
        <f t="shared" si="80"/>
        <v>131.35</v>
      </c>
      <c r="K1888" s="654">
        <v>0.66415000000000002</v>
      </c>
      <c r="L1888" s="637"/>
      <c r="M1888" s="637"/>
      <c r="N1888" s="637"/>
    </row>
    <row r="1889" spans="3:14" x14ac:dyDescent="0.25">
      <c r="C1889" s="649">
        <v>131.4</v>
      </c>
      <c r="D1889" s="650" t="str">
        <f t="shared" si="79"/>
        <v>131.40</v>
      </c>
      <c r="E1889" s="651">
        <v>0.53881999999999997</v>
      </c>
      <c r="F1889" s="618"/>
      <c r="I1889" s="653">
        <v>131.4</v>
      </c>
      <c r="J1889" s="650" t="str">
        <f t="shared" si="80"/>
        <v>131.40</v>
      </c>
      <c r="K1889" s="654">
        <v>0.66410000000000002</v>
      </c>
      <c r="L1889" s="637"/>
      <c r="M1889" s="637"/>
      <c r="N1889" s="637"/>
    </row>
    <row r="1890" spans="3:14" x14ac:dyDescent="0.25">
      <c r="C1890" s="649">
        <v>131.44999999999999</v>
      </c>
      <c r="D1890" s="650" t="str">
        <f t="shared" si="79"/>
        <v>131.45</v>
      </c>
      <c r="E1890" s="651">
        <v>0.53878999999999999</v>
      </c>
      <c r="F1890" s="618"/>
      <c r="I1890" s="653">
        <v>131.44999999999999</v>
      </c>
      <c r="J1890" s="650" t="str">
        <f t="shared" si="80"/>
        <v>131.45</v>
      </c>
      <c r="K1890" s="654">
        <v>0.66402000000000005</v>
      </c>
      <c r="L1890" s="637"/>
      <c r="M1890" s="637"/>
      <c r="N1890" s="637"/>
    </row>
    <row r="1891" spans="3:14" x14ac:dyDescent="0.25">
      <c r="C1891" s="649">
        <v>131.5</v>
      </c>
      <c r="D1891" s="650" t="str">
        <f t="shared" si="79"/>
        <v>131.50</v>
      </c>
      <c r="E1891" s="651">
        <v>0.53876000000000002</v>
      </c>
      <c r="F1891" s="618"/>
      <c r="I1891" s="653">
        <v>131.5</v>
      </c>
      <c r="J1891" s="650" t="str">
        <f t="shared" si="80"/>
        <v>131.50</v>
      </c>
      <c r="K1891" s="654">
        <v>0.66395000000000004</v>
      </c>
      <c r="L1891" s="637"/>
      <c r="M1891" s="637"/>
      <c r="N1891" s="637"/>
    </row>
    <row r="1892" spans="3:14" x14ac:dyDescent="0.25">
      <c r="C1892" s="649">
        <v>131.55000000000001</v>
      </c>
      <c r="D1892" s="650" t="str">
        <f t="shared" si="79"/>
        <v>131.55</v>
      </c>
      <c r="E1892" s="651">
        <v>0.53870499999999999</v>
      </c>
      <c r="F1892" s="618"/>
      <c r="I1892" s="653">
        <v>131.55000000000001</v>
      </c>
      <c r="J1892" s="650" t="str">
        <f t="shared" si="80"/>
        <v>131.55</v>
      </c>
      <c r="K1892" s="654">
        <v>0.66390000000000005</v>
      </c>
      <c r="L1892" s="637"/>
      <c r="M1892" s="637"/>
      <c r="N1892" s="637"/>
    </row>
    <row r="1893" spans="3:14" x14ac:dyDescent="0.25">
      <c r="C1893" s="649">
        <v>131.6</v>
      </c>
      <c r="D1893" s="650" t="str">
        <f t="shared" si="79"/>
        <v>131.60</v>
      </c>
      <c r="E1893" s="651">
        <v>0.53864999999999996</v>
      </c>
      <c r="F1893" s="618"/>
      <c r="I1893" s="653">
        <v>131.6</v>
      </c>
      <c r="J1893" s="650" t="str">
        <f t="shared" si="80"/>
        <v>131.60</v>
      </c>
      <c r="K1893" s="654">
        <v>0.66385000000000005</v>
      </c>
      <c r="L1893" s="637"/>
      <c r="M1893" s="637"/>
      <c r="N1893" s="637"/>
    </row>
    <row r="1894" spans="3:14" x14ac:dyDescent="0.25">
      <c r="C1894" s="649">
        <v>131.65</v>
      </c>
      <c r="D1894" s="650" t="str">
        <f t="shared" si="79"/>
        <v>131.65</v>
      </c>
      <c r="E1894" s="651">
        <v>0.53859500000000005</v>
      </c>
      <c r="F1894" s="618"/>
      <c r="I1894" s="653">
        <v>131.65</v>
      </c>
      <c r="J1894" s="650" t="str">
        <f t="shared" si="80"/>
        <v>131.65</v>
      </c>
      <c r="K1894" s="654">
        <v>0.66379999999999995</v>
      </c>
      <c r="L1894" s="637"/>
      <c r="M1894" s="637"/>
      <c r="N1894" s="637"/>
    </row>
    <row r="1895" spans="3:14" x14ac:dyDescent="0.25">
      <c r="C1895" s="649">
        <v>131.69999999999999</v>
      </c>
      <c r="D1895" s="650" t="str">
        <f t="shared" si="79"/>
        <v>131.70</v>
      </c>
      <c r="E1895" s="651">
        <v>0.53854000000000002</v>
      </c>
      <c r="F1895" s="618"/>
      <c r="I1895" s="653">
        <v>131.69999999999999</v>
      </c>
      <c r="J1895" s="650" t="str">
        <f t="shared" si="80"/>
        <v>131.70</v>
      </c>
      <c r="K1895" s="654">
        <v>0.66374999999999995</v>
      </c>
      <c r="L1895" s="637"/>
      <c r="M1895" s="637"/>
      <c r="N1895" s="637"/>
    </row>
    <row r="1896" spans="3:14" x14ac:dyDescent="0.25">
      <c r="C1896" s="649">
        <v>131.75</v>
      </c>
      <c r="D1896" s="650" t="str">
        <f t="shared" si="79"/>
        <v>131.75</v>
      </c>
      <c r="E1896" s="651">
        <v>0.53851000000000004</v>
      </c>
      <c r="F1896" s="618"/>
      <c r="I1896" s="653">
        <v>131.75</v>
      </c>
      <c r="J1896" s="650" t="str">
        <f t="shared" si="80"/>
        <v>131.75</v>
      </c>
      <c r="K1896" s="654">
        <v>0.66369999999999996</v>
      </c>
      <c r="L1896" s="637"/>
      <c r="M1896" s="637"/>
      <c r="N1896" s="637"/>
    </row>
    <row r="1897" spans="3:14" x14ac:dyDescent="0.25">
      <c r="C1897" s="649">
        <v>131.80000000000001</v>
      </c>
      <c r="D1897" s="650" t="str">
        <f t="shared" si="79"/>
        <v>131.80</v>
      </c>
      <c r="E1897" s="651">
        <v>0.53847999999999996</v>
      </c>
      <c r="F1897" s="618"/>
      <c r="I1897" s="653">
        <v>131.80000000000001</v>
      </c>
      <c r="J1897" s="650" t="str">
        <f t="shared" si="80"/>
        <v>131.80</v>
      </c>
      <c r="K1897" s="654">
        <v>0.66364999999999996</v>
      </c>
      <c r="L1897" s="637"/>
      <c r="M1897" s="637"/>
      <c r="N1897" s="637"/>
    </row>
    <row r="1898" spans="3:14" x14ac:dyDescent="0.25">
      <c r="C1898" s="649">
        <v>131.85</v>
      </c>
      <c r="D1898" s="650" t="str">
        <f t="shared" si="79"/>
        <v>131.85</v>
      </c>
      <c r="E1898" s="651">
        <v>0.53842500000000004</v>
      </c>
      <c r="F1898" s="618"/>
      <c r="I1898" s="653">
        <v>131.85</v>
      </c>
      <c r="J1898" s="650" t="str">
        <f t="shared" si="80"/>
        <v>131.85</v>
      </c>
      <c r="K1898" s="654">
        <v>0.66354999999999997</v>
      </c>
      <c r="L1898" s="637"/>
      <c r="M1898" s="637"/>
      <c r="N1898" s="637"/>
    </row>
    <row r="1899" spans="3:14" x14ac:dyDescent="0.25">
      <c r="C1899" s="649">
        <v>131.9</v>
      </c>
      <c r="D1899" s="650" t="str">
        <f t="shared" si="79"/>
        <v>131.90</v>
      </c>
      <c r="E1899" s="651">
        <v>0.53837000000000002</v>
      </c>
      <c r="F1899" s="618"/>
      <c r="I1899" s="653">
        <v>131.9</v>
      </c>
      <c r="J1899" s="650" t="str">
        <f t="shared" si="80"/>
        <v>131.90</v>
      </c>
      <c r="K1899" s="654">
        <v>0.66344999999999998</v>
      </c>
      <c r="L1899" s="637"/>
      <c r="M1899" s="637"/>
      <c r="N1899" s="637"/>
    </row>
    <row r="1900" spans="3:14" x14ac:dyDescent="0.25">
      <c r="C1900" s="649">
        <v>131.94999999999999</v>
      </c>
      <c r="D1900" s="650" t="str">
        <f t="shared" si="79"/>
        <v>131.95</v>
      </c>
      <c r="E1900" s="651">
        <v>0.53831499999999999</v>
      </c>
      <c r="F1900" s="618"/>
      <c r="I1900" s="653">
        <v>131.94999999999999</v>
      </c>
      <c r="J1900" s="650" t="str">
        <f t="shared" si="80"/>
        <v>131.95</v>
      </c>
      <c r="K1900" s="654">
        <v>0.66339999999999999</v>
      </c>
      <c r="L1900" s="637"/>
      <c r="M1900" s="637"/>
      <c r="N1900" s="637"/>
    </row>
    <row r="1901" spans="3:14" x14ac:dyDescent="0.25">
      <c r="C1901" s="649">
        <v>132</v>
      </c>
      <c r="D1901" s="650" t="str">
        <f t="shared" si="79"/>
        <v>132.00</v>
      </c>
      <c r="E1901" s="651">
        <v>0.53825999999999996</v>
      </c>
      <c r="F1901" s="618"/>
      <c r="I1901" s="653">
        <v>132</v>
      </c>
      <c r="J1901" s="650" t="str">
        <f t="shared" si="80"/>
        <v>132.00</v>
      </c>
      <c r="K1901" s="654">
        <v>0.66335</v>
      </c>
      <c r="L1901" s="637"/>
      <c r="M1901" s="637"/>
      <c r="N1901" s="637"/>
    </row>
    <row r="1902" spans="3:14" x14ac:dyDescent="0.25">
      <c r="C1902" s="649">
        <v>132.05000000000001</v>
      </c>
      <c r="D1902" s="650" t="str">
        <f t="shared" si="79"/>
        <v>132.05</v>
      </c>
      <c r="E1902" s="651">
        <v>0.53820500000000004</v>
      </c>
      <c r="F1902" s="618"/>
      <c r="I1902" s="653">
        <v>132.05000000000001</v>
      </c>
      <c r="J1902" s="650" t="str">
        <f t="shared" si="80"/>
        <v>132.05</v>
      </c>
      <c r="K1902" s="654">
        <v>0.6633</v>
      </c>
      <c r="L1902" s="637"/>
      <c r="M1902" s="637"/>
      <c r="N1902" s="637"/>
    </row>
    <row r="1903" spans="3:14" x14ac:dyDescent="0.25">
      <c r="C1903" s="649">
        <v>132.1</v>
      </c>
      <c r="D1903" s="650" t="str">
        <f t="shared" si="79"/>
        <v>132.10</v>
      </c>
      <c r="E1903" s="651">
        <v>0.53815000000000002</v>
      </c>
      <c r="F1903" s="618"/>
      <c r="I1903" s="653">
        <v>132.1</v>
      </c>
      <c r="J1903" s="650" t="str">
        <f t="shared" si="80"/>
        <v>132.10</v>
      </c>
      <c r="K1903" s="654">
        <v>0.66325000000000001</v>
      </c>
      <c r="L1903" s="637"/>
      <c r="M1903" s="637"/>
      <c r="N1903" s="637"/>
    </row>
    <row r="1904" spans="3:14" x14ac:dyDescent="0.25">
      <c r="C1904" s="649">
        <v>132.15</v>
      </c>
      <c r="D1904" s="650" t="str">
        <f t="shared" si="79"/>
        <v>132.15</v>
      </c>
      <c r="E1904" s="651">
        <v>0.53812000000000004</v>
      </c>
      <c r="F1904" s="618"/>
      <c r="I1904" s="653">
        <v>132.15</v>
      </c>
      <c r="J1904" s="650" t="str">
        <f t="shared" si="80"/>
        <v>132.15</v>
      </c>
      <c r="K1904" s="654">
        <v>0.66320000000000001</v>
      </c>
      <c r="L1904" s="637"/>
      <c r="M1904" s="637"/>
      <c r="N1904" s="637"/>
    </row>
    <row r="1905" spans="3:14" x14ac:dyDescent="0.25">
      <c r="C1905" s="649">
        <v>132.19999999999999</v>
      </c>
      <c r="D1905" s="650" t="str">
        <f t="shared" si="79"/>
        <v>132.20</v>
      </c>
      <c r="E1905" s="651">
        <v>0.53808999999999996</v>
      </c>
      <c r="F1905" s="618"/>
      <c r="I1905" s="653">
        <v>132.19999999999999</v>
      </c>
      <c r="J1905" s="650" t="str">
        <f t="shared" si="80"/>
        <v>132.20</v>
      </c>
      <c r="K1905" s="654">
        <v>0.66315000000000002</v>
      </c>
      <c r="L1905" s="637"/>
      <c r="M1905" s="637"/>
      <c r="N1905" s="637"/>
    </row>
    <row r="1906" spans="3:14" x14ac:dyDescent="0.25">
      <c r="C1906" s="649">
        <v>132.25</v>
      </c>
      <c r="D1906" s="650" t="str">
        <f t="shared" si="79"/>
        <v>132.25</v>
      </c>
      <c r="E1906" s="651">
        <v>0.53803500000000004</v>
      </c>
      <c r="F1906" s="618"/>
      <c r="I1906" s="653">
        <v>132.25</v>
      </c>
      <c r="J1906" s="650" t="str">
        <f t="shared" si="80"/>
        <v>132.25</v>
      </c>
      <c r="K1906" s="654">
        <v>0.66307000000000005</v>
      </c>
      <c r="L1906" s="637"/>
      <c r="M1906" s="637"/>
      <c r="N1906" s="637"/>
    </row>
    <row r="1907" spans="3:14" x14ac:dyDescent="0.25">
      <c r="C1907" s="649">
        <v>132.30000000000001</v>
      </c>
      <c r="D1907" s="650" t="str">
        <f t="shared" si="79"/>
        <v>132.30</v>
      </c>
      <c r="E1907" s="651">
        <v>0.53798000000000001</v>
      </c>
      <c r="F1907" s="618"/>
      <c r="I1907" s="653">
        <v>132.30000000000001</v>
      </c>
      <c r="J1907" s="650" t="str">
        <f t="shared" si="80"/>
        <v>132.30</v>
      </c>
      <c r="K1907" s="654">
        <v>0.66300000000000003</v>
      </c>
      <c r="L1907" s="637"/>
      <c r="M1907" s="637"/>
      <c r="N1907" s="637"/>
    </row>
    <row r="1908" spans="3:14" x14ac:dyDescent="0.25">
      <c r="C1908" s="649">
        <v>132.35</v>
      </c>
      <c r="D1908" s="650" t="str">
        <f t="shared" si="79"/>
        <v>132.35</v>
      </c>
      <c r="E1908" s="651">
        <v>0.53792499999999999</v>
      </c>
      <c r="F1908" s="618"/>
      <c r="I1908" s="653">
        <v>132.35</v>
      </c>
      <c r="J1908" s="650" t="str">
        <f t="shared" si="80"/>
        <v>132.35</v>
      </c>
      <c r="K1908" s="654">
        <v>0.66295000000000004</v>
      </c>
      <c r="L1908" s="637"/>
      <c r="M1908" s="637"/>
      <c r="N1908" s="637"/>
    </row>
    <row r="1909" spans="3:14" x14ac:dyDescent="0.25">
      <c r="C1909" s="649">
        <v>132.4</v>
      </c>
      <c r="D1909" s="650" t="str">
        <f t="shared" si="79"/>
        <v>132.40</v>
      </c>
      <c r="E1909" s="651">
        <v>0.53786999999999996</v>
      </c>
      <c r="F1909" s="618"/>
      <c r="I1909" s="653">
        <v>132.4</v>
      </c>
      <c r="J1909" s="650" t="str">
        <f t="shared" si="80"/>
        <v>132.40</v>
      </c>
      <c r="K1909" s="654">
        <v>0.66290000000000004</v>
      </c>
      <c r="L1909" s="637"/>
      <c r="M1909" s="637"/>
      <c r="N1909" s="637"/>
    </row>
    <row r="1910" spans="3:14" x14ac:dyDescent="0.25">
      <c r="C1910" s="649">
        <v>132.44999999999999</v>
      </c>
      <c r="D1910" s="650" t="str">
        <f t="shared" si="79"/>
        <v>132.45</v>
      </c>
      <c r="E1910" s="651">
        <v>0.53781500000000004</v>
      </c>
      <c r="F1910" s="618"/>
      <c r="I1910" s="653">
        <v>132.44999999999999</v>
      </c>
      <c r="J1910" s="650" t="str">
        <f t="shared" si="80"/>
        <v>132.45</v>
      </c>
      <c r="K1910" s="654">
        <v>0.66285000000000005</v>
      </c>
      <c r="L1910" s="637"/>
      <c r="M1910" s="637"/>
      <c r="N1910" s="637"/>
    </row>
    <row r="1911" spans="3:14" x14ac:dyDescent="0.25">
      <c r="C1911" s="649">
        <v>132.5</v>
      </c>
      <c r="D1911" s="650" t="str">
        <f t="shared" si="79"/>
        <v>132.50</v>
      </c>
      <c r="E1911" s="651">
        <v>0.53776000000000002</v>
      </c>
      <c r="F1911" s="618"/>
      <c r="I1911" s="653">
        <v>132.5</v>
      </c>
      <c r="J1911" s="650" t="str">
        <f t="shared" si="80"/>
        <v>132.50</v>
      </c>
      <c r="K1911" s="654">
        <v>0.66279999999999994</v>
      </c>
      <c r="L1911" s="637"/>
      <c r="M1911" s="637"/>
      <c r="N1911" s="637"/>
    </row>
    <row r="1912" spans="3:14" x14ac:dyDescent="0.25">
      <c r="C1912" s="649">
        <v>132.55000000000001</v>
      </c>
      <c r="D1912" s="650" t="str">
        <f t="shared" si="79"/>
        <v>132.55</v>
      </c>
      <c r="E1912" s="651">
        <v>0.53773000000000004</v>
      </c>
      <c r="F1912" s="618"/>
      <c r="I1912" s="653">
        <v>132.55000000000001</v>
      </c>
      <c r="J1912" s="650" t="str">
        <f t="shared" si="80"/>
        <v>132.55</v>
      </c>
      <c r="K1912" s="654">
        <v>0.66274999999999995</v>
      </c>
      <c r="L1912" s="637"/>
      <c r="M1912" s="637"/>
      <c r="N1912" s="637"/>
    </row>
    <row r="1913" spans="3:14" x14ac:dyDescent="0.25">
      <c r="C1913" s="649">
        <v>132.6</v>
      </c>
      <c r="D1913" s="650" t="str">
        <f t="shared" si="79"/>
        <v>132.60</v>
      </c>
      <c r="E1913" s="651">
        <v>0.53769999999999996</v>
      </c>
      <c r="F1913" s="618"/>
      <c r="I1913" s="653">
        <v>132.6</v>
      </c>
      <c r="J1913" s="650" t="str">
        <f t="shared" si="80"/>
        <v>132.60</v>
      </c>
      <c r="K1913" s="654">
        <v>0.66269999999999996</v>
      </c>
      <c r="L1913" s="637"/>
      <c r="M1913" s="637"/>
      <c r="N1913" s="637"/>
    </row>
    <row r="1914" spans="3:14" x14ac:dyDescent="0.25">
      <c r="C1914" s="649">
        <v>132.65</v>
      </c>
      <c r="D1914" s="650" t="str">
        <f t="shared" si="79"/>
        <v>132.65</v>
      </c>
      <c r="E1914" s="651">
        <v>0.53759000000000001</v>
      </c>
      <c r="F1914" s="618"/>
      <c r="I1914" s="653">
        <v>132.65</v>
      </c>
      <c r="J1914" s="650" t="str">
        <f t="shared" si="80"/>
        <v>132.65</v>
      </c>
      <c r="K1914" s="654">
        <v>0.66261999999999999</v>
      </c>
      <c r="L1914" s="637"/>
      <c r="M1914" s="637"/>
      <c r="N1914" s="637"/>
    </row>
    <row r="1915" spans="3:14" x14ac:dyDescent="0.25">
      <c r="C1915" s="649">
        <v>132.69999999999999</v>
      </c>
      <c r="D1915" s="650" t="str">
        <f t="shared" si="79"/>
        <v>132.70</v>
      </c>
      <c r="E1915" s="651">
        <v>0.53753499999999999</v>
      </c>
      <c r="F1915" s="618"/>
      <c r="I1915" s="653">
        <v>132.69999999999999</v>
      </c>
      <c r="J1915" s="650" t="str">
        <f t="shared" si="80"/>
        <v>132.70</v>
      </c>
      <c r="K1915" s="654">
        <v>0.66254999999999997</v>
      </c>
      <c r="L1915" s="637"/>
      <c r="M1915" s="637"/>
      <c r="N1915" s="637"/>
    </row>
    <row r="1916" spans="3:14" x14ac:dyDescent="0.25">
      <c r="C1916" s="649">
        <v>132.75</v>
      </c>
      <c r="D1916" s="650" t="str">
        <f t="shared" si="79"/>
        <v>132.75</v>
      </c>
      <c r="E1916" s="651">
        <v>0.53747999999999996</v>
      </c>
      <c r="F1916" s="618"/>
      <c r="I1916" s="653">
        <v>132.75</v>
      </c>
      <c r="J1916" s="650" t="str">
        <f t="shared" si="80"/>
        <v>132.75</v>
      </c>
      <c r="K1916" s="654">
        <v>0.66249999999999998</v>
      </c>
      <c r="L1916" s="637"/>
      <c r="M1916" s="637"/>
      <c r="N1916" s="637"/>
    </row>
    <row r="1917" spans="3:14" x14ac:dyDescent="0.25">
      <c r="C1917" s="649">
        <v>132.80000000000001</v>
      </c>
      <c r="D1917" s="650" t="str">
        <f t="shared" si="79"/>
        <v>132.80</v>
      </c>
      <c r="E1917" s="651">
        <v>0.53744999999999998</v>
      </c>
      <c r="F1917" s="618"/>
      <c r="I1917" s="653">
        <v>132.80000000000001</v>
      </c>
      <c r="J1917" s="650" t="str">
        <f t="shared" si="80"/>
        <v>132.80</v>
      </c>
      <c r="K1917" s="654">
        <v>0.66244999999999998</v>
      </c>
      <c r="L1917" s="637"/>
      <c r="M1917" s="637"/>
      <c r="N1917" s="637"/>
    </row>
    <row r="1918" spans="3:14" x14ac:dyDescent="0.25">
      <c r="C1918" s="649">
        <v>132.85</v>
      </c>
      <c r="D1918" s="650" t="str">
        <f t="shared" ref="D1918:D1981" si="81">TEXT(C1918,"#.00")</f>
        <v>132.85</v>
      </c>
      <c r="E1918" s="651">
        <v>0.53742000000000001</v>
      </c>
      <c r="F1918" s="618"/>
      <c r="I1918" s="653">
        <v>132.85</v>
      </c>
      <c r="J1918" s="650" t="str">
        <f t="shared" ref="J1918:J1981" si="82">TEXT(I1918,"#.00")</f>
        <v>132.85</v>
      </c>
      <c r="K1918" s="654">
        <v>0.66239999999999999</v>
      </c>
      <c r="L1918" s="637"/>
      <c r="M1918" s="637"/>
      <c r="N1918" s="637"/>
    </row>
    <row r="1919" spans="3:14" x14ac:dyDescent="0.25">
      <c r="C1919" s="649">
        <v>132.9</v>
      </c>
      <c r="D1919" s="650" t="str">
        <f t="shared" si="81"/>
        <v>132.90</v>
      </c>
      <c r="E1919" s="651">
        <v>0.53736499999999998</v>
      </c>
      <c r="F1919" s="618"/>
      <c r="I1919" s="653">
        <v>132.9</v>
      </c>
      <c r="J1919" s="650" t="str">
        <f t="shared" si="82"/>
        <v>132.90</v>
      </c>
      <c r="K1919" s="654">
        <v>0.66234999999999999</v>
      </c>
      <c r="L1919" s="637"/>
      <c r="M1919" s="637"/>
      <c r="N1919" s="637"/>
    </row>
    <row r="1920" spans="3:14" x14ac:dyDescent="0.25">
      <c r="C1920" s="649">
        <v>132.94999999999999</v>
      </c>
      <c r="D1920" s="650" t="str">
        <f t="shared" si="81"/>
        <v>132.95</v>
      </c>
      <c r="E1920" s="651">
        <v>0.53730999999999995</v>
      </c>
      <c r="F1920" s="618"/>
      <c r="I1920" s="653">
        <v>132.94999999999999</v>
      </c>
      <c r="J1920" s="650" t="str">
        <f t="shared" si="82"/>
        <v>132.95</v>
      </c>
      <c r="K1920" s="654">
        <v>0.66227000000000003</v>
      </c>
      <c r="L1920" s="637"/>
      <c r="M1920" s="637"/>
      <c r="N1920" s="637"/>
    </row>
    <row r="1921" spans="3:14" x14ac:dyDescent="0.25">
      <c r="C1921" s="649">
        <v>133</v>
      </c>
      <c r="D1921" s="650" t="str">
        <f t="shared" si="81"/>
        <v>133.00</v>
      </c>
      <c r="E1921" s="651">
        <v>0.53725500000000004</v>
      </c>
      <c r="F1921" s="618"/>
      <c r="I1921" s="653">
        <v>133</v>
      </c>
      <c r="J1921" s="650" t="str">
        <f t="shared" si="82"/>
        <v>133.00</v>
      </c>
      <c r="K1921" s="654">
        <v>0.66220000000000001</v>
      </c>
      <c r="L1921" s="637"/>
      <c r="M1921" s="637"/>
      <c r="N1921" s="637"/>
    </row>
    <row r="1922" spans="3:14" x14ac:dyDescent="0.25">
      <c r="C1922" s="649">
        <v>133.05000000000001</v>
      </c>
      <c r="D1922" s="650" t="str">
        <f t="shared" si="81"/>
        <v>133.05</v>
      </c>
      <c r="E1922" s="651">
        <v>0.53720000000000001</v>
      </c>
      <c r="F1922" s="618"/>
      <c r="I1922" s="653">
        <v>133.05000000000001</v>
      </c>
      <c r="J1922" s="650" t="str">
        <f t="shared" si="82"/>
        <v>133.05</v>
      </c>
      <c r="K1922" s="654">
        <v>0.66212000000000004</v>
      </c>
      <c r="L1922" s="637"/>
      <c r="M1922" s="637"/>
      <c r="N1922" s="637"/>
    </row>
    <row r="1923" spans="3:14" x14ac:dyDescent="0.25">
      <c r="C1923" s="649">
        <v>133.1</v>
      </c>
      <c r="D1923" s="650" t="str">
        <f t="shared" si="81"/>
        <v>133.10</v>
      </c>
      <c r="E1923" s="651">
        <v>0.53714499999999998</v>
      </c>
      <c r="F1923" s="618"/>
      <c r="I1923" s="653">
        <v>133.1</v>
      </c>
      <c r="J1923" s="650" t="str">
        <f t="shared" si="82"/>
        <v>133.10</v>
      </c>
      <c r="K1923" s="654">
        <v>0.66205000000000003</v>
      </c>
      <c r="L1923" s="637"/>
      <c r="M1923" s="637"/>
      <c r="N1923" s="637"/>
    </row>
    <row r="1924" spans="3:14" x14ac:dyDescent="0.25">
      <c r="C1924" s="649">
        <v>133.15</v>
      </c>
      <c r="D1924" s="650" t="str">
        <f t="shared" si="81"/>
        <v>133.15</v>
      </c>
      <c r="E1924" s="651">
        <v>0.53708999999999996</v>
      </c>
      <c r="F1924" s="618"/>
      <c r="I1924" s="653">
        <v>133.15</v>
      </c>
      <c r="J1924" s="650" t="str">
        <f t="shared" si="82"/>
        <v>133.15</v>
      </c>
      <c r="K1924" s="654">
        <v>0.66200000000000003</v>
      </c>
      <c r="L1924" s="637"/>
      <c r="M1924" s="637"/>
      <c r="N1924" s="637"/>
    </row>
    <row r="1925" spans="3:14" x14ac:dyDescent="0.25">
      <c r="C1925" s="649">
        <v>133.19999999999999</v>
      </c>
      <c r="D1925" s="650" t="str">
        <f t="shared" si="81"/>
        <v>133.20</v>
      </c>
      <c r="E1925" s="651">
        <v>0.53705999999999998</v>
      </c>
      <c r="F1925" s="618"/>
      <c r="I1925" s="653">
        <v>133.19999999999999</v>
      </c>
      <c r="J1925" s="650" t="str">
        <f t="shared" si="82"/>
        <v>133.20</v>
      </c>
      <c r="K1925" s="654">
        <v>0.66195000000000004</v>
      </c>
      <c r="L1925" s="637"/>
      <c r="M1925" s="637"/>
      <c r="N1925" s="637"/>
    </row>
    <row r="1926" spans="3:14" x14ac:dyDescent="0.25">
      <c r="C1926" s="649">
        <v>133.25</v>
      </c>
      <c r="D1926" s="650" t="str">
        <f t="shared" si="81"/>
        <v>133.25</v>
      </c>
      <c r="E1926" s="651">
        <v>0.53703000000000001</v>
      </c>
      <c r="F1926" s="618"/>
      <c r="I1926" s="653">
        <v>133.25</v>
      </c>
      <c r="J1926" s="650" t="str">
        <f t="shared" si="82"/>
        <v>133.25</v>
      </c>
      <c r="K1926" s="654">
        <v>0.66190000000000004</v>
      </c>
      <c r="L1926" s="637"/>
      <c r="M1926" s="637"/>
      <c r="N1926" s="637"/>
    </row>
    <row r="1927" spans="3:14" x14ac:dyDescent="0.25">
      <c r="C1927" s="649">
        <v>133.30000000000001</v>
      </c>
      <c r="D1927" s="650" t="str">
        <f t="shared" si="81"/>
        <v>133.30</v>
      </c>
      <c r="E1927" s="651">
        <v>0.53697499999999998</v>
      </c>
      <c r="F1927" s="618"/>
      <c r="I1927" s="653">
        <v>133.30000000000001</v>
      </c>
      <c r="J1927" s="650" t="str">
        <f t="shared" si="82"/>
        <v>133.30</v>
      </c>
      <c r="K1927" s="654">
        <v>0.66185000000000005</v>
      </c>
      <c r="L1927" s="637"/>
      <c r="M1927" s="637"/>
      <c r="N1927" s="637"/>
    </row>
    <row r="1928" spans="3:14" x14ac:dyDescent="0.25">
      <c r="C1928" s="649">
        <v>133.35</v>
      </c>
      <c r="D1928" s="650" t="str">
        <f t="shared" si="81"/>
        <v>133.35</v>
      </c>
      <c r="E1928" s="651">
        <v>0.53691999999999995</v>
      </c>
      <c r="F1928" s="618"/>
      <c r="I1928" s="653">
        <v>133.35</v>
      </c>
      <c r="J1928" s="650" t="str">
        <f t="shared" si="82"/>
        <v>133.35</v>
      </c>
      <c r="K1928" s="654">
        <v>0.66180000000000005</v>
      </c>
      <c r="L1928" s="637"/>
      <c r="M1928" s="637"/>
      <c r="N1928" s="637"/>
    </row>
    <row r="1929" spans="3:14" x14ac:dyDescent="0.25">
      <c r="C1929" s="649">
        <v>133.4</v>
      </c>
      <c r="D1929" s="650" t="str">
        <f t="shared" si="81"/>
        <v>133.40</v>
      </c>
      <c r="E1929" s="651">
        <v>0.53686500000000004</v>
      </c>
      <c r="F1929" s="618"/>
      <c r="I1929" s="653">
        <v>133.4</v>
      </c>
      <c r="J1929" s="650" t="str">
        <f t="shared" si="82"/>
        <v>133.40</v>
      </c>
      <c r="K1929" s="654">
        <v>0.66174999999999995</v>
      </c>
      <c r="L1929" s="637"/>
      <c r="M1929" s="637"/>
      <c r="N1929" s="637"/>
    </row>
    <row r="1930" spans="3:14" x14ac:dyDescent="0.25">
      <c r="C1930" s="649">
        <v>133.44999999999999</v>
      </c>
      <c r="D1930" s="650" t="str">
        <f t="shared" si="81"/>
        <v>133.45</v>
      </c>
      <c r="E1930" s="651">
        <v>0.53681000000000001</v>
      </c>
      <c r="F1930" s="618"/>
      <c r="I1930" s="653">
        <v>133.44999999999999</v>
      </c>
      <c r="J1930" s="650" t="str">
        <f t="shared" si="82"/>
        <v>133.45</v>
      </c>
      <c r="K1930" s="654">
        <v>0.66166999999999998</v>
      </c>
      <c r="L1930" s="637"/>
      <c r="M1930" s="637"/>
      <c r="N1930" s="637"/>
    </row>
    <row r="1931" spans="3:14" x14ac:dyDescent="0.25">
      <c r="C1931" s="649">
        <v>133.5</v>
      </c>
      <c r="D1931" s="650" t="str">
        <f t="shared" si="81"/>
        <v>133.50</v>
      </c>
      <c r="E1931" s="651">
        <v>0.53678000000000003</v>
      </c>
      <c r="F1931" s="618"/>
      <c r="I1931" s="653">
        <v>133.5</v>
      </c>
      <c r="J1931" s="650" t="str">
        <f t="shared" si="82"/>
        <v>133.50</v>
      </c>
      <c r="K1931" s="654">
        <v>0.66159999999999997</v>
      </c>
      <c r="L1931" s="637"/>
      <c r="M1931" s="637"/>
      <c r="N1931" s="637"/>
    </row>
    <row r="1932" spans="3:14" x14ac:dyDescent="0.25">
      <c r="C1932" s="649">
        <v>133.55000000000001</v>
      </c>
      <c r="D1932" s="650" t="str">
        <f t="shared" si="81"/>
        <v>133.55</v>
      </c>
      <c r="E1932" s="651">
        <v>0.53674999999999995</v>
      </c>
      <c r="F1932" s="618"/>
      <c r="I1932" s="653">
        <v>133.55000000000001</v>
      </c>
      <c r="J1932" s="650" t="str">
        <f t="shared" si="82"/>
        <v>133.55</v>
      </c>
      <c r="K1932" s="654">
        <v>0.66154999999999997</v>
      </c>
      <c r="L1932" s="637"/>
      <c r="M1932" s="637"/>
      <c r="N1932" s="637"/>
    </row>
    <row r="1933" spans="3:14" x14ac:dyDescent="0.25">
      <c r="C1933" s="649">
        <v>133.6</v>
      </c>
      <c r="D1933" s="650" t="str">
        <f t="shared" si="81"/>
        <v>133.60</v>
      </c>
      <c r="E1933" s="651">
        <v>0.53669500000000003</v>
      </c>
      <c r="F1933" s="618"/>
      <c r="I1933" s="653">
        <v>133.6</v>
      </c>
      <c r="J1933" s="650" t="str">
        <f t="shared" si="82"/>
        <v>133.60</v>
      </c>
      <c r="K1933" s="654">
        <v>0.66149999999999998</v>
      </c>
      <c r="L1933" s="637"/>
      <c r="M1933" s="637"/>
      <c r="N1933" s="637"/>
    </row>
    <row r="1934" spans="3:14" x14ac:dyDescent="0.25">
      <c r="C1934" s="649">
        <v>133.65</v>
      </c>
      <c r="D1934" s="650" t="str">
        <f t="shared" si="81"/>
        <v>133.65</v>
      </c>
      <c r="E1934" s="651">
        <v>0.53664000000000001</v>
      </c>
      <c r="F1934" s="618"/>
      <c r="I1934" s="653">
        <v>133.65</v>
      </c>
      <c r="J1934" s="650" t="str">
        <f t="shared" si="82"/>
        <v>133.65</v>
      </c>
      <c r="K1934" s="654">
        <v>0.66144999999999998</v>
      </c>
      <c r="L1934" s="637"/>
      <c r="M1934" s="637"/>
      <c r="N1934" s="637"/>
    </row>
    <row r="1935" spans="3:14" x14ac:dyDescent="0.25">
      <c r="C1935" s="649">
        <v>133.69999999999999</v>
      </c>
      <c r="D1935" s="650" t="str">
        <f t="shared" si="81"/>
        <v>133.70</v>
      </c>
      <c r="E1935" s="651">
        <v>0.53658499999999998</v>
      </c>
      <c r="F1935" s="618"/>
      <c r="I1935" s="653">
        <v>133.69999999999999</v>
      </c>
      <c r="J1935" s="650" t="str">
        <f t="shared" si="82"/>
        <v>133.70</v>
      </c>
      <c r="K1935" s="654">
        <v>0.66139999999999999</v>
      </c>
      <c r="L1935" s="637"/>
      <c r="M1935" s="637"/>
      <c r="N1935" s="637"/>
    </row>
    <row r="1936" spans="3:14" x14ac:dyDescent="0.25">
      <c r="C1936" s="649">
        <v>133.75</v>
      </c>
      <c r="D1936" s="650" t="str">
        <f t="shared" si="81"/>
        <v>133.75</v>
      </c>
      <c r="E1936" s="651">
        <v>0.53652999999999995</v>
      </c>
      <c r="F1936" s="618"/>
      <c r="I1936" s="653">
        <v>133.75</v>
      </c>
      <c r="J1936" s="650" t="str">
        <f t="shared" si="82"/>
        <v>133.75</v>
      </c>
      <c r="K1936" s="654">
        <v>0.66134999999999999</v>
      </c>
      <c r="L1936" s="637"/>
      <c r="M1936" s="637"/>
      <c r="N1936" s="637"/>
    </row>
    <row r="1937" spans="3:14" x14ac:dyDescent="0.25">
      <c r="C1937" s="649">
        <v>133.80000000000001</v>
      </c>
      <c r="D1937" s="650" t="str">
        <f t="shared" si="81"/>
        <v>133.80</v>
      </c>
      <c r="E1937" s="651">
        <v>0.53649999999999998</v>
      </c>
      <c r="F1937" s="618"/>
      <c r="I1937" s="653">
        <v>133.80000000000001</v>
      </c>
      <c r="J1937" s="650" t="str">
        <f t="shared" si="82"/>
        <v>133.80</v>
      </c>
      <c r="K1937" s="654">
        <v>0.6613</v>
      </c>
      <c r="L1937" s="637"/>
      <c r="M1937" s="637"/>
      <c r="N1937" s="637"/>
    </row>
    <row r="1938" spans="3:14" x14ac:dyDescent="0.25">
      <c r="C1938" s="649">
        <v>133.85</v>
      </c>
      <c r="D1938" s="650" t="str">
        <f t="shared" si="81"/>
        <v>133.85</v>
      </c>
      <c r="E1938" s="651">
        <v>0.53647</v>
      </c>
      <c r="F1938" s="618"/>
      <c r="I1938" s="653">
        <v>133.85</v>
      </c>
      <c r="J1938" s="650" t="str">
        <f t="shared" si="82"/>
        <v>133.85</v>
      </c>
      <c r="K1938" s="654">
        <v>0.66122000000000003</v>
      </c>
      <c r="L1938" s="637"/>
      <c r="M1938" s="637"/>
      <c r="N1938" s="637"/>
    </row>
    <row r="1939" spans="3:14" x14ac:dyDescent="0.25">
      <c r="C1939" s="649">
        <v>133.9</v>
      </c>
      <c r="D1939" s="650" t="str">
        <f t="shared" si="81"/>
        <v>133.90</v>
      </c>
      <c r="E1939" s="651">
        <v>0.53641499999999998</v>
      </c>
      <c r="F1939" s="618"/>
      <c r="I1939" s="653">
        <v>133.9</v>
      </c>
      <c r="J1939" s="650" t="str">
        <f t="shared" si="82"/>
        <v>133.90</v>
      </c>
      <c r="K1939" s="654">
        <v>0.66115000000000002</v>
      </c>
      <c r="L1939" s="637"/>
      <c r="M1939" s="637"/>
      <c r="N1939" s="637"/>
    </row>
    <row r="1940" spans="3:14" x14ac:dyDescent="0.25">
      <c r="C1940" s="649">
        <v>133.94999999999999</v>
      </c>
      <c r="D1940" s="650" t="str">
        <f t="shared" si="81"/>
        <v>133.95</v>
      </c>
      <c r="E1940" s="651">
        <v>0.53635999999999995</v>
      </c>
      <c r="F1940" s="618"/>
      <c r="I1940" s="653">
        <v>133.94999999999999</v>
      </c>
      <c r="J1940" s="650" t="str">
        <f t="shared" si="82"/>
        <v>133.95</v>
      </c>
      <c r="K1940" s="654">
        <v>0.66110000000000002</v>
      </c>
      <c r="L1940" s="637"/>
      <c r="M1940" s="637"/>
      <c r="N1940" s="637"/>
    </row>
    <row r="1941" spans="3:14" x14ac:dyDescent="0.25">
      <c r="C1941" s="649">
        <v>134</v>
      </c>
      <c r="D1941" s="650" t="str">
        <f t="shared" si="81"/>
        <v>134.00</v>
      </c>
      <c r="E1941" s="651">
        <v>0.53630500000000003</v>
      </c>
      <c r="F1941" s="618"/>
      <c r="I1941" s="653">
        <v>134</v>
      </c>
      <c r="J1941" s="650" t="str">
        <f t="shared" si="82"/>
        <v>134.00</v>
      </c>
      <c r="K1941" s="654">
        <v>0.66105000000000003</v>
      </c>
      <c r="L1941" s="637"/>
      <c r="M1941" s="637"/>
      <c r="N1941" s="637"/>
    </row>
    <row r="1942" spans="3:14" x14ac:dyDescent="0.25">
      <c r="C1942" s="649">
        <v>134.05000000000001</v>
      </c>
      <c r="D1942" s="650" t="str">
        <f t="shared" si="81"/>
        <v>134.05</v>
      </c>
      <c r="E1942" s="651">
        <v>0.53625</v>
      </c>
      <c r="F1942" s="618"/>
      <c r="I1942" s="653">
        <v>134.05000000000001</v>
      </c>
      <c r="J1942" s="650" t="str">
        <f t="shared" si="82"/>
        <v>134.05</v>
      </c>
      <c r="K1942" s="654">
        <v>0.66096999999999995</v>
      </c>
      <c r="L1942" s="637"/>
      <c r="M1942" s="637"/>
      <c r="N1942" s="637"/>
    </row>
    <row r="1943" spans="3:14" x14ac:dyDescent="0.25">
      <c r="C1943" s="649">
        <v>134.1</v>
      </c>
      <c r="D1943" s="650" t="str">
        <f t="shared" si="81"/>
        <v>134.10</v>
      </c>
      <c r="E1943" s="651">
        <v>0.53619499999999998</v>
      </c>
      <c r="F1943" s="618"/>
      <c r="I1943" s="653">
        <v>134.1</v>
      </c>
      <c r="J1943" s="650" t="str">
        <f t="shared" si="82"/>
        <v>134.10</v>
      </c>
      <c r="K1943" s="654">
        <v>0.66090000000000004</v>
      </c>
      <c r="L1943" s="637"/>
      <c r="M1943" s="637"/>
      <c r="N1943" s="637"/>
    </row>
    <row r="1944" spans="3:14" x14ac:dyDescent="0.25">
      <c r="C1944" s="649">
        <v>134.15</v>
      </c>
      <c r="D1944" s="650" t="str">
        <f t="shared" si="81"/>
        <v>134.15</v>
      </c>
      <c r="E1944" s="651">
        <v>0.53613999999999995</v>
      </c>
      <c r="F1944" s="618"/>
      <c r="I1944" s="653">
        <v>134.15</v>
      </c>
      <c r="J1944" s="650" t="str">
        <f t="shared" si="82"/>
        <v>134.15</v>
      </c>
      <c r="K1944" s="654">
        <v>0.66085000000000005</v>
      </c>
      <c r="L1944" s="637"/>
      <c r="M1944" s="637"/>
      <c r="N1944" s="637"/>
    </row>
    <row r="1945" spans="3:14" x14ac:dyDescent="0.25">
      <c r="C1945" s="649">
        <v>134.19999999999999</v>
      </c>
      <c r="D1945" s="650" t="str">
        <f t="shared" si="81"/>
        <v>134.20</v>
      </c>
      <c r="E1945" s="651">
        <v>0.53610999999999998</v>
      </c>
      <c r="F1945" s="618"/>
      <c r="I1945" s="653">
        <v>134.19999999999999</v>
      </c>
      <c r="J1945" s="650" t="str">
        <f t="shared" si="82"/>
        <v>134.20</v>
      </c>
      <c r="K1945" s="654">
        <v>0.66080000000000005</v>
      </c>
      <c r="L1945" s="637"/>
      <c r="M1945" s="637"/>
      <c r="N1945" s="637"/>
    </row>
    <row r="1946" spans="3:14" x14ac:dyDescent="0.25">
      <c r="C1946" s="649">
        <v>134.25</v>
      </c>
      <c r="D1946" s="650" t="str">
        <f t="shared" si="81"/>
        <v>134.25</v>
      </c>
      <c r="E1946" s="651">
        <v>0.53608</v>
      </c>
      <c r="F1946" s="618"/>
      <c r="I1946" s="653">
        <v>134.25</v>
      </c>
      <c r="J1946" s="650" t="str">
        <f t="shared" si="82"/>
        <v>134.25</v>
      </c>
      <c r="K1946" s="654">
        <v>0.66074999999999995</v>
      </c>
      <c r="L1946" s="637"/>
      <c r="M1946" s="637"/>
      <c r="N1946" s="637"/>
    </row>
    <row r="1947" spans="3:14" x14ac:dyDescent="0.25">
      <c r="C1947" s="649">
        <v>134.30000000000001</v>
      </c>
      <c r="D1947" s="650" t="str">
        <f t="shared" si="81"/>
        <v>134.30</v>
      </c>
      <c r="E1947" s="651">
        <v>0.53602499999999997</v>
      </c>
      <c r="F1947" s="618"/>
      <c r="I1947" s="653">
        <v>134.30000000000001</v>
      </c>
      <c r="J1947" s="650" t="str">
        <f t="shared" si="82"/>
        <v>134.30</v>
      </c>
      <c r="K1947" s="654">
        <v>0.66069999999999995</v>
      </c>
      <c r="L1947" s="637"/>
      <c r="M1947" s="637"/>
      <c r="N1947" s="637"/>
    </row>
    <row r="1948" spans="3:14" x14ac:dyDescent="0.25">
      <c r="C1948" s="649">
        <v>134.35</v>
      </c>
      <c r="D1948" s="650" t="str">
        <f t="shared" si="81"/>
        <v>134.35</v>
      </c>
      <c r="E1948" s="651">
        <v>0.53596999999999995</v>
      </c>
      <c r="F1948" s="618"/>
      <c r="I1948" s="653">
        <v>134.35</v>
      </c>
      <c r="J1948" s="650" t="str">
        <f t="shared" si="82"/>
        <v>134.35</v>
      </c>
      <c r="K1948" s="654">
        <v>0.66061999999999999</v>
      </c>
      <c r="L1948" s="637"/>
      <c r="M1948" s="637"/>
      <c r="N1948" s="637"/>
    </row>
    <row r="1949" spans="3:14" x14ac:dyDescent="0.25">
      <c r="C1949" s="649">
        <v>134.4</v>
      </c>
      <c r="D1949" s="650" t="str">
        <f t="shared" si="81"/>
        <v>134.40</v>
      </c>
      <c r="E1949" s="651">
        <v>0.53591500000000003</v>
      </c>
      <c r="F1949" s="618"/>
      <c r="I1949" s="653">
        <v>134.4</v>
      </c>
      <c r="J1949" s="650" t="str">
        <f t="shared" si="82"/>
        <v>134.40</v>
      </c>
      <c r="K1949" s="654">
        <v>0.66054999999999997</v>
      </c>
      <c r="L1949" s="637"/>
      <c r="M1949" s="637"/>
      <c r="N1949" s="637"/>
    </row>
    <row r="1950" spans="3:14" x14ac:dyDescent="0.25">
      <c r="C1950" s="649">
        <v>134.44999999999999</v>
      </c>
      <c r="D1950" s="650" t="str">
        <f t="shared" si="81"/>
        <v>134.45</v>
      </c>
      <c r="E1950" s="651">
        <v>0.53586</v>
      </c>
      <c r="F1950" s="618"/>
      <c r="I1950" s="653">
        <v>134.44999999999999</v>
      </c>
      <c r="J1950" s="650" t="str">
        <f t="shared" si="82"/>
        <v>134.45</v>
      </c>
      <c r="K1950" s="654">
        <v>0.66049999999999998</v>
      </c>
      <c r="L1950" s="637"/>
      <c r="M1950" s="637"/>
      <c r="N1950" s="637"/>
    </row>
    <row r="1951" spans="3:14" x14ac:dyDescent="0.25">
      <c r="C1951" s="649">
        <v>134.5</v>
      </c>
      <c r="D1951" s="650" t="str">
        <f t="shared" si="81"/>
        <v>134.50</v>
      </c>
      <c r="E1951" s="651">
        <v>0.53583000000000003</v>
      </c>
      <c r="F1951" s="618"/>
      <c r="I1951" s="653">
        <v>134.5</v>
      </c>
      <c r="J1951" s="650" t="str">
        <f t="shared" si="82"/>
        <v>134.50</v>
      </c>
      <c r="K1951" s="654">
        <v>0.66044999999999998</v>
      </c>
      <c r="L1951" s="637"/>
      <c r="M1951" s="637"/>
      <c r="N1951" s="637"/>
    </row>
    <row r="1952" spans="3:14" x14ac:dyDescent="0.25">
      <c r="C1952" s="649">
        <v>134.55000000000001</v>
      </c>
      <c r="D1952" s="650" t="str">
        <f t="shared" si="81"/>
        <v>134.55</v>
      </c>
      <c r="E1952" s="651">
        <v>0.53580000000000005</v>
      </c>
      <c r="F1952" s="618"/>
      <c r="I1952" s="653">
        <v>134.55000000000001</v>
      </c>
      <c r="J1952" s="650" t="str">
        <f t="shared" si="82"/>
        <v>134.55</v>
      </c>
      <c r="K1952" s="654">
        <v>0.66039999999999999</v>
      </c>
      <c r="L1952" s="637"/>
      <c r="M1952" s="637"/>
      <c r="N1952" s="637"/>
    </row>
    <row r="1953" spans="3:14" x14ac:dyDescent="0.25">
      <c r="C1953" s="649">
        <v>134.6</v>
      </c>
      <c r="D1953" s="650" t="str">
        <f t="shared" si="81"/>
        <v>134.60</v>
      </c>
      <c r="E1953" s="651">
        <v>0.53574500000000003</v>
      </c>
      <c r="F1953" s="618"/>
      <c r="I1953" s="653">
        <v>134.6</v>
      </c>
      <c r="J1953" s="650" t="str">
        <f t="shared" si="82"/>
        <v>134.60</v>
      </c>
      <c r="K1953" s="654">
        <v>0.66034999999999999</v>
      </c>
      <c r="L1953" s="637"/>
      <c r="M1953" s="637"/>
      <c r="N1953" s="637"/>
    </row>
    <row r="1954" spans="3:14" x14ac:dyDescent="0.25">
      <c r="C1954" s="649">
        <v>134.65</v>
      </c>
      <c r="D1954" s="650" t="str">
        <f t="shared" si="81"/>
        <v>134.65</v>
      </c>
      <c r="E1954" s="651">
        <v>0.53569</v>
      </c>
      <c r="F1954" s="618"/>
      <c r="I1954" s="653">
        <v>134.65</v>
      </c>
      <c r="J1954" s="650" t="str">
        <f t="shared" si="82"/>
        <v>134.65</v>
      </c>
      <c r="K1954" s="654">
        <v>0.6603</v>
      </c>
      <c r="L1954" s="637"/>
      <c r="M1954" s="637"/>
      <c r="N1954" s="637"/>
    </row>
    <row r="1955" spans="3:14" x14ac:dyDescent="0.25">
      <c r="C1955" s="649">
        <v>134.69999999999999</v>
      </c>
      <c r="D1955" s="650" t="str">
        <f t="shared" si="81"/>
        <v>134.70</v>
      </c>
      <c r="E1955" s="651">
        <v>0.53563499999999997</v>
      </c>
      <c r="F1955" s="618"/>
      <c r="I1955" s="653">
        <v>134.69999999999999</v>
      </c>
      <c r="J1955" s="650" t="str">
        <f t="shared" si="82"/>
        <v>134.70</v>
      </c>
      <c r="K1955" s="654">
        <v>0.66025</v>
      </c>
      <c r="L1955" s="637"/>
      <c r="M1955" s="637"/>
      <c r="N1955" s="637"/>
    </row>
    <row r="1956" spans="3:14" x14ac:dyDescent="0.25">
      <c r="C1956" s="649">
        <v>134.75</v>
      </c>
      <c r="D1956" s="650" t="str">
        <f t="shared" si="81"/>
        <v>134.75</v>
      </c>
      <c r="E1956" s="651">
        <v>0.53557999999999995</v>
      </c>
      <c r="F1956" s="618"/>
      <c r="I1956" s="653">
        <v>134.75</v>
      </c>
      <c r="J1956" s="650" t="str">
        <f t="shared" si="82"/>
        <v>134.75</v>
      </c>
      <c r="K1956" s="654">
        <v>0.66017000000000003</v>
      </c>
      <c r="L1956" s="637"/>
      <c r="M1956" s="637"/>
      <c r="N1956" s="637"/>
    </row>
    <row r="1957" spans="3:14" x14ac:dyDescent="0.25">
      <c r="C1957" s="649">
        <v>134.80000000000001</v>
      </c>
      <c r="D1957" s="650" t="str">
        <f t="shared" si="81"/>
        <v>134.80</v>
      </c>
      <c r="E1957" s="651">
        <v>0.53554999999999997</v>
      </c>
      <c r="F1957" s="618"/>
      <c r="I1957" s="653">
        <v>134.80000000000001</v>
      </c>
      <c r="J1957" s="650" t="str">
        <f t="shared" si="82"/>
        <v>134.80</v>
      </c>
      <c r="K1957" s="654">
        <v>0.66010000000000002</v>
      </c>
      <c r="L1957" s="637"/>
      <c r="M1957" s="637"/>
      <c r="N1957" s="637"/>
    </row>
    <row r="1958" spans="3:14" x14ac:dyDescent="0.25">
      <c r="C1958" s="649">
        <v>134.85</v>
      </c>
      <c r="D1958" s="650" t="str">
        <f t="shared" si="81"/>
        <v>134.85</v>
      </c>
      <c r="E1958" s="651">
        <v>0.53552</v>
      </c>
      <c r="F1958" s="618"/>
      <c r="I1958" s="653">
        <v>134.85</v>
      </c>
      <c r="J1958" s="650" t="str">
        <f t="shared" si="82"/>
        <v>134.85</v>
      </c>
      <c r="K1958" s="654">
        <v>0.66005000000000003</v>
      </c>
      <c r="L1958" s="637"/>
      <c r="M1958" s="637"/>
      <c r="N1958" s="637"/>
    </row>
    <row r="1959" spans="3:14" x14ac:dyDescent="0.25">
      <c r="C1959" s="649">
        <v>134.9</v>
      </c>
      <c r="D1959" s="650" t="str">
        <f t="shared" si="81"/>
        <v>134.90</v>
      </c>
      <c r="E1959" s="651">
        <v>0.53546700000000003</v>
      </c>
      <c r="F1959" s="618"/>
      <c r="I1959" s="653">
        <v>134.9</v>
      </c>
      <c r="J1959" s="650" t="str">
        <f t="shared" si="82"/>
        <v>134.90</v>
      </c>
      <c r="K1959" s="654">
        <v>0.66</v>
      </c>
      <c r="L1959" s="637"/>
      <c r="M1959" s="637"/>
      <c r="N1959" s="637"/>
    </row>
    <row r="1960" spans="3:14" x14ac:dyDescent="0.25">
      <c r="C1960" s="649">
        <v>134.94999999999999</v>
      </c>
      <c r="D1960" s="650" t="str">
        <f t="shared" si="81"/>
        <v>134.95</v>
      </c>
      <c r="E1960" s="651">
        <v>0.53541499999999997</v>
      </c>
      <c r="F1960" s="618"/>
      <c r="I1960" s="653">
        <v>134.94999999999999</v>
      </c>
      <c r="J1960" s="650" t="str">
        <f t="shared" si="82"/>
        <v>134.95</v>
      </c>
      <c r="K1960" s="654">
        <v>0.65995000000000004</v>
      </c>
      <c r="L1960" s="637"/>
      <c r="M1960" s="637"/>
      <c r="N1960" s="637"/>
    </row>
    <row r="1961" spans="3:14" x14ac:dyDescent="0.25">
      <c r="C1961" s="649">
        <v>135</v>
      </c>
      <c r="D1961" s="650" t="str">
        <f t="shared" si="81"/>
        <v>135.00</v>
      </c>
      <c r="E1961" s="651">
        <v>0.535362</v>
      </c>
      <c r="F1961" s="618"/>
      <c r="I1961" s="653">
        <v>135</v>
      </c>
      <c r="J1961" s="650" t="str">
        <f t="shared" si="82"/>
        <v>135.00</v>
      </c>
      <c r="K1961" s="654">
        <v>0.65990000000000004</v>
      </c>
      <c r="L1961" s="637"/>
      <c r="M1961" s="637"/>
      <c r="N1961" s="637"/>
    </row>
    <row r="1962" spans="3:14" x14ac:dyDescent="0.25">
      <c r="C1962" s="649">
        <v>135.05000000000001</v>
      </c>
      <c r="D1962" s="650" t="str">
        <f t="shared" si="81"/>
        <v>135.05</v>
      </c>
      <c r="E1962" s="651">
        <v>0.53530999999999995</v>
      </c>
      <c r="F1962" s="618"/>
      <c r="I1962" s="653">
        <v>135.05000000000001</v>
      </c>
      <c r="J1962" s="650" t="str">
        <f t="shared" si="82"/>
        <v>135.05</v>
      </c>
      <c r="K1962" s="654">
        <v>0.65985000000000005</v>
      </c>
      <c r="L1962" s="637"/>
      <c r="M1962" s="637"/>
      <c r="N1962" s="637"/>
    </row>
    <row r="1963" spans="3:14" x14ac:dyDescent="0.25">
      <c r="C1963" s="649">
        <v>135.1</v>
      </c>
      <c r="D1963" s="650" t="str">
        <f t="shared" si="81"/>
        <v>135.10</v>
      </c>
      <c r="E1963" s="651">
        <v>0.5353</v>
      </c>
      <c r="F1963" s="618"/>
      <c r="I1963" s="653">
        <v>135.1</v>
      </c>
      <c r="J1963" s="650" t="str">
        <f t="shared" si="82"/>
        <v>135.10</v>
      </c>
      <c r="K1963" s="654">
        <v>0.65980000000000005</v>
      </c>
      <c r="L1963" s="637"/>
      <c r="M1963" s="637"/>
      <c r="N1963" s="637"/>
    </row>
    <row r="1964" spans="3:14" x14ac:dyDescent="0.25">
      <c r="C1964" s="649">
        <v>135.15</v>
      </c>
      <c r="D1964" s="650" t="str">
        <f t="shared" si="81"/>
        <v>135.15</v>
      </c>
      <c r="E1964" s="651">
        <v>0.53528200000000004</v>
      </c>
      <c r="F1964" s="618"/>
      <c r="I1964" s="653">
        <v>135.15</v>
      </c>
      <c r="J1964" s="650" t="str">
        <f t="shared" si="82"/>
        <v>135.15</v>
      </c>
      <c r="K1964" s="654">
        <v>0.65971999999999997</v>
      </c>
      <c r="L1964" s="637"/>
      <c r="M1964" s="637"/>
      <c r="N1964" s="637"/>
    </row>
    <row r="1965" spans="3:14" x14ac:dyDescent="0.25">
      <c r="C1965" s="649">
        <v>135.19999999999999</v>
      </c>
      <c r="D1965" s="650" t="str">
        <f t="shared" si="81"/>
        <v>135.20</v>
      </c>
      <c r="E1965" s="651">
        <v>0.53525500000000004</v>
      </c>
      <c r="F1965" s="618"/>
      <c r="I1965" s="653">
        <v>135.19999999999999</v>
      </c>
      <c r="J1965" s="650" t="str">
        <f t="shared" si="82"/>
        <v>135.20</v>
      </c>
      <c r="K1965" s="654">
        <v>0.65964999999999996</v>
      </c>
      <c r="L1965" s="637"/>
      <c r="M1965" s="637"/>
      <c r="N1965" s="637"/>
    </row>
    <row r="1966" spans="3:14" x14ac:dyDescent="0.25">
      <c r="C1966" s="649">
        <v>135.25</v>
      </c>
      <c r="D1966" s="650" t="str">
        <f t="shared" si="81"/>
        <v>135.25</v>
      </c>
      <c r="E1966" s="651">
        <v>0.53520199999999996</v>
      </c>
      <c r="F1966" s="618"/>
      <c r="I1966" s="653">
        <v>135.25</v>
      </c>
      <c r="J1966" s="650" t="str">
        <f t="shared" si="82"/>
        <v>135.25</v>
      </c>
      <c r="K1966" s="654">
        <v>0.65956999999999999</v>
      </c>
      <c r="L1966" s="637"/>
      <c r="M1966" s="637"/>
      <c r="N1966" s="637"/>
    </row>
    <row r="1967" spans="3:14" x14ac:dyDescent="0.25">
      <c r="C1967" s="649">
        <v>135.30000000000001</v>
      </c>
      <c r="D1967" s="650" t="str">
        <f t="shared" si="81"/>
        <v>135.30</v>
      </c>
      <c r="E1967" s="651">
        <v>0.53515000000000001</v>
      </c>
      <c r="F1967" s="618"/>
      <c r="I1967" s="653">
        <v>135.30000000000001</v>
      </c>
      <c r="J1967" s="650" t="str">
        <f t="shared" si="82"/>
        <v>135.30</v>
      </c>
      <c r="K1967" s="654">
        <v>0.65949999999999998</v>
      </c>
      <c r="L1967" s="637"/>
      <c r="M1967" s="637"/>
      <c r="N1967" s="637"/>
    </row>
    <row r="1968" spans="3:14" x14ac:dyDescent="0.25">
      <c r="C1968" s="649">
        <v>135.35</v>
      </c>
      <c r="D1968" s="650" t="str">
        <f t="shared" si="81"/>
        <v>135.35</v>
      </c>
      <c r="E1968" s="651">
        <v>0.53509700000000004</v>
      </c>
      <c r="F1968" s="618"/>
      <c r="I1968" s="653">
        <v>135.35</v>
      </c>
      <c r="J1968" s="650" t="str">
        <f t="shared" si="82"/>
        <v>135.35</v>
      </c>
      <c r="K1968" s="654">
        <v>0.65944999999999998</v>
      </c>
      <c r="L1968" s="637"/>
      <c r="M1968" s="637"/>
      <c r="N1968" s="637"/>
    </row>
    <row r="1969" spans="3:14" x14ac:dyDescent="0.25">
      <c r="C1969" s="649">
        <v>135.4</v>
      </c>
      <c r="D1969" s="650" t="str">
        <f t="shared" si="81"/>
        <v>135.40</v>
      </c>
      <c r="E1969" s="651">
        <v>0.53504499999999999</v>
      </c>
      <c r="F1969" s="618"/>
      <c r="I1969" s="653">
        <v>135.4</v>
      </c>
      <c r="J1969" s="650" t="str">
        <f t="shared" si="82"/>
        <v>135.40</v>
      </c>
      <c r="K1969" s="654">
        <v>0.65939999999999999</v>
      </c>
      <c r="L1969" s="637"/>
      <c r="M1969" s="637"/>
      <c r="N1969" s="637"/>
    </row>
    <row r="1970" spans="3:14" x14ac:dyDescent="0.25">
      <c r="C1970" s="649">
        <v>135.44999999999999</v>
      </c>
      <c r="D1970" s="650" t="str">
        <f t="shared" si="81"/>
        <v>135.45</v>
      </c>
      <c r="E1970" s="651">
        <v>0.53501699999999996</v>
      </c>
      <c r="F1970" s="618"/>
      <c r="I1970" s="653">
        <v>135.44999999999999</v>
      </c>
      <c r="J1970" s="650" t="str">
        <f t="shared" si="82"/>
        <v>135.45</v>
      </c>
      <c r="K1970" s="654">
        <v>0.65934999999999999</v>
      </c>
      <c r="L1970" s="637"/>
      <c r="M1970" s="637"/>
      <c r="N1970" s="637"/>
    </row>
    <row r="1971" spans="3:14" x14ac:dyDescent="0.25">
      <c r="C1971" s="649">
        <v>135.5</v>
      </c>
      <c r="D1971" s="650" t="str">
        <f t="shared" si="81"/>
        <v>135.50</v>
      </c>
      <c r="E1971" s="651">
        <v>0.53498999999999997</v>
      </c>
      <c r="F1971" s="618"/>
      <c r="I1971" s="653">
        <v>135.5</v>
      </c>
      <c r="J1971" s="650" t="str">
        <f t="shared" si="82"/>
        <v>135.50</v>
      </c>
      <c r="K1971" s="654">
        <v>0.6593</v>
      </c>
      <c r="L1971" s="637"/>
      <c r="M1971" s="637"/>
      <c r="N1971" s="637"/>
    </row>
    <row r="1972" spans="3:14" x14ac:dyDescent="0.25">
      <c r="C1972" s="649">
        <v>135.55000000000001</v>
      </c>
      <c r="D1972" s="650" t="str">
        <f t="shared" si="81"/>
        <v>135.55</v>
      </c>
      <c r="E1972" s="651">
        <v>0.534937</v>
      </c>
      <c r="F1972" s="618"/>
      <c r="I1972" s="653">
        <v>135.55000000000001</v>
      </c>
      <c r="J1972" s="650" t="str">
        <f t="shared" si="82"/>
        <v>135.55</v>
      </c>
      <c r="K1972" s="654">
        <v>0.65922000000000003</v>
      </c>
      <c r="L1972" s="637"/>
      <c r="M1972" s="637"/>
      <c r="N1972" s="637"/>
    </row>
    <row r="1973" spans="3:14" x14ac:dyDescent="0.25">
      <c r="C1973" s="649">
        <v>135.6</v>
      </c>
      <c r="D1973" s="650" t="str">
        <f t="shared" si="81"/>
        <v>135.60</v>
      </c>
      <c r="E1973" s="651">
        <v>0.53488500000000005</v>
      </c>
      <c r="F1973" s="618"/>
      <c r="I1973" s="653">
        <v>135.6</v>
      </c>
      <c r="J1973" s="650" t="str">
        <f t="shared" si="82"/>
        <v>135.60</v>
      </c>
      <c r="K1973" s="654">
        <v>0.65915000000000001</v>
      </c>
      <c r="L1973" s="637"/>
      <c r="M1973" s="637"/>
      <c r="N1973" s="637"/>
    </row>
    <row r="1974" spans="3:14" x14ac:dyDescent="0.25">
      <c r="C1974" s="649">
        <v>135.65</v>
      </c>
      <c r="D1974" s="650" t="str">
        <f t="shared" si="81"/>
        <v>135.65</v>
      </c>
      <c r="E1974" s="651">
        <v>0.53483199999999997</v>
      </c>
      <c r="F1974" s="618"/>
      <c r="I1974" s="653">
        <v>135.65</v>
      </c>
      <c r="J1974" s="650" t="str">
        <f t="shared" si="82"/>
        <v>135.65</v>
      </c>
      <c r="K1974" s="654">
        <v>0.65910000000000002</v>
      </c>
      <c r="L1974" s="637"/>
      <c r="M1974" s="637"/>
      <c r="N1974" s="637"/>
    </row>
    <row r="1975" spans="3:14" x14ac:dyDescent="0.25">
      <c r="C1975" s="649">
        <v>135.69999999999999</v>
      </c>
      <c r="D1975" s="650" t="str">
        <f t="shared" si="81"/>
        <v>135.70</v>
      </c>
      <c r="E1975" s="651">
        <v>0.53478000000000003</v>
      </c>
      <c r="F1975" s="618"/>
      <c r="I1975" s="653">
        <v>135.69999999999999</v>
      </c>
      <c r="J1975" s="650" t="str">
        <f t="shared" si="82"/>
        <v>135.70</v>
      </c>
      <c r="K1975" s="654">
        <v>0.65905000000000002</v>
      </c>
      <c r="L1975" s="637"/>
      <c r="M1975" s="637"/>
      <c r="N1975" s="637"/>
    </row>
    <row r="1976" spans="3:14" x14ac:dyDescent="0.25">
      <c r="C1976" s="649">
        <v>135.75</v>
      </c>
      <c r="D1976" s="650" t="str">
        <f t="shared" si="81"/>
        <v>135.75</v>
      </c>
      <c r="E1976" s="651">
        <v>0.53475200000000001</v>
      </c>
      <c r="F1976" s="618"/>
      <c r="I1976" s="653">
        <v>135.75</v>
      </c>
      <c r="J1976" s="650" t="str">
        <f t="shared" si="82"/>
        <v>135.75</v>
      </c>
      <c r="K1976" s="654">
        <v>0.65900000000000003</v>
      </c>
      <c r="L1976" s="637"/>
      <c r="M1976" s="637"/>
      <c r="N1976" s="637"/>
    </row>
    <row r="1977" spans="3:14" x14ac:dyDescent="0.25">
      <c r="C1977" s="649">
        <v>135.80000000000001</v>
      </c>
      <c r="D1977" s="650" t="str">
        <f t="shared" si="81"/>
        <v>135.80</v>
      </c>
      <c r="E1977" s="651">
        <v>0.53472500000000001</v>
      </c>
      <c r="F1977" s="618"/>
      <c r="I1977" s="653">
        <v>135.80000000000001</v>
      </c>
      <c r="J1977" s="650" t="str">
        <f t="shared" si="82"/>
        <v>135.80</v>
      </c>
      <c r="K1977" s="654">
        <v>0.65895000000000004</v>
      </c>
      <c r="L1977" s="637"/>
      <c r="M1977" s="637"/>
      <c r="N1977" s="637"/>
    </row>
    <row r="1978" spans="3:14" x14ac:dyDescent="0.25">
      <c r="C1978" s="649">
        <v>135.85</v>
      </c>
      <c r="D1978" s="650" t="str">
        <f t="shared" si="81"/>
        <v>135.85</v>
      </c>
      <c r="E1978" s="651">
        <v>0.53467200000000004</v>
      </c>
      <c r="F1978" s="618"/>
      <c r="I1978" s="653">
        <v>135.85</v>
      </c>
      <c r="J1978" s="650" t="str">
        <f t="shared" si="82"/>
        <v>135.85</v>
      </c>
      <c r="K1978" s="654">
        <v>0.65890000000000004</v>
      </c>
      <c r="L1978" s="637"/>
      <c r="M1978" s="637"/>
      <c r="N1978" s="637"/>
    </row>
    <row r="1979" spans="3:14" x14ac:dyDescent="0.25">
      <c r="C1979" s="649">
        <v>135.9</v>
      </c>
      <c r="D1979" s="650" t="str">
        <f t="shared" si="81"/>
        <v>135.90</v>
      </c>
      <c r="E1979" s="651">
        <v>0.53461999999999998</v>
      </c>
      <c r="F1979" s="618"/>
      <c r="I1979" s="653">
        <v>135.9</v>
      </c>
      <c r="J1979" s="650" t="str">
        <f t="shared" si="82"/>
        <v>135.90</v>
      </c>
      <c r="K1979" s="654">
        <v>0.65885000000000005</v>
      </c>
      <c r="L1979" s="637"/>
      <c r="M1979" s="637"/>
      <c r="N1979" s="637"/>
    </row>
    <row r="1980" spans="3:14" x14ac:dyDescent="0.25">
      <c r="C1980" s="649">
        <v>135.94999999999999</v>
      </c>
      <c r="D1980" s="650" t="str">
        <f t="shared" si="81"/>
        <v>135.95</v>
      </c>
      <c r="E1980" s="651">
        <v>0.53456700000000001</v>
      </c>
      <c r="F1980" s="618"/>
      <c r="I1980" s="653">
        <v>135.94999999999999</v>
      </c>
      <c r="J1980" s="650" t="str">
        <f t="shared" si="82"/>
        <v>135.95</v>
      </c>
      <c r="K1980" s="654">
        <v>0.65880000000000005</v>
      </c>
      <c r="L1980" s="637"/>
      <c r="M1980" s="637"/>
      <c r="N1980" s="637"/>
    </row>
    <row r="1981" spans="3:14" x14ac:dyDescent="0.25">
      <c r="C1981" s="649">
        <v>136</v>
      </c>
      <c r="D1981" s="650" t="str">
        <f t="shared" si="81"/>
        <v>136.00</v>
      </c>
      <c r="E1981" s="651">
        <v>0.53451499999999996</v>
      </c>
      <c r="F1981" s="618"/>
      <c r="I1981" s="653">
        <v>136</v>
      </c>
      <c r="J1981" s="650" t="str">
        <f t="shared" si="82"/>
        <v>136.00</v>
      </c>
      <c r="K1981" s="654">
        <v>0.65874999999999995</v>
      </c>
      <c r="L1981" s="637"/>
      <c r="M1981" s="637"/>
      <c r="N1981" s="637"/>
    </row>
    <row r="1982" spans="3:14" x14ac:dyDescent="0.25">
      <c r="C1982" s="649">
        <v>136.05000000000001</v>
      </c>
      <c r="D1982" s="650" t="str">
        <f t="shared" ref="D1982:D2045" si="83">TEXT(C1982,"#.00")</f>
        <v>136.05</v>
      </c>
      <c r="E1982" s="651">
        <v>0.53448700000000005</v>
      </c>
      <c r="F1982" s="618"/>
      <c r="I1982" s="653">
        <v>136.05000000000001</v>
      </c>
      <c r="J1982" s="650" t="str">
        <f t="shared" ref="J1982:J2045" si="84">TEXT(I1982,"#.00")</f>
        <v>136.05</v>
      </c>
      <c r="K1982" s="654">
        <v>0.65866999999999998</v>
      </c>
      <c r="L1982" s="637"/>
      <c r="M1982" s="637"/>
      <c r="N1982" s="637"/>
    </row>
    <row r="1983" spans="3:14" x14ac:dyDescent="0.25">
      <c r="C1983" s="649">
        <v>136.1</v>
      </c>
      <c r="D1983" s="650" t="str">
        <f t="shared" si="83"/>
        <v>136.10</v>
      </c>
      <c r="E1983" s="651">
        <v>0.53446000000000005</v>
      </c>
      <c r="F1983" s="618"/>
      <c r="I1983" s="653">
        <v>136.1</v>
      </c>
      <c r="J1983" s="650" t="str">
        <f t="shared" si="84"/>
        <v>136.10</v>
      </c>
      <c r="K1983" s="654">
        <v>0.65859999999999996</v>
      </c>
      <c r="L1983" s="637"/>
      <c r="M1983" s="637"/>
      <c r="N1983" s="637"/>
    </row>
    <row r="1984" spans="3:14" x14ac:dyDescent="0.25">
      <c r="C1984" s="649">
        <v>136.15</v>
      </c>
      <c r="D1984" s="650" t="str">
        <f t="shared" si="83"/>
        <v>136.15</v>
      </c>
      <c r="E1984" s="651">
        <v>0.53440699999999997</v>
      </c>
      <c r="F1984" s="618"/>
      <c r="I1984" s="653">
        <v>136.15</v>
      </c>
      <c r="J1984" s="650" t="str">
        <f t="shared" si="84"/>
        <v>136.15</v>
      </c>
      <c r="K1984" s="654">
        <v>0.65854999999999997</v>
      </c>
      <c r="L1984" s="637"/>
      <c r="M1984" s="637"/>
      <c r="N1984" s="637"/>
    </row>
    <row r="1985" spans="3:14" x14ac:dyDescent="0.25">
      <c r="C1985" s="649">
        <v>136.19999999999999</v>
      </c>
      <c r="D1985" s="650" t="str">
        <f t="shared" si="83"/>
        <v>136.20</v>
      </c>
      <c r="E1985" s="651">
        <v>0.53435500000000002</v>
      </c>
      <c r="F1985" s="618"/>
      <c r="I1985" s="653">
        <v>136.19999999999999</v>
      </c>
      <c r="J1985" s="650" t="str">
        <f t="shared" si="84"/>
        <v>136.20</v>
      </c>
      <c r="K1985" s="654">
        <v>0.65849999999999997</v>
      </c>
      <c r="L1985" s="637"/>
      <c r="M1985" s="637"/>
      <c r="N1985" s="637"/>
    </row>
    <row r="1986" spans="3:14" x14ac:dyDescent="0.25">
      <c r="C1986" s="649">
        <v>136.25</v>
      </c>
      <c r="D1986" s="650" t="str">
        <f t="shared" si="83"/>
        <v>136.25</v>
      </c>
      <c r="E1986" s="651">
        <v>0.53430200000000005</v>
      </c>
      <c r="F1986" s="618"/>
      <c r="I1986" s="653">
        <v>136.25</v>
      </c>
      <c r="J1986" s="650" t="str">
        <f t="shared" si="84"/>
        <v>136.25</v>
      </c>
      <c r="K1986" s="654">
        <v>0.65844999999999998</v>
      </c>
      <c r="L1986" s="637"/>
      <c r="M1986" s="637"/>
      <c r="N1986" s="637"/>
    </row>
    <row r="1987" spans="3:14" x14ac:dyDescent="0.25">
      <c r="C1987" s="649">
        <v>136.30000000000001</v>
      </c>
      <c r="D1987" s="650" t="str">
        <f t="shared" si="83"/>
        <v>136.30</v>
      </c>
      <c r="E1987" s="651">
        <v>0.53425</v>
      </c>
      <c r="F1987" s="618"/>
      <c r="I1987" s="653">
        <v>136.30000000000001</v>
      </c>
      <c r="J1987" s="650" t="str">
        <f t="shared" si="84"/>
        <v>136.30</v>
      </c>
      <c r="K1987" s="654">
        <v>0.65839999999999999</v>
      </c>
      <c r="L1987" s="637"/>
      <c r="M1987" s="637"/>
      <c r="N1987" s="637"/>
    </row>
    <row r="1988" spans="3:14" x14ac:dyDescent="0.25">
      <c r="C1988" s="649">
        <v>136.35</v>
      </c>
      <c r="D1988" s="650" t="str">
        <f t="shared" si="83"/>
        <v>136.35</v>
      </c>
      <c r="E1988" s="651">
        <v>0.53422199999999997</v>
      </c>
      <c r="F1988" s="618"/>
      <c r="I1988" s="653">
        <v>136.35</v>
      </c>
      <c r="J1988" s="650" t="str">
        <f t="shared" si="84"/>
        <v>136.35</v>
      </c>
      <c r="K1988" s="654">
        <v>0.65834999999999999</v>
      </c>
      <c r="L1988" s="637"/>
      <c r="M1988" s="637"/>
      <c r="N1988" s="637"/>
    </row>
    <row r="1989" spans="3:14" x14ac:dyDescent="0.25">
      <c r="C1989" s="649">
        <v>136.4</v>
      </c>
      <c r="D1989" s="650" t="str">
        <f t="shared" si="83"/>
        <v>136.40</v>
      </c>
      <c r="E1989" s="651">
        <v>0.53419499999999998</v>
      </c>
      <c r="F1989" s="618"/>
      <c r="I1989" s="653">
        <v>136.4</v>
      </c>
      <c r="J1989" s="650" t="str">
        <f t="shared" si="84"/>
        <v>136.40</v>
      </c>
      <c r="K1989" s="654">
        <v>0.6583</v>
      </c>
      <c r="L1989" s="637"/>
      <c r="M1989" s="637"/>
      <c r="N1989" s="637"/>
    </row>
    <row r="1990" spans="3:14" x14ac:dyDescent="0.25">
      <c r="C1990" s="649">
        <v>136.44999999999999</v>
      </c>
      <c r="D1990" s="650" t="str">
        <f t="shared" si="83"/>
        <v>136.45</v>
      </c>
      <c r="E1990" s="651">
        <v>0.53414200000000001</v>
      </c>
      <c r="F1990" s="618"/>
      <c r="I1990" s="653">
        <v>136.44999999999999</v>
      </c>
      <c r="J1990" s="650" t="str">
        <f t="shared" si="84"/>
        <v>136.45</v>
      </c>
      <c r="K1990" s="654">
        <v>0.65822000000000003</v>
      </c>
      <c r="L1990" s="637"/>
      <c r="M1990" s="637"/>
      <c r="N1990" s="637"/>
    </row>
    <row r="1991" spans="3:14" x14ac:dyDescent="0.25">
      <c r="C1991" s="649">
        <v>136.5</v>
      </c>
      <c r="D1991" s="650" t="str">
        <f t="shared" si="83"/>
        <v>136.50</v>
      </c>
      <c r="E1991" s="651">
        <v>0.53408999999999995</v>
      </c>
      <c r="F1991" s="618"/>
      <c r="I1991" s="653">
        <v>136.5</v>
      </c>
      <c r="J1991" s="650" t="str">
        <f t="shared" si="84"/>
        <v>136.50</v>
      </c>
      <c r="K1991" s="654">
        <v>0.65815000000000001</v>
      </c>
      <c r="L1991" s="637"/>
      <c r="M1991" s="637"/>
      <c r="N1991" s="637"/>
    </row>
    <row r="1992" spans="3:14" x14ac:dyDescent="0.25">
      <c r="C1992" s="649">
        <v>136.55000000000001</v>
      </c>
      <c r="D1992" s="650" t="str">
        <f t="shared" si="83"/>
        <v>136.55</v>
      </c>
      <c r="E1992" s="651">
        <v>0.53406200000000004</v>
      </c>
      <c r="F1992" s="618"/>
      <c r="I1992" s="653">
        <v>136.55000000000001</v>
      </c>
      <c r="J1992" s="650" t="str">
        <f t="shared" si="84"/>
        <v>136.55</v>
      </c>
      <c r="K1992" s="654">
        <v>0.65810000000000002</v>
      </c>
      <c r="L1992" s="637"/>
      <c r="M1992" s="637"/>
      <c r="N1992" s="637"/>
    </row>
    <row r="1993" spans="3:14" x14ac:dyDescent="0.25">
      <c r="C1993" s="649">
        <v>136.6</v>
      </c>
      <c r="D1993" s="650" t="str">
        <f t="shared" si="83"/>
        <v>136.60</v>
      </c>
      <c r="E1993" s="651">
        <v>0.53403500000000004</v>
      </c>
      <c r="F1993" s="618"/>
      <c r="I1993" s="653">
        <v>136.6</v>
      </c>
      <c r="J1993" s="650" t="str">
        <f t="shared" si="84"/>
        <v>136.60</v>
      </c>
      <c r="K1993" s="654">
        <v>0.65805000000000002</v>
      </c>
      <c r="L1993" s="637"/>
      <c r="M1993" s="637"/>
      <c r="N1993" s="637"/>
    </row>
    <row r="1994" spans="3:14" x14ac:dyDescent="0.25">
      <c r="C1994" s="649">
        <v>136.65</v>
      </c>
      <c r="D1994" s="650" t="str">
        <f t="shared" si="83"/>
        <v>136.65</v>
      </c>
      <c r="E1994" s="651">
        <v>0.53398199999999996</v>
      </c>
      <c r="F1994" s="618"/>
      <c r="I1994" s="653">
        <v>136.65</v>
      </c>
      <c r="J1994" s="650" t="str">
        <f t="shared" si="84"/>
        <v>136.65</v>
      </c>
      <c r="K1994" s="654">
        <v>0.65800000000000003</v>
      </c>
      <c r="L1994" s="637"/>
      <c r="M1994" s="637"/>
      <c r="N1994" s="637"/>
    </row>
    <row r="1995" spans="3:14" x14ac:dyDescent="0.25">
      <c r="C1995" s="649">
        <v>136.69999999999999</v>
      </c>
      <c r="D1995" s="650" t="str">
        <f t="shared" si="83"/>
        <v>136.70</v>
      </c>
      <c r="E1995" s="651">
        <v>0.53393000000000002</v>
      </c>
      <c r="F1995" s="618"/>
      <c r="I1995" s="653">
        <v>136.69999999999999</v>
      </c>
      <c r="J1995" s="650" t="str">
        <f t="shared" si="84"/>
        <v>136.70</v>
      </c>
      <c r="K1995" s="654">
        <v>0.65795000000000003</v>
      </c>
      <c r="L1995" s="637"/>
      <c r="M1995" s="637"/>
      <c r="N1995" s="637"/>
    </row>
    <row r="1996" spans="3:14" x14ac:dyDescent="0.25">
      <c r="C1996" s="649">
        <v>136.75</v>
      </c>
      <c r="D1996" s="650" t="str">
        <f t="shared" si="83"/>
        <v>136.75</v>
      </c>
      <c r="E1996" s="651">
        <v>0.53387700000000005</v>
      </c>
      <c r="F1996" s="618"/>
      <c r="I1996" s="653">
        <v>136.75</v>
      </c>
      <c r="J1996" s="650" t="str">
        <f t="shared" si="84"/>
        <v>136.75</v>
      </c>
      <c r="K1996" s="654">
        <v>0.65786999999999995</v>
      </c>
      <c r="L1996" s="637"/>
      <c r="M1996" s="637"/>
      <c r="N1996" s="637"/>
    </row>
    <row r="1997" spans="3:14" x14ac:dyDescent="0.25">
      <c r="C1997" s="649">
        <v>136.80000000000001</v>
      </c>
      <c r="D1997" s="650" t="str">
        <f t="shared" si="83"/>
        <v>136.80</v>
      </c>
      <c r="E1997" s="651">
        <v>0.53382499999999999</v>
      </c>
      <c r="F1997" s="618"/>
      <c r="I1997" s="653">
        <v>136.80000000000001</v>
      </c>
      <c r="J1997" s="650" t="str">
        <f t="shared" si="84"/>
        <v>136.80</v>
      </c>
      <c r="K1997" s="654">
        <v>0.65780000000000005</v>
      </c>
      <c r="L1997" s="637"/>
      <c r="M1997" s="637"/>
      <c r="N1997" s="637"/>
    </row>
    <row r="1998" spans="3:14" x14ac:dyDescent="0.25">
      <c r="C1998" s="649">
        <v>136.85</v>
      </c>
      <c r="D1998" s="650" t="str">
        <f t="shared" si="83"/>
        <v>136.85</v>
      </c>
      <c r="E1998" s="651">
        <v>0.53379699999999997</v>
      </c>
      <c r="F1998" s="618"/>
      <c r="I1998" s="653">
        <v>136.85</v>
      </c>
      <c r="J1998" s="650" t="str">
        <f t="shared" si="84"/>
        <v>136.85</v>
      </c>
      <c r="K1998" s="654">
        <v>0.65774999999999995</v>
      </c>
      <c r="L1998" s="637"/>
      <c r="M1998" s="637"/>
      <c r="N1998" s="637"/>
    </row>
    <row r="1999" spans="3:14" x14ac:dyDescent="0.25">
      <c r="C1999" s="649">
        <v>136.9</v>
      </c>
      <c r="D1999" s="650" t="str">
        <f t="shared" si="83"/>
        <v>136.90</v>
      </c>
      <c r="E1999" s="651">
        <v>0.53376999999999997</v>
      </c>
      <c r="F1999" s="618"/>
      <c r="I1999" s="653">
        <v>136.9</v>
      </c>
      <c r="J1999" s="650" t="str">
        <f t="shared" si="84"/>
        <v>136.90</v>
      </c>
      <c r="K1999" s="654">
        <v>0.65769999999999995</v>
      </c>
      <c r="L1999" s="637"/>
      <c r="M1999" s="637"/>
      <c r="N1999" s="637"/>
    </row>
    <row r="2000" spans="3:14" x14ac:dyDescent="0.25">
      <c r="C2000" s="649">
        <v>136.94999999999999</v>
      </c>
      <c r="D2000" s="650" t="str">
        <f t="shared" si="83"/>
        <v>136.95</v>
      </c>
      <c r="E2000" s="651">
        <v>0.53372200000000003</v>
      </c>
      <c r="F2000" s="618"/>
      <c r="I2000" s="653">
        <v>136.94999999999999</v>
      </c>
      <c r="J2000" s="650" t="str">
        <f t="shared" si="84"/>
        <v>136.95</v>
      </c>
      <c r="K2000" s="654">
        <v>0.65761999999999998</v>
      </c>
      <c r="L2000" s="637"/>
      <c r="M2000" s="637"/>
      <c r="N2000" s="637"/>
    </row>
    <row r="2001" spans="3:14" x14ac:dyDescent="0.25">
      <c r="C2001" s="649">
        <v>137</v>
      </c>
      <c r="D2001" s="650" t="str">
        <f t="shared" si="83"/>
        <v>137.00</v>
      </c>
      <c r="E2001" s="651">
        <v>0.53367500000000001</v>
      </c>
      <c r="F2001" s="618"/>
      <c r="I2001" s="653">
        <v>137</v>
      </c>
      <c r="J2001" s="650" t="str">
        <f t="shared" si="84"/>
        <v>137.00</v>
      </c>
      <c r="K2001" s="654">
        <v>0.65754999999999997</v>
      </c>
      <c r="L2001" s="637"/>
      <c r="M2001" s="637"/>
      <c r="N2001" s="637"/>
    </row>
    <row r="2002" spans="3:14" x14ac:dyDescent="0.25">
      <c r="C2002" s="649">
        <v>137.05000000000001</v>
      </c>
      <c r="D2002" s="650" t="str">
        <f t="shared" si="83"/>
        <v>137.05</v>
      </c>
      <c r="E2002" s="651">
        <v>0.53361700000000001</v>
      </c>
      <c r="F2002" s="618"/>
      <c r="I2002" s="653">
        <v>137.05000000000001</v>
      </c>
      <c r="J2002" s="650" t="str">
        <f t="shared" si="84"/>
        <v>137.05</v>
      </c>
      <c r="K2002" s="654">
        <v>0.65749999999999997</v>
      </c>
      <c r="L2002" s="637"/>
      <c r="M2002" s="637"/>
      <c r="N2002" s="637"/>
    </row>
    <row r="2003" spans="3:14" x14ac:dyDescent="0.25">
      <c r="C2003" s="649">
        <v>137.1</v>
      </c>
      <c r="D2003" s="650" t="str">
        <f t="shared" si="83"/>
        <v>137.10</v>
      </c>
      <c r="E2003" s="651">
        <v>0.53356000000000003</v>
      </c>
      <c r="F2003" s="618"/>
      <c r="I2003" s="653">
        <v>137.1</v>
      </c>
      <c r="J2003" s="650" t="str">
        <f t="shared" si="84"/>
        <v>137.10</v>
      </c>
      <c r="K2003" s="654">
        <v>0.65744999999999998</v>
      </c>
      <c r="L2003" s="637"/>
      <c r="M2003" s="637"/>
      <c r="N2003" s="637"/>
    </row>
    <row r="2004" spans="3:14" x14ac:dyDescent="0.25">
      <c r="C2004" s="649">
        <v>137.15</v>
      </c>
      <c r="D2004" s="650" t="str">
        <f t="shared" si="83"/>
        <v>137.15</v>
      </c>
      <c r="E2004" s="651">
        <v>0.53353200000000001</v>
      </c>
      <c r="F2004" s="618"/>
      <c r="I2004" s="653">
        <v>137.15</v>
      </c>
      <c r="J2004" s="650" t="str">
        <f t="shared" si="84"/>
        <v>137.15</v>
      </c>
      <c r="K2004" s="654">
        <v>0.65739999999999998</v>
      </c>
      <c r="L2004" s="637"/>
      <c r="M2004" s="637"/>
      <c r="N2004" s="637"/>
    </row>
    <row r="2005" spans="3:14" x14ac:dyDescent="0.25">
      <c r="C2005" s="649">
        <v>137.19999999999999</v>
      </c>
      <c r="D2005" s="650" t="str">
        <f t="shared" si="83"/>
        <v>137.20</v>
      </c>
      <c r="E2005" s="651">
        <v>0.53350500000000001</v>
      </c>
      <c r="F2005" s="618"/>
      <c r="I2005" s="653">
        <v>137.19999999999999</v>
      </c>
      <c r="J2005" s="650" t="str">
        <f t="shared" si="84"/>
        <v>137.20</v>
      </c>
      <c r="K2005" s="654">
        <v>0.65734999999999999</v>
      </c>
      <c r="L2005" s="637"/>
      <c r="M2005" s="637"/>
      <c r="N2005" s="637"/>
    </row>
    <row r="2006" spans="3:14" x14ac:dyDescent="0.25">
      <c r="C2006" s="649">
        <v>137.25</v>
      </c>
      <c r="D2006" s="650" t="str">
        <f t="shared" si="83"/>
        <v>137.25</v>
      </c>
      <c r="E2006" s="651">
        <v>0.53345200000000004</v>
      </c>
      <c r="F2006" s="618"/>
      <c r="I2006" s="653">
        <v>137.25</v>
      </c>
      <c r="J2006" s="650" t="str">
        <f t="shared" si="84"/>
        <v>137.25</v>
      </c>
      <c r="K2006" s="654">
        <v>0.6573</v>
      </c>
      <c r="L2006" s="637"/>
      <c r="M2006" s="637"/>
      <c r="N2006" s="637"/>
    </row>
    <row r="2007" spans="3:14" x14ac:dyDescent="0.25">
      <c r="C2007" s="649">
        <v>137.30000000000001</v>
      </c>
      <c r="D2007" s="650" t="str">
        <f t="shared" si="83"/>
        <v>137.30</v>
      </c>
      <c r="E2007" s="651">
        <v>0.53339999999999999</v>
      </c>
      <c r="F2007" s="618"/>
      <c r="I2007" s="653">
        <v>137.30000000000001</v>
      </c>
      <c r="J2007" s="650" t="str">
        <f t="shared" si="84"/>
        <v>137.30</v>
      </c>
      <c r="K2007" s="654">
        <v>0.65725</v>
      </c>
      <c r="L2007" s="637"/>
      <c r="M2007" s="637"/>
      <c r="N2007" s="637"/>
    </row>
    <row r="2008" spans="3:14" x14ac:dyDescent="0.25">
      <c r="C2008" s="649">
        <v>137.35</v>
      </c>
      <c r="D2008" s="650" t="str">
        <f t="shared" si="83"/>
        <v>137.35</v>
      </c>
      <c r="E2008" s="651">
        <v>0.53334700000000002</v>
      </c>
      <c r="F2008" s="618"/>
      <c r="I2008" s="653">
        <v>137.35</v>
      </c>
      <c r="J2008" s="650" t="str">
        <f t="shared" si="84"/>
        <v>137.35</v>
      </c>
      <c r="K2008" s="654">
        <v>0.65717000000000003</v>
      </c>
      <c r="L2008" s="637"/>
      <c r="M2008" s="637"/>
      <c r="N2008" s="637"/>
    </row>
    <row r="2009" spans="3:14" x14ac:dyDescent="0.25">
      <c r="C2009" s="649">
        <v>137.4</v>
      </c>
      <c r="D2009" s="650" t="str">
        <f t="shared" si="83"/>
        <v>137.40</v>
      </c>
      <c r="E2009" s="651">
        <v>0.53329499999999996</v>
      </c>
      <c r="F2009" s="618"/>
      <c r="I2009" s="653">
        <v>137.4</v>
      </c>
      <c r="J2009" s="650" t="str">
        <f t="shared" si="84"/>
        <v>137.40</v>
      </c>
      <c r="K2009" s="654">
        <v>0.65710000000000002</v>
      </c>
      <c r="L2009" s="637"/>
      <c r="M2009" s="637"/>
      <c r="N2009" s="637"/>
    </row>
    <row r="2010" spans="3:14" x14ac:dyDescent="0.25">
      <c r="C2010" s="649">
        <v>137.44999999999999</v>
      </c>
      <c r="D2010" s="650" t="str">
        <f t="shared" si="83"/>
        <v>137.45</v>
      </c>
      <c r="E2010" s="651">
        <v>0.53326700000000005</v>
      </c>
      <c r="F2010" s="618"/>
      <c r="I2010" s="653">
        <v>137.44999999999999</v>
      </c>
      <c r="J2010" s="650" t="str">
        <f t="shared" si="84"/>
        <v>137.45</v>
      </c>
      <c r="K2010" s="654">
        <v>0.65705000000000002</v>
      </c>
      <c r="L2010" s="637"/>
      <c r="M2010" s="637"/>
      <c r="N2010" s="637"/>
    </row>
    <row r="2011" spans="3:14" x14ac:dyDescent="0.25">
      <c r="C2011" s="649">
        <v>137.5</v>
      </c>
      <c r="D2011" s="650" t="str">
        <f t="shared" si="83"/>
        <v>137.50</v>
      </c>
      <c r="E2011" s="651">
        <v>0.53324000000000005</v>
      </c>
      <c r="F2011" s="618"/>
      <c r="I2011" s="653">
        <v>137.5</v>
      </c>
      <c r="J2011" s="650" t="str">
        <f t="shared" si="84"/>
        <v>137.50</v>
      </c>
      <c r="K2011" s="654">
        <v>0.65700000000000003</v>
      </c>
      <c r="L2011" s="637"/>
      <c r="M2011" s="637"/>
      <c r="N2011" s="637"/>
    </row>
    <row r="2012" spans="3:14" x14ac:dyDescent="0.25">
      <c r="C2012" s="649">
        <v>137.55000000000001</v>
      </c>
      <c r="D2012" s="650" t="str">
        <f t="shared" si="83"/>
        <v>137.55</v>
      </c>
      <c r="E2012" s="651">
        <v>0.53318699999999997</v>
      </c>
      <c r="F2012" s="618"/>
      <c r="I2012" s="653">
        <v>137.55000000000001</v>
      </c>
      <c r="J2012" s="650" t="str">
        <f t="shared" si="84"/>
        <v>137.55</v>
      </c>
      <c r="K2012" s="654">
        <v>0.65695000000000003</v>
      </c>
      <c r="L2012" s="637"/>
      <c r="M2012" s="637"/>
      <c r="N2012" s="637"/>
    </row>
    <row r="2013" spans="3:14" x14ac:dyDescent="0.25">
      <c r="C2013" s="649">
        <v>137.6</v>
      </c>
      <c r="D2013" s="650" t="str">
        <f t="shared" si="83"/>
        <v>137.60</v>
      </c>
      <c r="E2013" s="651">
        <v>0.53313500000000003</v>
      </c>
      <c r="F2013" s="618"/>
      <c r="I2013" s="653">
        <v>137.6</v>
      </c>
      <c r="J2013" s="650" t="str">
        <f t="shared" si="84"/>
        <v>137.60</v>
      </c>
      <c r="K2013" s="654">
        <v>0.65690000000000004</v>
      </c>
      <c r="L2013" s="637"/>
      <c r="M2013" s="637"/>
      <c r="N2013" s="637"/>
    </row>
    <row r="2014" spans="3:14" x14ac:dyDescent="0.25">
      <c r="C2014" s="649">
        <v>137.65</v>
      </c>
      <c r="D2014" s="650" t="str">
        <f t="shared" si="83"/>
        <v>137.65</v>
      </c>
      <c r="E2014" s="651">
        <v>0.533107</v>
      </c>
      <c r="F2014" s="618"/>
      <c r="I2014" s="653">
        <v>137.65</v>
      </c>
      <c r="J2014" s="650" t="str">
        <f t="shared" si="84"/>
        <v>137.65</v>
      </c>
      <c r="K2014" s="654">
        <v>0.65685000000000004</v>
      </c>
      <c r="L2014" s="637"/>
      <c r="M2014" s="637"/>
      <c r="N2014" s="637"/>
    </row>
    <row r="2015" spans="3:14" x14ac:dyDescent="0.25">
      <c r="C2015" s="649">
        <v>137.69999999999999</v>
      </c>
      <c r="D2015" s="650" t="str">
        <f t="shared" si="83"/>
        <v>137.70</v>
      </c>
      <c r="E2015" s="651">
        <v>0.53308</v>
      </c>
      <c r="F2015" s="618"/>
      <c r="I2015" s="653">
        <v>137.69999999999999</v>
      </c>
      <c r="J2015" s="650" t="str">
        <f t="shared" si="84"/>
        <v>137.70</v>
      </c>
      <c r="K2015" s="654">
        <v>0.65680000000000005</v>
      </c>
      <c r="L2015" s="637"/>
      <c r="M2015" s="637"/>
      <c r="N2015" s="637"/>
    </row>
    <row r="2016" spans="3:14" x14ac:dyDescent="0.25">
      <c r="C2016" s="649">
        <v>137.75</v>
      </c>
      <c r="D2016" s="650" t="str">
        <f t="shared" si="83"/>
        <v>137.75</v>
      </c>
      <c r="E2016" s="651">
        <v>0.53302700000000003</v>
      </c>
      <c r="F2016" s="618"/>
      <c r="I2016" s="653">
        <v>137.75</v>
      </c>
      <c r="J2016" s="650" t="str">
        <f t="shared" si="84"/>
        <v>137.75</v>
      </c>
      <c r="K2016" s="654">
        <v>0.65674999999999994</v>
      </c>
      <c r="L2016" s="637"/>
      <c r="M2016" s="637"/>
      <c r="N2016" s="637"/>
    </row>
    <row r="2017" spans="3:14" x14ac:dyDescent="0.25">
      <c r="C2017" s="649">
        <v>137.80000000000001</v>
      </c>
      <c r="D2017" s="650" t="str">
        <f t="shared" si="83"/>
        <v>137.80</v>
      </c>
      <c r="E2017" s="651">
        <v>0.53297499999999998</v>
      </c>
      <c r="F2017" s="618"/>
      <c r="I2017" s="653">
        <v>137.80000000000001</v>
      </c>
      <c r="J2017" s="650" t="str">
        <f t="shared" si="84"/>
        <v>137.80</v>
      </c>
      <c r="K2017" s="654">
        <v>0.65669999999999995</v>
      </c>
      <c r="L2017" s="637"/>
      <c r="M2017" s="637"/>
      <c r="N2017" s="637"/>
    </row>
    <row r="2018" spans="3:14" x14ac:dyDescent="0.25">
      <c r="C2018" s="649">
        <v>137.85</v>
      </c>
      <c r="D2018" s="650" t="str">
        <f t="shared" si="83"/>
        <v>137.85</v>
      </c>
      <c r="E2018" s="651">
        <v>0.53292200000000001</v>
      </c>
      <c r="F2018" s="618"/>
      <c r="I2018" s="653">
        <v>137.85</v>
      </c>
      <c r="J2018" s="650" t="str">
        <f t="shared" si="84"/>
        <v>137.85</v>
      </c>
      <c r="K2018" s="654">
        <v>0.65661999999999998</v>
      </c>
      <c r="L2018" s="637"/>
      <c r="M2018" s="637"/>
      <c r="N2018" s="637"/>
    </row>
    <row r="2019" spans="3:14" x14ac:dyDescent="0.25">
      <c r="C2019" s="649">
        <v>137.9</v>
      </c>
      <c r="D2019" s="650" t="str">
        <f t="shared" si="83"/>
        <v>137.90</v>
      </c>
      <c r="E2019" s="651">
        <v>0.53286999999999995</v>
      </c>
      <c r="F2019" s="618"/>
      <c r="I2019" s="653">
        <v>137.9</v>
      </c>
      <c r="J2019" s="650" t="str">
        <f t="shared" si="84"/>
        <v>137.90</v>
      </c>
      <c r="K2019" s="654">
        <v>0.65654999999999997</v>
      </c>
      <c r="L2019" s="637"/>
      <c r="M2019" s="637"/>
      <c r="N2019" s="637"/>
    </row>
    <row r="2020" spans="3:14" x14ac:dyDescent="0.25">
      <c r="C2020" s="649">
        <v>137.94999999999999</v>
      </c>
      <c r="D2020" s="650" t="str">
        <f t="shared" si="83"/>
        <v>137.95</v>
      </c>
      <c r="E2020" s="651">
        <v>0.53284200000000004</v>
      </c>
      <c r="F2020" s="618"/>
      <c r="I2020" s="653">
        <v>137.94999999999999</v>
      </c>
      <c r="J2020" s="650" t="str">
        <f t="shared" si="84"/>
        <v>137.95</v>
      </c>
      <c r="K2020" s="654">
        <v>0.65649999999999997</v>
      </c>
      <c r="L2020" s="637"/>
      <c r="M2020" s="637"/>
      <c r="N2020" s="637"/>
    </row>
    <row r="2021" spans="3:14" x14ac:dyDescent="0.25">
      <c r="C2021" s="649">
        <v>138</v>
      </c>
      <c r="D2021" s="650" t="str">
        <f t="shared" si="83"/>
        <v>138.00</v>
      </c>
      <c r="E2021" s="651">
        <v>0.53281500000000004</v>
      </c>
      <c r="F2021" s="618"/>
      <c r="I2021" s="653">
        <v>138</v>
      </c>
      <c r="J2021" s="650" t="str">
        <f t="shared" si="84"/>
        <v>138.00</v>
      </c>
      <c r="K2021" s="654">
        <v>0.65644999999999998</v>
      </c>
      <c r="L2021" s="637"/>
      <c r="M2021" s="637"/>
      <c r="N2021" s="637"/>
    </row>
    <row r="2022" spans="3:14" x14ac:dyDescent="0.25">
      <c r="C2022" s="649">
        <v>138.05000000000001</v>
      </c>
      <c r="D2022" s="650" t="str">
        <f t="shared" si="83"/>
        <v>138.05</v>
      </c>
      <c r="E2022" s="651">
        <v>0.53276199999999996</v>
      </c>
      <c r="F2022" s="618"/>
      <c r="I2022" s="653">
        <v>138.05000000000001</v>
      </c>
      <c r="J2022" s="650" t="str">
        <f t="shared" si="84"/>
        <v>138.05</v>
      </c>
      <c r="K2022" s="654">
        <v>0.65639999999999998</v>
      </c>
      <c r="L2022" s="637"/>
      <c r="M2022" s="637"/>
      <c r="N2022" s="637"/>
    </row>
    <row r="2023" spans="3:14" x14ac:dyDescent="0.25">
      <c r="C2023" s="649">
        <v>138.1</v>
      </c>
      <c r="D2023" s="650" t="str">
        <f t="shared" si="83"/>
        <v>138.10</v>
      </c>
      <c r="E2023" s="651">
        <v>0.53271000000000002</v>
      </c>
      <c r="F2023" s="618"/>
      <c r="I2023" s="653">
        <v>138.1</v>
      </c>
      <c r="J2023" s="650" t="str">
        <f t="shared" si="84"/>
        <v>138.10</v>
      </c>
      <c r="K2023" s="654">
        <v>0.65634999999999999</v>
      </c>
      <c r="L2023" s="637"/>
      <c r="M2023" s="637"/>
      <c r="N2023" s="637"/>
    </row>
    <row r="2024" spans="3:14" x14ac:dyDescent="0.25">
      <c r="C2024" s="649">
        <v>138.15</v>
      </c>
      <c r="D2024" s="650" t="str">
        <f t="shared" si="83"/>
        <v>138.15</v>
      </c>
      <c r="E2024" s="651">
        <v>0.53265700000000005</v>
      </c>
      <c r="F2024" s="618"/>
      <c r="I2024" s="653">
        <v>138.15</v>
      </c>
      <c r="J2024" s="650" t="str">
        <f t="shared" si="84"/>
        <v>138.15</v>
      </c>
      <c r="K2024" s="654">
        <v>0.65629999999999999</v>
      </c>
      <c r="L2024" s="637"/>
      <c r="M2024" s="637"/>
      <c r="N2024" s="637"/>
    </row>
    <row r="2025" spans="3:14" x14ac:dyDescent="0.25">
      <c r="C2025" s="649">
        <v>138.19999999999999</v>
      </c>
      <c r="D2025" s="650" t="str">
        <f t="shared" si="83"/>
        <v>138.20</v>
      </c>
      <c r="E2025" s="651">
        <v>0.532605</v>
      </c>
      <c r="F2025" s="618"/>
      <c r="I2025" s="653">
        <v>138.19999999999999</v>
      </c>
      <c r="J2025" s="650" t="str">
        <f t="shared" si="84"/>
        <v>138.20</v>
      </c>
      <c r="K2025" s="654">
        <v>0.65625</v>
      </c>
      <c r="L2025" s="637"/>
      <c r="M2025" s="637"/>
      <c r="N2025" s="637"/>
    </row>
    <row r="2026" spans="3:14" x14ac:dyDescent="0.25">
      <c r="C2026" s="649">
        <v>138.25</v>
      </c>
      <c r="D2026" s="650" t="str">
        <f t="shared" si="83"/>
        <v>138.25</v>
      </c>
      <c r="E2026" s="651">
        <v>0.53257699999999997</v>
      </c>
      <c r="F2026" s="618"/>
      <c r="I2026" s="653">
        <v>138.25</v>
      </c>
      <c r="J2026" s="650" t="str">
        <f t="shared" si="84"/>
        <v>138.25</v>
      </c>
      <c r="K2026" s="654">
        <v>0.65617000000000003</v>
      </c>
      <c r="L2026" s="637"/>
      <c r="M2026" s="637"/>
      <c r="N2026" s="637"/>
    </row>
    <row r="2027" spans="3:14" x14ac:dyDescent="0.25">
      <c r="C2027" s="649">
        <v>138.30000000000001</v>
      </c>
      <c r="D2027" s="650" t="str">
        <f t="shared" si="83"/>
        <v>138.30</v>
      </c>
      <c r="E2027" s="651">
        <v>0.53254999999999997</v>
      </c>
      <c r="F2027" s="618"/>
      <c r="I2027" s="653">
        <v>138.30000000000001</v>
      </c>
      <c r="J2027" s="650" t="str">
        <f t="shared" si="84"/>
        <v>138.30</v>
      </c>
      <c r="K2027" s="654">
        <v>0.65610000000000002</v>
      </c>
      <c r="L2027" s="637"/>
      <c r="M2027" s="637"/>
      <c r="N2027" s="637"/>
    </row>
    <row r="2028" spans="3:14" x14ac:dyDescent="0.25">
      <c r="C2028" s="649">
        <v>138.35</v>
      </c>
      <c r="D2028" s="650" t="str">
        <f t="shared" si="83"/>
        <v>138.35</v>
      </c>
      <c r="E2028" s="651">
        <v>0.532497</v>
      </c>
      <c r="F2028" s="618"/>
      <c r="I2028" s="653">
        <v>138.35</v>
      </c>
      <c r="J2028" s="650" t="str">
        <f t="shared" si="84"/>
        <v>138.35</v>
      </c>
      <c r="K2028" s="654">
        <v>0.65605000000000002</v>
      </c>
      <c r="L2028" s="637"/>
      <c r="M2028" s="637"/>
      <c r="N2028" s="637"/>
    </row>
    <row r="2029" spans="3:14" x14ac:dyDescent="0.25">
      <c r="C2029" s="649">
        <v>138.4</v>
      </c>
      <c r="D2029" s="650" t="str">
        <f t="shared" si="83"/>
        <v>138.40</v>
      </c>
      <c r="E2029" s="651">
        <v>0.53244499999999995</v>
      </c>
      <c r="F2029" s="618"/>
      <c r="I2029" s="653">
        <v>138.4</v>
      </c>
      <c r="J2029" s="650" t="str">
        <f t="shared" si="84"/>
        <v>138.40</v>
      </c>
      <c r="K2029" s="654">
        <v>0.65600000000000003</v>
      </c>
      <c r="L2029" s="637"/>
      <c r="M2029" s="637"/>
      <c r="N2029" s="637"/>
    </row>
    <row r="2030" spans="3:14" x14ac:dyDescent="0.25">
      <c r="C2030" s="649">
        <v>138.44999999999999</v>
      </c>
      <c r="D2030" s="650" t="str">
        <f t="shared" si="83"/>
        <v>138.45</v>
      </c>
      <c r="E2030" s="651">
        <v>0.53241700000000003</v>
      </c>
      <c r="F2030" s="618"/>
      <c r="I2030" s="653">
        <v>138.44999999999999</v>
      </c>
      <c r="J2030" s="650" t="str">
        <f t="shared" si="84"/>
        <v>138.45</v>
      </c>
      <c r="K2030" s="654">
        <v>0.65595000000000003</v>
      </c>
      <c r="L2030" s="637"/>
      <c r="M2030" s="637"/>
      <c r="N2030" s="637"/>
    </row>
    <row r="2031" spans="3:14" x14ac:dyDescent="0.25">
      <c r="C2031" s="649">
        <v>138.5</v>
      </c>
      <c r="D2031" s="650" t="str">
        <f t="shared" si="83"/>
        <v>138.50</v>
      </c>
      <c r="E2031" s="651">
        <v>0.53239000000000003</v>
      </c>
      <c r="F2031" s="618"/>
      <c r="I2031" s="653">
        <v>138.5</v>
      </c>
      <c r="J2031" s="650" t="str">
        <f t="shared" si="84"/>
        <v>138.50</v>
      </c>
      <c r="K2031" s="654">
        <v>0.65590000000000004</v>
      </c>
      <c r="L2031" s="637"/>
      <c r="M2031" s="637"/>
      <c r="N2031" s="637"/>
    </row>
    <row r="2032" spans="3:14" x14ac:dyDescent="0.25">
      <c r="C2032" s="649">
        <v>138.55000000000001</v>
      </c>
      <c r="D2032" s="650" t="str">
        <f t="shared" si="83"/>
        <v>138.55</v>
      </c>
      <c r="E2032" s="651">
        <v>0.53233699999999995</v>
      </c>
      <c r="F2032" s="618"/>
      <c r="I2032" s="653">
        <v>138.55000000000001</v>
      </c>
      <c r="J2032" s="650" t="str">
        <f t="shared" si="84"/>
        <v>138.55</v>
      </c>
      <c r="K2032" s="654">
        <v>0.65585000000000004</v>
      </c>
      <c r="L2032" s="637"/>
      <c r="M2032" s="637"/>
      <c r="N2032" s="637"/>
    </row>
    <row r="2033" spans="3:14" x14ac:dyDescent="0.25">
      <c r="C2033" s="649">
        <v>138.6</v>
      </c>
      <c r="D2033" s="650" t="str">
        <f t="shared" si="83"/>
        <v>138.60</v>
      </c>
      <c r="E2033" s="651">
        <v>0.53228500000000001</v>
      </c>
      <c r="F2033" s="618"/>
      <c r="I2033" s="653">
        <v>138.6</v>
      </c>
      <c r="J2033" s="650" t="str">
        <f t="shared" si="84"/>
        <v>138.60</v>
      </c>
      <c r="K2033" s="654">
        <v>0.65580000000000005</v>
      </c>
      <c r="L2033" s="637"/>
      <c r="M2033" s="637"/>
      <c r="N2033" s="637"/>
    </row>
    <row r="2034" spans="3:14" x14ac:dyDescent="0.25">
      <c r="C2034" s="649">
        <v>138.65</v>
      </c>
      <c r="D2034" s="650" t="str">
        <f t="shared" si="83"/>
        <v>138.65</v>
      </c>
      <c r="E2034" s="651">
        <v>0.53223200000000004</v>
      </c>
      <c r="F2034" s="618"/>
      <c r="I2034" s="653">
        <v>138.65</v>
      </c>
      <c r="J2034" s="650" t="str">
        <f t="shared" si="84"/>
        <v>138.65</v>
      </c>
      <c r="K2034" s="654">
        <v>0.65575000000000006</v>
      </c>
      <c r="L2034" s="637"/>
      <c r="M2034" s="637"/>
      <c r="N2034" s="637"/>
    </row>
    <row r="2035" spans="3:14" x14ac:dyDescent="0.25">
      <c r="C2035" s="649">
        <v>138.69999999999999</v>
      </c>
      <c r="D2035" s="650" t="str">
        <f t="shared" si="83"/>
        <v>138.70</v>
      </c>
      <c r="E2035" s="651">
        <v>0.53217999999999999</v>
      </c>
      <c r="F2035" s="618"/>
      <c r="I2035" s="653">
        <v>138.69999999999999</v>
      </c>
      <c r="J2035" s="650" t="str">
        <f t="shared" si="84"/>
        <v>138.70</v>
      </c>
      <c r="K2035" s="654">
        <v>0.65569999999999995</v>
      </c>
      <c r="L2035" s="637"/>
      <c r="M2035" s="637"/>
      <c r="N2035" s="637"/>
    </row>
    <row r="2036" spans="3:14" x14ac:dyDescent="0.25">
      <c r="C2036" s="649">
        <v>138.75</v>
      </c>
      <c r="D2036" s="650" t="str">
        <f t="shared" si="83"/>
        <v>138.75</v>
      </c>
      <c r="E2036" s="651">
        <v>0.53215199999999996</v>
      </c>
      <c r="F2036" s="618"/>
      <c r="I2036" s="653">
        <v>138.75</v>
      </c>
      <c r="J2036" s="650" t="str">
        <f t="shared" si="84"/>
        <v>138.75</v>
      </c>
      <c r="K2036" s="654">
        <v>0.65561999999999998</v>
      </c>
      <c r="L2036" s="637"/>
      <c r="M2036" s="637"/>
      <c r="N2036" s="637"/>
    </row>
    <row r="2037" spans="3:14" x14ac:dyDescent="0.25">
      <c r="C2037" s="649">
        <v>138.80000000000001</v>
      </c>
      <c r="D2037" s="650" t="str">
        <f t="shared" si="83"/>
        <v>138.80</v>
      </c>
      <c r="E2037" s="651">
        <v>0.53212499999999996</v>
      </c>
      <c r="F2037" s="618"/>
      <c r="I2037" s="653">
        <v>138.80000000000001</v>
      </c>
      <c r="J2037" s="650" t="str">
        <f t="shared" si="84"/>
        <v>138.80</v>
      </c>
      <c r="K2037" s="654">
        <v>0.65554999999999997</v>
      </c>
      <c r="L2037" s="637"/>
      <c r="M2037" s="637"/>
      <c r="N2037" s="637"/>
    </row>
    <row r="2038" spans="3:14" x14ac:dyDescent="0.25">
      <c r="C2038" s="649">
        <v>138.85</v>
      </c>
      <c r="D2038" s="650" t="str">
        <f t="shared" si="83"/>
        <v>138.85</v>
      </c>
      <c r="E2038" s="651">
        <v>0.53207199999999999</v>
      </c>
      <c r="F2038" s="618"/>
      <c r="I2038" s="653">
        <v>138.85</v>
      </c>
      <c r="J2038" s="650" t="str">
        <f t="shared" si="84"/>
        <v>138.85</v>
      </c>
      <c r="K2038" s="654">
        <v>0.65547</v>
      </c>
      <c r="L2038" s="637"/>
      <c r="M2038" s="637"/>
      <c r="N2038" s="637"/>
    </row>
    <row r="2039" spans="3:14" x14ac:dyDescent="0.25">
      <c r="C2039" s="649">
        <v>138.9</v>
      </c>
      <c r="D2039" s="650" t="str">
        <f t="shared" si="83"/>
        <v>138.90</v>
      </c>
      <c r="E2039" s="651">
        <v>0.53202000000000005</v>
      </c>
      <c r="F2039" s="618"/>
      <c r="I2039" s="653">
        <v>138.9</v>
      </c>
      <c r="J2039" s="650" t="str">
        <f t="shared" si="84"/>
        <v>138.90</v>
      </c>
      <c r="K2039" s="654">
        <v>0.65539999999999998</v>
      </c>
      <c r="L2039" s="637"/>
      <c r="M2039" s="637"/>
      <c r="N2039" s="637"/>
    </row>
    <row r="2040" spans="3:14" x14ac:dyDescent="0.25">
      <c r="C2040" s="649">
        <v>138.94999999999999</v>
      </c>
      <c r="D2040" s="650" t="str">
        <f t="shared" si="83"/>
        <v>138.95</v>
      </c>
      <c r="E2040" s="651">
        <v>0.53191500000000003</v>
      </c>
      <c r="F2040" s="618"/>
      <c r="I2040" s="653">
        <v>138.94999999999999</v>
      </c>
      <c r="J2040" s="650" t="str">
        <f t="shared" si="84"/>
        <v>138.95</v>
      </c>
      <c r="K2040" s="654">
        <v>0.65534999999999999</v>
      </c>
      <c r="L2040" s="637"/>
      <c r="M2040" s="637"/>
      <c r="N2040" s="637"/>
    </row>
    <row r="2041" spans="3:14" x14ac:dyDescent="0.25">
      <c r="C2041" s="649">
        <v>139</v>
      </c>
      <c r="D2041" s="650" t="str">
        <f t="shared" si="83"/>
        <v>139.00</v>
      </c>
      <c r="E2041" s="651">
        <v>0.531887</v>
      </c>
      <c r="F2041" s="618"/>
      <c r="I2041" s="653">
        <v>139</v>
      </c>
      <c r="J2041" s="650" t="str">
        <f t="shared" si="84"/>
        <v>139.00</v>
      </c>
      <c r="K2041" s="654">
        <v>0.65529999999999999</v>
      </c>
      <c r="L2041" s="637"/>
      <c r="M2041" s="637"/>
      <c r="N2041" s="637"/>
    </row>
    <row r="2042" spans="3:14" x14ac:dyDescent="0.25">
      <c r="C2042" s="649">
        <v>139.05000000000001</v>
      </c>
      <c r="D2042" s="650" t="str">
        <f t="shared" si="83"/>
        <v>139.05</v>
      </c>
      <c r="E2042" s="651">
        <v>0.53186</v>
      </c>
      <c r="F2042" s="618"/>
      <c r="I2042" s="653">
        <v>139.05000000000001</v>
      </c>
      <c r="J2042" s="650" t="str">
        <f t="shared" si="84"/>
        <v>139.05</v>
      </c>
      <c r="K2042" s="654">
        <v>0.65525</v>
      </c>
      <c r="L2042" s="637"/>
      <c r="M2042" s="637"/>
      <c r="N2042" s="637"/>
    </row>
    <row r="2043" spans="3:14" x14ac:dyDescent="0.25">
      <c r="C2043" s="649">
        <v>139.1</v>
      </c>
      <c r="D2043" s="650" t="str">
        <f t="shared" si="83"/>
        <v>139.10</v>
      </c>
      <c r="E2043" s="651">
        <v>0.53180700000000003</v>
      </c>
      <c r="F2043" s="618"/>
      <c r="I2043" s="653">
        <v>139.1</v>
      </c>
      <c r="J2043" s="650" t="str">
        <f t="shared" si="84"/>
        <v>139.10</v>
      </c>
      <c r="K2043" s="654">
        <v>0.6552</v>
      </c>
      <c r="L2043" s="637"/>
      <c r="M2043" s="637"/>
      <c r="N2043" s="637"/>
    </row>
    <row r="2044" spans="3:14" x14ac:dyDescent="0.25">
      <c r="C2044" s="649">
        <v>139.15</v>
      </c>
      <c r="D2044" s="650" t="str">
        <f t="shared" si="83"/>
        <v>139.15</v>
      </c>
      <c r="E2044" s="651">
        <v>0.53175499999999998</v>
      </c>
      <c r="F2044" s="618"/>
      <c r="I2044" s="653">
        <v>139.15</v>
      </c>
      <c r="J2044" s="650" t="str">
        <f t="shared" si="84"/>
        <v>139.15</v>
      </c>
      <c r="K2044" s="654">
        <v>0.65515000000000001</v>
      </c>
      <c r="L2044" s="637"/>
      <c r="M2044" s="637"/>
      <c r="N2044" s="637"/>
    </row>
    <row r="2045" spans="3:14" x14ac:dyDescent="0.25">
      <c r="C2045" s="649">
        <v>139.19999999999999</v>
      </c>
      <c r="D2045" s="650" t="str">
        <f t="shared" si="83"/>
        <v>139.20</v>
      </c>
      <c r="E2045" s="651">
        <v>0.53172699999999995</v>
      </c>
      <c r="F2045" s="618"/>
      <c r="I2045" s="653">
        <v>139.19999999999999</v>
      </c>
      <c r="J2045" s="650" t="str">
        <f t="shared" si="84"/>
        <v>139.20</v>
      </c>
      <c r="K2045" s="654">
        <v>0.65510000000000002</v>
      </c>
      <c r="L2045" s="637"/>
      <c r="M2045" s="637"/>
      <c r="N2045" s="637"/>
    </row>
    <row r="2046" spans="3:14" x14ac:dyDescent="0.25">
      <c r="C2046" s="649">
        <v>139.25</v>
      </c>
      <c r="D2046" s="650" t="str">
        <f t="shared" ref="D2046:D2109" si="85">TEXT(C2046,"#.00")</f>
        <v>139.25</v>
      </c>
      <c r="E2046" s="651">
        <v>0.53169999999999995</v>
      </c>
      <c r="F2046" s="618"/>
      <c r="I2046" s="653">
        <v>139.25</v>
      </c>
      <c r="J2046" s="650" t="str">
        <f t="shared" ref="J2046:J2109" si="86">TEXT(I2046,"#.00")</f>
        <v>139.25</v>
      </c>
      <c r="K2046" s="654">
        <v>0.65502000000000005</v>
      </c>
      <c r="L2046" s="637"/>
      <c r="M2046" s="637"/>
      <c r="N2046" s="637"/>
    </row>
    <row r="2047" spans="3:14" x14ac:dyDescent="0.25">
      <c r="C2047" s="649">
        <v>139.30000000000001</v>
      </c>
      <c r="D2047" s="650" t="str">
        <f t="shared" si="85"/>
        <v>139.30</v>
      </c>
      <c r="E2047" s="651">
        <v>0.53164699999999998</v>
      </c>
      <c r="F2047" s="618"/>
      <c r="I2047" s="653">
        <v>139.30000000000001</v>
      </c>
      <c r="J2047" s="650" t="str">
        <f t="shared" si="86"/>
        <v>139.30</v>
      </c>
      <c r="K2047" s="654">
        <v>0.65495000000000003</v>
      </c>
      <c r="L2047" s="637"/>
      <c r="M2047" s="637"/>
      <c r="N2047" s="637"/>
    </row>
    <row r="2048" spans="3:14" x14ac:dyDescent="0.25">
      <c r="C2048" s="649">
        <v>139.35</v>
      </c>
      <c r="D2048" s="650" t="str">
        <f t="shared" si="85"/>
        <v>139.35</v>
      </c>
      <c r="E2048" s="651">
        <v>0.53159500000000004</v>
      </c>
      <c r="F2048" s="618"/>
      <c r="I2048" s="653">
        <v>139.35</v>
      </c>
      <c r="J2048" s="650" t="str">
        <f t="shared" si="86"/>
        <v>139.35</v>
      </c>
      <c r="K2048" s="654">
        <v>0.65490000000000004</v>
      </c>
      <c r="L2048" s="637"/>
      <c r="M2048" s="637"/>
      <c r="N2048" s="637"/>
    </row>
    <row r="2049" spans="3:14" x14ac:dyDescent="0.25">
      <c r="C2049" s="649">
        <v>139.4</v>
      </c>
      <c r="D2049" s="650" t="str">
        <f t="shared" si="85"/>
        <v>139.40</v>
      </c>
      <c r="E2049" s="651">
        <v>0.53154199999999996</v>
      </c>
      <c r="F2049" s="618"/>
      <c r="I2049" s="653">
        <v>139.4</v>
      </c>
      <c r="J2049" s="650" t="str">
        <f t="shared" si="86"/>
        <v>139.40</v>
      </c>
      <c r="K2049" s="654">
        <v>0.65485000000000004</v>
      </c>
      <c r="L2049" s="637"/>
      <c r="M2049" s="637"/>
      <c r="N2049" s="637"/>
    </row>
    <row r="2050" spans="3:14" x14ac:dyDescent="0.25">
      <c r="C2050" s="649">
        <v>139.44999999999999</v>
      </c>
      <c r="D2050" s="650" t="str">
        <f t="shared" si="85"/>
        <v>139.45</v>
      </c>
      <c r="E2050" s="651">
        <v>0.53149000000000002</v>
      </c>
      <c r="F2050" s="618"/>
      <c r="I2050" s="653">
        <v>139.44999999999999</v>
      </c>
      <c r="J2050" s="650" t="str">
        <f t="shared" si="86"/>
        <v>139.45</v>
      </c>
      <c r="K2050" s="654">
        <v>0.65480000000000005</v>
      </c>
      <c r="L2050" s="637"/>
      <c r="M2050" s="637"/>
      <c r="N2050" s="637"/>
    </row>
    <row r="2051" spans="3:14" x14ac:dyDescent="0.25">
      <c r="C2051" s="649">
        <v>139.5</v>
      </c>
      <c r="D2051" s="650" t="str">
        <f t="shared" si="85"/>
        <v>139.50</v>
      </c>
      <c r="E2051" s="651">
        <v>0.53146199999999999</v>
      </c>
      <c r="F2051" s="618"/>
      <c r="I2051" s="653">
        <v>139.5</v>
      </c>
      <c r="J2051" s="650" t="str">
        <f t="shared" si="86"/>
        <v>139.50</v>
      </c>
      <c r="K2051" s="654">
        <v>0.65475000000000005</v>
      </c>
      <c r="L2051" s="637"/>
      <c r="M2051" s="637"/>
      <c r="N2051" s="637"/>
    </row>
    <row r="2052" spans="3:14" x14ac:dyDescent="0.25">
      <c r="C2052" s="649">
        <v>139.55000000000001</v>
      </c>
      <c r="D2052" s="650" t="str">
        <f t="shared" si="85"/>
        <v>139.55</v>
      </c>
      <c r="E2052" s="651">
        <v>0.53143499999999999</v>
      </c>
      <c r="F2052" s="618"/>
      <c r="I2052" s="653">
        <v>139.55000000000001</v>
      </c>
      <c r="J2052" s="650" t="str">
        <f t="shared" si="86"/>
        <v>139.55</v>
      </c>
      <c r="K2052" s="654">
        <v>0.65469999999999995</v>
      </c>
      <c r="L2052" s="637"/>
      <c r="M2052" s="637"/>
      <c r="N2052" s="637"/>
    </row>
    <row r="2053" spans="3:14" x14ac:dyDescent="0.25">
      <c r="C2053" s="649">
        <v>139.6</v>
      </c>
      <c r="D2053" s="650" t="str">
        <f t="shared" si="85"/>
        <v>139.60</v>
      </c>
      <c r="E2053" s="651">
        <v>0.53138200000000002</v>
      </c>
      <c r="F2053" s="618"/>
      <c r="I2053" s="653">
        <v>139.6</v>
      </c>
      <c r="J2053" s="650" t="str">
        <f t="shared" si="86"/>
        <v>139.60</v>
      </c>
      <c r="K2053" s="654">
        <v>0.65464999999999995</v>
      </c>
      <c r="L2053" s="637"/>
      <c r="M2053" s="637"/>
      <c r="N2053" s="637"/>
    </row>
    <row r="2054" spans="3:14" x14ac:dyDescent="0.25">
      <c r="C2054" s="649">
        <v>139.65</v>
      </c>
      <c r="D2054" s="650" t="str">
        <f t="shared" si="85"/>
        <v>139.65</v>
      </c>
      <c r="E2054" s="651">
        <v>0.53132999999999997</v>
      </c>
      <c r="F2054" s="618"/>
      <c r="I2054" s="653">
        <v>139.65</v>
      </c>
      <c r="J2054" s="650" t="str">
        <f t="shared" si="86"/>
        <v>139.65</v>
      </c>
      <c r="K2054" s="654">
        <v>0.65459999999999996</v>
      </c>
      <c r="L2054" s="637"/>
      <c r="M2054" s="637"/>
      <c r="N2054" s="637"/>
    </row>
    <row r="2055" spans="3:14" x14ac:dyDescent="0.25">
      <c r="C2055" s="649">
        <v>139.69999999999999</v>
      </c>
      <c r="D2055" s="650" t="str">
        <f t="shared" si="85"/>
        <v>139.70</v>
      </c>
      <c r="E2055" s="651">
        <v>0.53130200000000005</v>
      </c>
      <c r="F2055" s="618"/>
      <c r="I2055" s="653">
        <v>139.69999999999999</v>
      </c>
      <c r="J2055" s="650" t="str">
        <f t="shared" si="86"/>
        <v>139.70</v>
      </c>
      <c r="K2055" s="654">
        <v>0.65454999999999997</v>
      </c>
      <c r="L2055" s="637"/>
      <c r="M2055" s="637"/>
      <c r="N2055" s="637"/>
    </row>
    <row r="2056" spans="3:14" x14ac:dyDescent="0.25">
      <c r="C2056" s="649">
        <v>139.75</v>
      </c>
      <c r="D2056" s="650" t="str">
        <f t="shared" si="85"/>
        <v>139.75</v>
      </c>
      <c r="E2056" s="651">
        <v>0.53127500000000005</v>
      </c>
      <c r="F2056" s="618"/>
      <c r="I2056" s="653">
        <v>139.75</v>
      </c>
      <c r="J2056" s="650" t="str">
        <f t="shared" si="86"/>
        <v>139.75</v>
      </c>
      <c r="K2056" s="654">
        <v>0.65447</v>
      </c>
      <c r="L2056" s="637"/>
      <c r="M2056" s="637"/>
      <c r="N2056" s="637"/>
    </row>
    <row r="2057" spans="3:14" x14ac:dyDescent="0.25">
      <c r="C2057" s="649">
        <v>139.80000000000001</v>
      </c>
      <c r="D2057" s="650" t="str">
        <f t="shared" si="85"/>
        <v>139.80</v>
      </c>
      <c r="E2057" s="651">
        <v>0.53122199999999997</v>
      </c>
      <c r="F2057" s="618"/>
      <c r="I2057" s="653">
        <v>139.80000000000001</v>
      </c>
      <c r="J2057" s="650" t="str">
        <f t="shared" si="86"/>
        <v>139.80</v>
      </c>
      <c r="K2057" s="654">
        <v>0.65439999999999998</v>
      </c>
      <c r="L2057" s="637"/>
      <c r="M2057" s="637"/>
      <c r="N2057" s="637"/>
    </row>
    <row r="2058" spans="3:14" x14ac:dyDescent="0.25">
      <c r="C2058" s="649">
        <v>139.85</v>
      </c>
      <c r="D2058" s="650" t="str">
        <f t="shared" si="85"/>
        <v>139.85</v>
      </c>
      <c r="E2058" s="651">
        <v>0.53117000000000003</v>
      </c>
      <c r="F2058" s="618"/>
      <c r="I2058" s="653">
        <v>139.85</v>
      </c>
      <c r="J2058" s="650" t="str">
        <f t="shared" si="86"/>
        <v>139.85</v>
      </c>
      <c r="K2058" s="654">
        <v>0.65434999999999999</v>
      </c>
      <c r="L2058" s="637"/>
      <c r="M2058" s="637"/>
      <c r="N2058" s="637"/>
    </row>
    <row r="2059" spans="3:14" x14ac:dyDescent="0.25">
      <c r="C2059" s="649">
        <v>139.9</v>
      </c>
      <c r="D2059" s="650" t="str">
        <f t="shared" si="85"/>
        <v>139.90</v>
      </c>
      <c r="E2059" s="651">
        <v>0.53111699999999995</v>
      </c>
      <c r="F2059" s="618"/>
      <c r="I2059" s="653">
        <v>139.9</v>
      </c>
      <c r="J2059" s="650" t="str">
        <f t="shared" si="86"/>
        <v>139.90</v>
      </c>
      <c r="K2059" s="654">
        <v>0.65429999999999999</v>
      </c>
      <c r="L2059" s="637"/>
      <c r="M2059" s="637"/>
      <c r="N2059" s="637"/>
    </row>
    <row r="2060" spans="3:14" x14ac:dyDescent="0.25">
      <c r="C2060" s="649">
        <v>139.94999999999999</v>
      </c>
      <c r="D2060" s="650" t="str">
        <f t="shared" si="85"/>
        <v>139.95</v>
      </c>
      <c r="E2060" s="651">
        <v>0.53106500000000001</v>
      </c>
      <c r="F2060" s="618"/>
      <c r="I2060" s="653">
        <v>139.94999999999999</v>
      </c>
      <c r="J2060" s="650" t="str">
        <f t="shared" si="86"/>
        <v>139.95</v>
      </c>
      <c r="K2060" s="654">
        <v>0.65425</v>
      </c>
      <c r="L2060" s="637"/>
      <c r="M2060" s="637"/>
      <c r="N2060" s="637"/>
    </row>
    <row r="2061" spans="3:14" x14ac:dyDescent="0.25">
      <c r="C2061" s="649">
        <v>140</v>
      </c>
      <c r="D2061" s="650" t="str">
        <f t="shared" si="85"/>
        <v>140.00</v>
      </c>
      <c r="E2061" s="651">
        <v>0.531057</v>
      </c>
      <c r="F2061" s="618"/>
      <c r="I2061" s="653">
        <v>140</v>
      </c>
      <c r="J2061" s="650" t="str">
        <f t="shared" si="86"/>
        <v>140.00</v>
      </c>
      <c r="K2061" s="654">
        <v>0.6542</v>
      </c>
      <c r="L2061" s="637"/>
      <c r="M2061" s="637"/>
      <c r="N2061" s="637"/>
    </row>
    <row r="2062" spans="3:14" x14ac:dyDescent="0.25">
      <c r="C2062" s="649">
        <v>140.05000000000001</v>
      </c>
      <c r="D2062" s="650" t="str">
        <f t="shared" si="85"/>
        <v>140.05</v>
      </c>
      <c r="E2062" s="651">
        <v>0.53103699999999998</v>
      </c>
      <c r="F2062" s="618"/>
      <c r="I2062" s="653">
        <v>140.05000000000001</v>
      </c>
      <c r="J2062" s="650" t="str">
        <f t="shared" si="86"/>
        <v>140.05</v>
      </c>
      <c r="K2062" s="654">
        <v>0.65417000000000003</v>
      </c>
      <c r="L2062" s="637"/>
      <c r="M2062" s="637"/>
      <c r="N2062" s="637"/>
    </row>
    <row r="2063" spans="3:14" x14ac:dyDescent="0.25">
      <c r="C2063" s="649">
        <v>140.1</v>
      </c>
      <c r="D2063" s="650" t="str">
        <f t="shared" si="85"/>
        <v>140.10</v>
      </c>
      <c r="E2063" s="651">
        <v>0.53100999999999998</v>
      </c>
      <c r="F2063" s="618"/>
      <c r="I2063" s="653">
        <v>140.1</v>
      </c>
      <c r="J2063" s="650" t="str">
        <f t="shared" si="86"/>
        <v>140.10</v>
      </c>
      <c r="K2063" s="654">
        <v>0.65414000000000005</v>
      </c>
      <c r="L2063" s="637"/>
      <c r="M2063" s="637"/>
      <c r="N2063" s="637"/>
    </row>
    <row r="2064" spans="3:14" x14ac:dyDescent="0.25">
      <c r="C2064" s="649">
        <v>140.15</v>
      </c>
      <c r="D2064" s="650" t="str">
        <f t="shared" si="85"/>
        <v>140.15</v>
      </c>
      <c r="E2064" s="651">
        <v>0.53095700000000001</v>
      </c>
      <c r="F2064" s="618"/>
      <c r="I2064" s="653">
        <v>140.15</v>
      </c>
      <c r="J2064" s="650" t="str">
        <f t="shared" si="86"/>
        <v>140.15</v>
      </c>
      <c r="K2064" s="654">
        <v>0.65408999999999995</v>
      </c>
      <c r="L2064" s="637"/>
      <c r="M2064" s="637"/>
      <c r="N2064" s="637"/>
    </row>
    <row r="2065" spans="3:14" x14ac:dyDescent="0.25">
      <c r="C2065" s="649">
        <v>140.19999999999999</v>
      </c>
      <c r="D2065" s="650" t="str">
        <f t="shared" si="85"/>
        <v>140.20</v>
      </c>
      <c r="E2065" s="651">
        <v>0.53090499999999996</v>
      </c>
      <c r="F2065" s="618"/>
      <c r="I2065" s="653">
        <v>140.19999999999999</v>
      </c>
      <c r="J2065" s="650" t="str">
        <f t="shared" si="86"/>
        <v>140.20</v>
      </c>
      <c r="K2065" s="654">
        <v>0.65403999999999995</v>
      </c>
      <c r="L2065" s="637"/>
      <c r="M2065" s="637"/>
      <c r="N2065" s="637"/>
    </row>
    <row r="2066" spans="3:14" x14ac:dyDescent="0.25">
      <c r="C2066" s="649">
        <v>140.25</v>
      </c>
      <c r="D2066" s="650" t="str">
        <f t="shared" si="85"/>
        <v>140.25</v>
      </c>
      <c r="E2066" s="651">
        <v>0.53087700000000004</v>
      </c>
      <c r="F2066" s="618"/>
      <c r="I2066" s="653">
        <v>140.25</v>
      </c>
      <c r="J2066" s="650" t="str">
        <f t="shared" si="86"/>
        <v>140.25</v>
      </c>
      <c r="K2066" s="654">
        <v>0.65398000000000001</v>
      </c>
      <c r="L2066" s="637"/>
      <c r="M2066" s="637"/>
      <c r="N2066" s="637"/>
    </row>
    <row r="2067" spans="3:14" x14ac:dyDescent="0.25">
      <c r="C2067" s="649">
        <v>140.30000000000001</v>
      </c>
      <c r="D2067" s="650" t="str">
        <f t="shared" si="85"/>
        <v>140.30</v>
      </c>
      <c r="E2067" s="651">
        <v>0.53085000000000004</v>
      </c>
      <c r="F2067" s="618"/>
      <c r="I2067" s="653">
        <v>140.30000000000001</v>
      </c>
      <c r="J2067" s="650" t="str">
        <f t="shared" si="86"/>
        <v>140.30</v>
      </c>
      <c r="K2067" s="654">
        <v>0.65393000000000001</v>
      </c>
      <c r="L2067" s="637"/>
      <c r="M2067" s="637"/>
      <c r="N2067" s="637"/>
    </row>
    <row r="2068" spans="3:14" x14ac:dyDescent="0.25">
      <c r="C2068" s="649">
        <v>140.35</v>
      </c>
      <c r="D2068" s="650" t="str">
        <f t="shared" si="85"/>
        <v>140.35</v>
      </c>
      <c r="E2068" s="651">
        <v>0.53079699999999996</v>
      </c>
      <c r="F2068" s="618"/>
      <c r="I2068" s="653">
        <v>140.35</v>
      </c>
      <c r="J2068" s="650" t="str">
        <f t="shared" si="86"/>
        <v>140.35</v>
      </c>
      <c r="K2068" s="654">
        <v>0.65388000000000002</v>
      </c>
      <c r="L2068" s="637"/>
      <c r="M2068" s="637"/>
      <c r="N2068" s="637"/>
    </row>
    <row r="2069" spans="3:14" x14ac:dyDescent="0.25">
      <c r="C2069" s="649">
        <v>140.4</v>
      </c>
      <c r="D2069" s="650" t="str">
        <f t="shared" si="85"/>
        <v>140.40</v>
      </c>
      <c r="E2069" s="651">
        <v>0.53074500000000002</v>
      </c>
      <c r="F2069" s="618"/>
      <c r="I2069" s="653">
        <v>140.4</v>
      </c>
      <c r="J2069" s="650" t="str">
        <f t="shared" si="86"/>
        <v>140.40</v>
      </c>
      <c r="K2069" s="654">
        <v>0.65383000000000002</v>
      </c>
      <c r="L2069" s="637"/>
      <c r="M2069" s="637"/>
      <c r="N2069" s="637"/>
    </row>
    <row r="2070" spans="3:14" x14ac:dyDescent="0.25">
      <c r="C2070" s="649">
        <v>140.44999999999999</v>
      </c>
      <c r="D2070" s="650" t="str">
        <f t="shared" si="85"/>
        <v>140.45</v>
      </c>
      <c r="E2070" s="651">
        <v>0.53069200000000005</v>
      </c>
      <c r="F2070" s="618"/>
      <c r="I2070" s="653">
        <v>140.44999999999999</v>
      </c>
      <c r="J2070" s="650" t="str">
        <f t="shared" si="86"/>
        <v>140.45</v>
      </c>
      <c r="K2070" s="654">
        <v>0.65376999999999996</v>
      </c>
      <c r="L2070" s="637"/>
      <c r="M2070" s="637"/>
      <c r="N2070" s="637"/>
    </row>
    <row r="2071" spans="3:14" x14ac:dyDescent="0.25">
      <c r="C2071" s="649">
        <v>140.5</v>
      </c>
      <c r="D2071" s="650" t="str">
        <f t="shared" si="85"/>
        <v>140.50</v>
      </c>
      <c r="E2071" s="651">
        <v>0.53064</v>
      </c>
      <c r="F2071" s="618"/>
      <c r="I2071" s="653">
        <v>140.5</v>
      </c>
      <c r="J2071" s="650" t="str">
        <f t="shared" si="86"/>
        <v>140.50</v>
      </c>
      <c r="K2071" s="654">
        <v>0.65371999999999997</v>
      </c>
      <c r="L2071" s="637"/>
      <c r="M2071" s="637"/>
      <c r="N2071" s="637"/>
    </row>
    <row r="2072" spans="3:14" x14ac:dyDescent="0.25">
      <c r="C2072" s="649">
        <v>140.55000000000001</v>
      </c>
      <c r="D2072" s="650" t="str">
        <f t="shared" si="85"/>
        <v>140.55</v>
      </c>
      <c r="E2072" s="651">
        <v>0.53061199999999997</v>
      </c>
      <c r="F2072" s="618"/>
      <c r="I2072" s="653">
        <v>140.55000000000001</v>
      </c>
      <c r="J2072" s="650" t="str">
        <f t="shared" si="86"/>
        <v>140.55</v>
      </c>
      <c r="K2072" s="654">
        <v>0.65366999999999997</v>
      </c>
      <c r="L2072" s="637"/>
      <c r="M2072" s="637"/>
      <c r="N2072" s="637"/>
    </row>
    <row r="2073" spans="3:14" x14ac:dyDescent="0.25">
      <c r="C2073" s="649">
        <v>140.6</v>
      </c>
      <c r="D2073" s="650" t="str">
        <f t="shared" si="85"/>
        <v>140.60</v>
      </c>
      <c r="E2073" s="651">
        <v>0.53058499999999997</v>
      </c>
      <c r="F2073" s="618"/>
      <c r="I2073" s="653">
        <v>140.6</v>
      </c>
      <c r="J2073" s="650" t="str">
        <f t="shared" si="86"/>
        <v>140.60</v>
      </c>
      <c r="K2073" s="654">
        <v>0.65361999999999998</v>
      </c>
      <c r="L2073" s="637"/>
      <c r="M2073" s="637"/>
      <c r="N2073" s="637"/>
    </row>
    <row r="2074" spans="3:14" x14ac:dyDescent="0.25">
      <c r="C2074" s="649">
        <v>140.65</v>
      </c>
      <c r="D2074" s="650" t="str">
        <f t="shared" si="85"/>
        <v>140.65</v>
      </c>
      <c r="E2074" s="651">
        <v>0.530532</v>
      </c>
      <c r="F2074" s="618"/>
      <c r="I2074" s="653">
        <v>140.65</v>
      </c>
      <c r="J2074" s="650" t="str">
        <f t="shared" si="86"/>
        <v>140.65</v>
      </c>
      <c r="K2074" s="654">
        <v>0.65356000000000003</v>
      </c>
      <c r="L2074" s="637"/>
      <c r="M2074" s="637"/>
      <c r="N2074" s="637"/>
    </row>
    <row r="2075" spans="3:14" x14ac:dyDescent="0.25">
      <c r="C2075" s="649">
        <v>140.69999999999999</v>
      </c>
      <c r="D2075" s="650" t="str">
        <f t="shared" si="85"/>
        <v>140.70</v>
      </c>
      <c r="E2075" s="651">
        <v>0.53047999999999995</v>
      </c>
      <c r="F2075" s="618"/>
      <c r="I2075" s="653">
        <v>140.69999999999999</v>
      </c>
      <c r="J2075" s="650" t="str">
        <f t="shared" si="86"/>
        <v>140.70</v>
      </c>
      <c r="K2075" s="654">
        <v>0.65351000000000004</v>
      </c>
      <c r="L2075" s="637"/>
      <c r="M2075" s="637"/>
      <c r="N2075" s="637"/>
    </row>
    <row r="2076" spans="3:14" x14ac:dyDescent="0.25">
      <c r="C2076" s="649">
        <v>140.75</v>
      </c>
      <c r="D2076" s="650" t="str">
        <f t="shared" si="85"/>
        <v>140.75</v>
      </c>
      <c r="E2076" s="651">
        <v>0.53045200000000003</v>
      </c>
      <c r="F2076" s="618"/>
      <c r="I2076" s="653">
        <v>140.75</v>
      </c>
      <c r="J2076" s="650" t="str">
        <f t="shared" si="86"/>
        <v>140.75</v>
      </c>
      <c r="K2076" s="654">
        <v>0.65346000000000004</v>
      </c>
      <c r="L2076" s="637"/>
      <c r="M2076" s="637"/>
      <c r="N2076" s="637"/>
    </row>
    <row r="2077" spans="3:14" x14ac:dyDescent="0.25">
      <c r="C2077" s="649">
        <v>140.80000000000001</v>
      </c>
      <c r="D2077" s="650" t="str">
        <f t="shared" si="85"/>
        <v>140.80</v>
      </c>
      <c r="E2077" s="651">
        <v>0.53042500000000004</v>
      </c>
      <c r="F2077" s="618"/>
      <c r="I2077" s="653">
        <v>140.80000000000001</v>
      </c>
      <c r="J2077" s="650" t="str">
        <f t="shared" si="86"/>
        <v>140.80</v>
      </c>
      <c r="K2077" s="654">
        <v>0.65341000000000005</v>
      </c>
      <c r="L2077" s="637"/>
      <c r="M2077" s="637"/>
      <c r="N2077" s="637"/>
    </row>
    <row r="2078" spans="3:14" x14ac:dyDescent="0.25">
      <c r="C2078" s="649">
        <v>140.85</v>
      </c>
      <c r="D2078" s="650" t="str">
        <f t="shared" si="85"/>
        <v>140.85</v>
      </c>
      <c r="E2078" s="651">
        <v>0.53037199999999995</v>
      </c>
      <c r="F2078" s="618"/>
      <c r="I2078" s="653">
        <v>140.85</v>
      </c>
      <c r="J2078" s="650" t="str">
        <f t="shared" si="86"/>
        <v>140.85</v>
      </c>
      <c r="K2078" s="654">
        <v>0.65334999999999999</v>
      </c>
      <c r="L2078" s="637"/>
      <c r="M2078" s="637"/>
      <c r="N2078" s="637"/>
    </row>
    <row r="2079" spans="3:14" x14ac:dyDescent="0.25">
      <c r="C2079" s="649">
        <v>140.9</v>
      </c>
      <c r="D2079" s="650" t="str">
        <f t="shared" si="85"/>
        <v>140.90</v>
      </c>
      <c r="E2079" s="651">
        <v>0.53032000000000001</v>
      </c>
      <c r="F2079" s="618"/>
      <c r="I2079" s="653">
        <v>140.9</v>
      </c>
      <c r="J2079" s="650" t="str">
        <f t="shared" si="86"/>
        <v>140.90</v>
      </c>
      <c r="K2079" s="654">
        <v>0.65329999999999999</v>
      </c>
      <c r="L2079" s="637"/>
      <c r="M2079" s="637"/>
      <c r="N2079" s="637"/>
    </row>
    <row r="2080" spans="3:14" x14ac:dyDescent="0.25">
      <c r="C2080" s="649">
        <v>140.94999999999999</v>
      </c>
      <c r="D2080" s="650" t="str">
        <f t="shared" si="85"/>
        <v>140.95</v>
      </c>
      <c r="E2080" s="651">
        <v>0.53029199999999999</v>
      </c>
      <c r="F2080" s="618"/>
      <c r="I2080" s="653">
        <v>140.94999999999999</v>
      </c>
      <c r="J2080" s="650" t="str">
        <f t="shared" si="86"/>
        <v>140.95</v>
      </c>
      <c r="K2080" s="654">
        <v>0.65325</v>
      </c>
      <c r="L2080" s="637"/>
      <c r="M2080" s="637"/>
      <c r="N2080" s="637"/>
    </row>
    <row r="2081" spans="3:14" x14ac:dyDescent="0.25">
      <c r="C2081" s="649">
        <v>141</v>
      </c>
      <c r="D2081" s="650" t="str">
        <f t="shared" si="85"/>
        <v>141.00</v>
      </c>
      <c r="E2081" s="651">
        <v>0.53026499999999999</v>
      </c>
      <c r="F2081" s="618"/>
      <c r="I2081" s="653">
        <v>141</v>
      </c>
      <c r="J2081" s="650" t="str">
        <f t="shared" si="86"/>
        <v>141.00</v>
      </c>
      <c r="K2081" s="654">
        <v>0.6532</v>
      </c>
      <c r="L2081" s="637"/>
      <c r="M2081" s="637"/>
      <c r="N2081" s="637"/>
    </row>
    <row r="2082" spans="3:14" x14ac:dyDescent="0.25">
      <c r="C2082" s="649">
        <v>141.05000000000001</v>
      </c>
      <c r="D2082" s="650" t="str">
        <f t="shared" si="85"/>
        <v>141.05</v>
      </c>
      <c r="E2082" s="651">
        <v>0.53021200000000002</v>
      </c>
      <c r="F2082" s="618"/>
      <c r="I2082" s="653">
        <v>141.05000000000001</v>
      </c>
      <c r="J2082" s="650" t="str">
        <f t="shared" si="86"/>
        <v>141.05</v>
      </c>
      <c r="K2082" s="654">
        <v>0.65314000000000005</v>
      </c>
      <c r="L2082" s="637"/>
      <c r="M2082" s="637"/>
      <c r="N2082" s="637"/>
    </row>
    <row r="2083" spans="3:14" x14ac:dyDescent="0.25">
      <c r="C2083" s="649">
        <v>141.1</v>
      </c>
      <c r="D2083" s="650" t="str">
        <f t="shared" si="85"/>
        <v>141.10</v>
      </c>
      <c r="E2083" s="651">
        <v>0.53015999999999996</v>
      </c>
      <c r="F2083" s="618"/>
      <c r="I2083" s="653">
        <v>141.1</v>
      </c>
      <c r="J2083" s="650" t="str">
        <f t="shared" si="86"/>
        <v>141.10</v>
      </c>
      <c r="K2083" s="654">
        <v>0.65308999999999995</v>
      </c>
      <c r="L2083" s="637"/>
      <c r="M2083" s="637"/>
      <c r="N2083" s="637"/>
    </row>
    <row r="2084" spans="3:14" x14ac:dyDescent="0.25">
      <c r="C2084" s="649">
        <v>141.15</v>
      </c>
      <c r="D2084" s="650" t="str">
        <f t="shared" si="85"/>
        <v>141.15</v>
      </c>
      <c r="E2084" s="651">
        <v>0.53010699999999999</v>
      </c>
      <c r="F2084" s="618"/>
      <c r="I2084" s="653">
        <v>141.15</v>
      </c>
      <c r="J2084" s="650" t="str">
        <f t="shared" si="86"/>
        <v>141.15</v>
      </c>
      <c r="K2084" s="654">
        <v>0.65303999999999995</v>
      </c>
      <c r="L2084" s="637"/>
      <c r="M2084" s="637"/>
      <c r="N2084" s="637"/>
    </row>
    <row r="2085" spans="3:14" x14ac:dyDescent="0.25">
      <c r="C2085" s="649">
        <v>141.19999999999999</v>
      </c>
      <c r="D2085" s="650" t="str">
        <f t="shared" si="85"/>
        <v>141.20</v>
      </c>
      <c r="E2085" s="651">
        <v>0.53005500000000005</v>
      </c>
      <c r="F2085" s="618"/>
      <c r="I2085" s="653">
        <v>141.19999999999999</v>
      </c>
      <c r="J2085" s="650" t="str">
        <f t="shared" si="86"/>
        <v>141.20</v>
      </c>
      <c r="K2085" s="654">
        <v>0.65298999999999996</v>
      </c>
      <c r="L2085" s="637"/>
      <c r="M2085" s="637"/>
      <c r="N2085" s="637"/>
    </row>
    <row r="2086" spans="3:14" x14ac:dyDescent="0.25">
      <c r="C2086" s="649">
        <v>141.25</v>
      </c>
      <c r="D2086" s="650" t="str">
        <f t="shared" si="85"/>
        <v>141.25</v>
      </c>
      <c r="E2086" s="651">
        <v>0.53002700000000003</v>
      </c>
      <c r="F2086" s="618"/>
      <c r="I2086" s="653">
        <v>141.25</v>
      </c>
      <c r="J2086" s="650" t="str">
        <f t="shared" si="86"/>
        <v>141.25</v>
      </c>
      <c r="K2086" s="654">
        <v>0.65293000000000001</v>
      </c>
      <c r="L2086" s="637"/>
      <c r="M2086" s="637"/>
      <c r="N2086" s="637"/>
    </row>
    <row r="2087" spans="3:14" x14ac:dyDescent="0.25">
      <c r="C2087" s="649">
        <v>141.30000000000001</v>
      </c>
      <c r="D2087" s="650" t="str">
        <f t="shared" si="85"/>
        <v>141.30</v>
      </c>
      <c r="E2087" s="651">
        <v>0.53</v>
      </c>
      <c r="F2087" s="618"/>
      <c r="I2087" s="653">
        <v>141.30000000000001</v>
      </c>
      <c r="J2087" s="650" t="str">
        <f t="shared" si="86"/>
        <v>141.30</v>
      </c>
      <c r="K2087" s="654">
        <v>0.65288000000000002</v>
      </c>
      <c r="L2087" s="637"/>
      <c r="M2087" s="637"/>
      <c r="N2087" s="637"/>
    </row>
    <row r="2088" spans="3:14" x14ac:dyDescent="0.25">
      <c r="C2088" s="649">
        <v>141.35</v>
      </c>
      <c r="D2088" s="650" t="str">
        <f t="shared" si="85"/>
        <v>141.35</v>
      </c>
      <c r="E2088" s="651">
        <v>0.52994699999999995</v>
      </c>
      <c r="F2088" s="618"/>
      <c r="I2088" s="653">
        <v>141.35</v>
      </c>
      <c r="J2088" s="650" t="str">
        <f t="shared" si="86"/>
        <v>141.35</v>
      </c>
      <c r="K2088" s="654">
        <v>0.65283000000000002</v>
      </c>
      <c r="L2088" s="637"/>
      <c r="M2088" s="637"/>
      <c r="N2088" s="637"/>
    </row>
    <row r="2089" spans="3:14" x14ac:dyDescent="0.25">
      <c r="C2089" s="649">
        <v>141.4</v>
      </c>
      <c r="D2089" s="650" t="str">
        <f t="shared" si="85"/>
        <v>141.40</v>
      </c>
      <c r="E2089" s="651">
        <v>0.529895</v>
      </c>
      <c r="F2089" s="618"/>
      <c r="I2089" s="653">
        <v>141.4</v>
      </c>
      <c r="J2089" s="650" t="str">
        <f t="shared" si="86"/>
        <v>141.40</v>
      </c>
      <c r="K2089" s="654">
        <v>0.65278000000000003</v>
      </c>
      <c r="L2089" s="637"/>
      <c r="M2089" s="637"/>
      <c r="N2089" s="637"/>
    </row>
    <row r="2090" spans="3:14" x14ac:dyDescent="0.25">
      <c r="C2090" s="649">
        <v>141.44999999999999</v>
      </c>
      <c r="D2090" s="650" t="str">
        <f t="shared" si="85"/>
        <v>141.45</v>
      </c>
      <c r="E2090" s="651">
        <v>0.52986699999999998</v>
      </c>
      <c r="F2090" s="618"/>
      <c r="I2090" s="653">
        <v>141.44999999999999</v>
      </c>
      <c r="J2090" s="650" t="str">
        <f t="shared" si="86"/>
        <v>141.45</v>
      </c>
      <c r="K2090" s="654">
        <v>0.65271999999999997</v>
      </c>
      <c r="L2090" s="637"/>
      <c r="M2090" s="637"/>
      <c r="N2090" s="637"/>
    </row>
    <row r="2091" spans="3:14" x14ac:dyDescent="0.25">
      <c r="C2091" s="649">
        <v>141.5</v>
      </c>
      <c r="D2091" s="650" t="str">
        <f t="shared" si="85"/>
        <v>141.50</v>
      </c>
      <c r="E2091" s="651">
        <v>0.52983999999999998</v>
      </c>
      <c r="F2091" s="618"/>
      <c r="I2091" s="653">
        <v>141.5</v>
      </c>
      <c r="J2091" s="650" t="str">
        <f t="shared" si="86"/>
        <v>141.50</v>
      </c>
      <c r="K2091" s="654">
        <v>0.65266999999999997</v>
      </c>
      <c r="L2091" s="637"/>
      <c r="M2091" s="637"/>
      <c r="N2091" s="637"/>
    </row>
    <row r="2092" spans="3:14" x14ac:dyDescent="0.25">
      <c r="C2092" s="649">
        <v>141.55000000000001</v>
      </c>
      <c r="D2092" s="650" t="str">
        <f t="shared" si="85"/>
        <v>141.55</v>
      </c>
      <c r="E2092" s="651">
        <v>0.52978700000000001</v>
      </c>
      <c r="F2092" s="618"/>
      <c r="I2092" s="653">
        <v>141.55000000000001</v>
      </c>
      <c r="J2092" s="650" t="str">
        <f t="shared" si="86"/>
        <v>141.55</v>
      </c>
      <c r="K2092" s="654">
        <v>0.65261999999999998</v>
      </c>
      <c r="L2092" s="637"/>
      <c r="M2092" s="637"/>
      <c r="N2092" s="637"/>
    </row>
    <row r="2093" spans="3:14" x14ac:dyDescent="0.25">
      <c r="C2093" s="649">
        <v>141.6</v>
      </c>
      <c r="D2093" s="650" t="str">
        <f t="shared" si="85"/>
        <v>141.60</v>
      </c>
      <c r="E2093" s="651">
        <v>0.52973499999999996</v>
      </c>
      <c r="F2093" s="618"/>
      <c r="I2093" s="653">
        <v>141.6</v>
      </c>
      <c r="J2093" s="650" t="str">
        <f t="shared" si="86"/>
        <v>141.60</v>
      </c>
      <c r="K2093" s="654">
        <v>0.65256999999999998</v>
      </c>
      <c r="L2093" s="637"/>
      <c r="M2093" s="637"/>
      <c r="N2093" s="637"/>
    </row>
    <row r="2094" spans="3:14" x14ac:dyDescent="0.25">
      <c r="C2094" s="649">
        <v>141.65</v>
      </c>
      <c r="D2094" s="650" t="str">
        <f t="shared" si="85"/>
        <v>141.65</v>
      </c>
      <c r="E2094" s="651">
        <v>0.52970700000000004</v>
      </c>
      <c r="F2094" s="618"/>
      <c r="I2094" s="653">
        <v>141.65</v>
      </c>
      <c r="J2094" s="650" t="str">
        <f t="shared" si="86"/>
        <v>141.65</v>
      </c>
      <c r="K2094" s="654">
        <v>0.65251000000000003</v>
      </c>
      <c r="L2094" s="637"/>
      <c r="M2094" s="637"/>
      <c r="N2094" s="637"/>
    </row>
    <row r="2095" spans="3:14" x14ac:dyDescent="0.25">
      <c r="C2095" s="649">
        <v>141.69999999999999</v>
      </c>
      <c r="D2095" s="650" t="str">
        <f t="shared" si="85"/>
        <v>141.70</v>
      </c>
      <c r="E2095" s="651">
        <v>0.52968000000000004</v>
      </c>
      <c r="F2095" s="618"/>
      <c r="I2095" s="653">
        <v>141.69999999999999</v>
      </c>
      <c r="J2095" s="650" t="str">
        <f t="shared" si="86"/>
        <v>141.70</v>
      </c>
      <c r="K2095" s="654">
        <v>0.65246000000000004</v>
      </c>
      <c r="L2095" s="637"/>
      <c r="M2095" s="637"/>
      <c r="N2095" s="637"/>
    </row>
    <row r="2096" spans="3:14" x14ac:dyDescent="0.25">
      <c r="C2096" s="649">
        <v>141.75</v>
      </c>
      <c r="D2096" s="650" t="str">
        <f t="shared" si="85"/>
        <v>141.75</v>
      </c>
      <c r="E2096" s="651">
        <v>0.52962699999999996</v>
      </c>
      <c r="F2096" s="618"/>
      <c r="I2096" s="653">
        <v>141.75</v>
      </c>
      <c r="J2096" s="650" t="str">
        <f t="shared" si="86"/>
        <v>141.75</v>
      </c>
      <c r="K2096" s="654">
        <v>0.65242999999999995</v>
      </c>
      <c r="L2096" s="637"/>
      <c r="M2096" s="637"/>
      <c r="N2096" s="637"/>
    </row>
    <row r="2097" spans="3:14" x14ac:dyDescent="0.25">
      <c r="C2097" s="649">
        <v>141.80000000000001</v>
      </c>
      <c r="D2097" s="650" t="str">
        <f t="shared" si="85"/>
        <v>141.80</v>
      </c>
      <c r="E2097" s="651">
        <v>0.52957500000000002</v>
      </c>
      <c r="F2097" s="618"/>
      <c r="I2097" s="653">
        <v>141.80000000000001</v>
      </c>
      <c r="J2097" s="650" t="str">
        <f t="shared" si="86"/>
        <v>141.80</v>
      </c>
      <c r="K2097" s="654">
        <v>0.65241000000000005</v>
      </c>
      <c r="L2097" s="637"/>
      <c r="M2097" s="637"/>
      <c r="N2097" s="637"/>
    </row>
    <row r="2098" spans="3:14" x14ac:dyDescent="0.25">
      <c r="C2098" s="649">
        <v>141.85</v>
      </c>
      <c r="D2098" s="650" t="str">
        <f t="shared" si="85"/>
        <v>141.85</v>
      </c>
      <c r="E2098" s="651">
        <v>0.52952200000000005</v>
      </c>
      <c r="F2098" s="618"/>
      <c r="I2098" s="653">
        <v>141.85</v>
      </c>
      <c r="J2098" s="650" t="str">
        <f t="shared" si="86"/>
        <v>141.85</v>
      </c>
      <c r="K2098" s="654">
        <v>0.65234999999999999</v>
      </c>
      <c r="L2098" s="637"/>
      <c r="M2098" s="637"/>
      <c r="N2098" s="637"/>
    </row>
    <row r="2099" spans="3:14" x14ac:dyDescent="0.25">
      <c r="C2099" s="649">
        <v>141.9</v>
      </c>
      <c r="D2099" s="650" t="str">
        <f t="shared" si="85"/>
        <v>141.90</v>
      </c>
      <c r="E2099" s="651">
        <v>0.52947</v>
      </c>
      <c r="F2099" s="618"/>
      <c r="I2099" s="653">
        <v>141.9</v>
      </c>
      <c r="J2099" s="650" t="str">
        <f t="shared" si="86"/>
        <v>141.90</v>
      </c>
      <c r="K2099" s="654">
        <v>0.65229999999999999</v>
      </c>
      <c r="L2099" s="637"/>
      <c r="M2099" s="637"/>
      <c r="N2099" s="637"/>
    </row>
    <row r="2100" spans="3:14" x14ac:dyDescent="0.25">
      <c r="C2100" s="649">
        <v>141.94999999999999</v>
      </c>
      <c r="D2100" s="650" t="str">
        <f t="shared" si="85"/>
        <v>141.95</v>
      </c>
      <c r="E2100" s="651">
        <v>0.52944199999999997</v>
      </c>
      <c r="F2100" s="618"/>
      <c r="I2100" s="653">
        <v>141.94999999999999</v>
      </c>
      <c r="J2100" s="650" t="str">
        <f t="shared" si="86"/>
        <v>141.95</v>
      </c>
      <c r="K2100" s="654">
        <v>0.65225</v>
      </c>
      <c r="L2100" s="637"/>
      <c r="M2100" s="637"/>
      <c r="N2100" s="637"/>
    </row>
    <row r="2101" spans="3:14" x14ac:dyDescent="0.25">
      <c r="C2101" s="649">
        <v>142</v>
      </c>
      <c r="D2101" s="650" t="str">
        <f t="shared" si="85"/>
        <v>142.00</v>
      </c>
      <c r="E2101" s="651">
        <v>0.52941499999999997</v>
      </c>
      <c r="F2101" s="618"/>
      <c r="I2101" s="653">
        <v>142</v>
      </c>
      <c r="J2101" s="650" t="str">
        <f t="shared" si="86"/>
        <v>142.00</v>
      </c>
      <c r="K2101" s="654">
        <v>0.6522</v>
      </c>
      <c r="L2101" s="637"/>
      <c r="M2101" s="637"/>
      <c r="N2101" s="637"/>
    </row>
    <row r="2102" spans="3:14" x14ac:dyDescent="0.25">
      <c r="C2102" s="649">
        <v>142.05000000000001</v>
      </c>
      <c r="D2102" s="650" t="str">
        <f t="shared" si="85"/>
        <v>142.05</v>
      </c>
      <c r="E2102" s="651">
        <v>0.529362</v>
      </c>
      <c r="F2102" s="618"/>
      <c r="I2102" s="653">
        <v>142.05000000000001</v>
      </c>
      <c r="J2102" s="650" t="str">
        <f t="shared" si="86"/>
        <v>142.05</v>
      </c>
      <c r="K2102" s="654">
        <v>0.65214000000000005</v>
      </c>
      <c r="L2102" s="637"/>
      <c r="M2102" s="637"/>
      <c r="N2102" s="637"/>
    </row>
    <row r="2103" spans="3:14" x14ac:dyDescent="0.25">
      <c r="C2103" s="649">
        <v>142.1</v>
      </c>
      <c r="D2103" s="650" t="str">
        <f t="shared" si="85"/>
        <v>142.10</v>
      </c>
      <c r="E2103" s="651">
        <v>0.52930999999999995</v>
      </c>
      <c r="F2103" s="618"/>
      <c r="I2103" s="653">
        <v>142.1</v>
      </c>
      <c r="J2103" s="650" t="str">
        <f t="shared" si="86"/>
        <v>142.10</v>
      </c>
      <c r="K2103" s="654">
        <v>0.65208999999999995</v>
      </c>
      <c r="L2103" s="637"/>
      <c r="M2103" s="637"/>
      <c r="N2103" s="637"/>
    </row>
    <row r="2104" spans="3:14" x14ac:dyDescent="0.25">
      <c r="C2104" s="649">
        <v>142.15</v>
      </c>
      <c r="D2104" s="650" t="str">
        <f t="shared" si="85"/>
        <v>142.15</v>
      </c>
      <c r="E2104" s="651">
        <v>0.52928200000000003</v>
      </c>
      <c r="F2104" s="618"/>
      <c r="I2104" s="653">
        <v>142.15</v>
      </c>
      <c r="J2104" s="650" t="str">
        <f t="shared" si="86"/>
        <v>142.15</v>
      </c>
      <c r="K2104" s="654">
        <v>0.65203999999999995</v>
      </c>
      <c r="L2104" s="637"/>
      <c r="M2104" s="637"/>
      <c r="N2104" s="637"/>
    </row>
    <row r="2105" spans="3:14" x14ac:dyDescent="0.25">
      <c r="C2105" s="649">
        <v>142.19999999999999</v>
      </c>
      <c r="D2105" s="650" t="str">
        <f t="shared" si="85"/>
        <v>142.20</v>
      </c>
      <c r="E2105" s="651">
        <v>0.52925500000000003</v>
      </c>
      <c r="F2105" s="618"/>
      <c r="I2105" s="653">
        <v>142.19999999999999</v>
      </c>
      <c r="J2105" s="650" t="str">
        <f t="shared" si="86"/>
        <v>142.20</v>
      </c>
      <c r="K2105" s="654">
        <v>0.65198999999999996</v>
      </c>
      <c r="L2105" s="637"/>
      <c r="M2105" s="637"/>
      <c r="N2105" s="637"/>
    </row>
    <row r="2106" spans="3:14" x14ac:dyDescent="0.25">
      <c r="C2106" s="649">
        <v>142.25</v>
      </c>
      <c r="D2106" s="650" t="str">
        <f t="shared" si="85"/>
        <v>142.25</v>
      </c>
      <c r="E2106" s="651">
        <v>0.52920199999999995</v>
      </c>
      <c r="F2106" s="618"/>
      <c r="I2106" s="653">
        <v>142.25</v>
      </c>
      <c r="J2106" s="650" t="str">
        <f t="shared" si="86"/>
        <v>142.25</v>
      </c>
      <c r="K2106" s="654">
        <v>0.65193000000000001</v>
      </c>
      <c r="L2106" s="637"/>
      <c r="M2106" s="637"/>
      <c r="N2106" s="637"/>
    </row>
    <row r="2107" spans="3:14" x14ac:dyDescent="0.25">
      <c r="C2107" s="649">
        <v>142.30000000000001</v>
      </c>
      <c r="D2107" s="650" t="str">
        <f t="shared" si="85"/>
        <v>142.30</v>
      </c>
      <c r="E2107" s="651">
        <v>0.52915000000000001</v>
      </c>
      <c r="F2107" s="618"/>
      <c r="I2107" s="653">
        <v>142.30000000000001</v>
      </c>
      <c r="J2107" s="650" t="str">
        <f t="shared" si="86"/>
        <v>142.30</v>
      </c>
      <c r="K2107" s="654">
        <v>0.65188000000000001</v>
      </c>
      <c r="L2107" s="637"/>
      <c r="M2107" s="637"/>
      <c r="N2107" s="637"/>
    </row>
    <row r="2108" spans="3:14" x14ac:dyDescent="0.25">
      <c r="C2108" s="649">
        <v>142.35</v>
      </c>
      <c r="D2108" s="650" t="str">
        <f t="shared" si="85"/>
        <v>142.35</v>
      </c>
      <c r="E2108" s="651">
        <v>0.52909700000000004</v>
      </c>
      <c r="F2108" s="618"/>
      <c r="I2108" s="653">
        <v>142.35</v>
      </c>
      <c r="J2108" s="650" t="str">
        <f t="shared" si="86"/>
        <v>142.35</v>
      </c>
      <c r="K2108" s="654">
        <v>0.65183000000000002</v>
      </c>
      <c r="L2108" s="637"/>
      <c r="M2108" s="637"/>
      <c r="N2108" s="637"/>
    </row>
    <row r="2109" spans="3:14" x14ac:dyDescent="0.25">
      <c r="C2109" s="649">
        <v>142.4</v>
      </c>
      <c r="D2109" s="650" t="str">
        <f t="shared" si="85"/>
        <v>142.40</v>
      </c>
      <c r="E2109" s="651">
        <v>0.52904499999999999</v>
      </c>
      <c r="F2109" s="618"/>
      <c r="I2109" s="653">
        <v>142.4</v>
      </c>
      <c r="J2109" s="650" t="str">
        <f t="shared" si="86"/>
        <v>142.40</v>
      </c>
      <c r="K2109" s="654">
        <v>0.65178999999999998</v>
      </c>
      <c r="L2109" s="637"/>
      <c r="M2109" s="637"/>
      <c r="N2109" s="637"/>
    </row>
    <row r="2110" spans="3:14" x14ac:dyDescent="0.25">
      <c r="C2110" s="649">
        <v>142.44999999999999</v>
      </c>
      <c r="D2110" s="650" t="str">
        <f t="shared" ref="D2110:D2173" si="87">TEXT(C2110,"#.00")</f>
        <v>142.45</v>
      </c>
      <c r="E2110" s="651">
        <v>0.52901699999999996</v>
      </c>
      <c r="F2110" s="618"/>
      <c r="I2110" s="653">
        <v>142.44999999999999</v>
      </c>
      <c r="J2110" s="650" t="str">
        <f t="shared" ref="J2110:J2173" si="88">TEXT(I2110,"#.00")</f>
        <v>142.45</v>
      </c>
      <c r="K2110" s="654">
        <v>0.65173000000000003</v>
      </c>
      <c r="L2110" s="637"/>
      <c r="M2110" s="637"/>
      <c r="N2110" s="637"/>
    </row>
    <row r="2111" spans="3:14" x14ac:dyDescent="0.25">
      <c r="C2111" s="649">
        <v>142.5</v>
      </c>
      <c r="D2111" s="650" t="str">
        <f t="shared" si="87"/>
        <v>142.50</v>
      </c>
      <c r="E2111" s="651">
        <v>0.52898999999999996</v>
      </c>
      <c r="F2111" s="618"/>
      <c r="I2111" s="653">
        <v>142.5</v>
      </c>
      <c r="J2111" s="650" t="str">
        <f t="shared" si="88"/>
        <v>142.50</v>
      </c>
      <c r="K2111" s="654">
        <v>0.65168000000000004</v>
      </c>
      <c r="L2111" s="637"/>
      <c r="M2111" s="637"/>
      <c r="N2111" s="637"/>
    </row>
    <row r="2112" spans="3:14" x14ac:dyDescent="0.25">
      <c r="C2112" s="649">
        <v>142.55000000000001</v>
      </c>
      <c r="D2112" s="650" t="str">
        <f t="shared" si="87"/>
        <v>142.55</v>
      </c>
      <c r="E2112" s="651">
        <v>0.52893699999999999</v>
      </c>
      <c r="F2112" s="618"/>
      <c r="I2112" s="653">
        <v>142.55000000000001</v>
      </c>
      <c r="J2112" s="650" t="str">
        <f t="shared" si="88"/>
        <v>142.55</v>
      </c>
      <c r="K2112" s="654">
        <v>0.65163000000000004</v>
      </c>
      <c r="L2112" s="637"/>
      <c r="M2112" s="637"/>
      <c r="N2112" s="637"/>
    </row>
    <row r="2113" spans="3:14" x14ac:dyDescent="0.25">
      <c r="C2113" s="649">
        <v>142.6</v>
      </c>
      <c r="D2113" s="650" t="str">
        <f t="shared" si="87"/>
        <v>142.60</v>
      </c>
      <c r="E2113" s="651">
        <v>0.52888500000000005</v>
      </c>
      <c r="F2113" s="618"/>
      <c r="I2113" s="653">
        <v>142.6</v>
      </c>
      <c r="J2113" s="650" t="str">
        <f t="shared" si="88"/>
        <v>142.60</v>
      </c>
      <c r="K2113" s="654">
        <v>0.65158000000000005</v>
      </c>
      <c r="L2113" s="637"/>
      <c r="M2113" s="637"/>
      <c r="N2113" s="637"/>
    </row>
    <row r="2114" spans="3:14" x14ac:dyDescent="0.25">
      <c r="C2114" s="649">
        <v>142.65</v>
      </c>
      <c r="D2114" s="650" t="str">
        <f t="shared" si="87"/>
        <v>142.65</v>
      </c>
      <c r="E2114" s="651">
        <v>0.52885700000000002</v>
      </c>
      <c r="F2114" s="618"/>
      <c r="I2114" s="653">
        <v>142.65</v>
      </c>
      <c r="J2114" s="650" t="str">
        <f t="shared" si="88"/>
        <v>142.65</v>
      </c>
      <c r="K2114" s="654">
        <v>0.65151999999999999</v>
      </c>
      <c r="L2114" s="637"/>
      <c r="M2114" s="637"/>
      <c r="N2114" s="637"/>
    </row>
    <row r="2115" spans="3:14" x14ac:dyDescent="0.25">
      <c r="C2115" s="649">
        <v>142.69999999999999</v>
      </c>
      <c r="D2115" s="650" t="str">
        <f t="shared" si="87"/>
        <v>142.70</v>
      </c>
      <c r="E2115" s="651">
        <v>0.52883000000000002</v>
      </c>
      <c r="F2115" s="618"/>
      <c r="I2115" s="653">
        <v>142.69999999999999</v>
      </c>
      <c r="J2115" s="650" t="str">
        <f t="shared" si="88"/>
        <v>142.70</v>
      </c>
      <c r="K2115" s="654">
        <v>0.65146999999999999</v>
      </c>
      <c r="L2115" s="637"/>
      <c r="M2115" s="637"/>
      <c r="N2115" s="637"/>
    </row>
    <row r="2116" spans="3:14" x14ac:dyDescent="0.25">
      <c r="C2116" s="649">
        <v>142.75</v>
      </c>
      <c r="D2116" s="650" t="str">
        <f t="shared" si="87"/>
        <v>142.75</v>
      </c>
      <c r="E2116" s="651">
        <v>0.52877700000000005</v>
      </c>
      <c r="F2116" s="618"/>
      <c r="I2116" s="653">
        <v>142.75</v>
      </c>
      <c r="J2116" s="650" t="str">
        <f t="shared" si="88"/>
        <v>142.75</v>
      </c>
      <c r="K2116" s="654">
        <v>0.65142</v>
      </c>
      <c r="L2116" s="637"/>
      <c r="M2116" s="637"/>
      <c r="N2116" s="637"/>
    </row>
    <row r="2117" spans="3:14" x14ac:dyDescent="0.25">
      <c r="C2117" s="649">
        <v>142.80000000000001</v>
      </c>
      <c r="D2117" s="650" t="str">
        <f t="shared" si="87"/>
        <v>142.80</v>
      </c>
      <c r="E2117" s="651">
        <v>0.528725</v>
      </c>
      <c r="F2117" s="618"/>
      <c r="I2117" s="653">
        <v>142.80000000000001</v>
      </c>
      <c r="J2117" s="650" t="str">
        <f t="shared" si="88"/>
        <v>142.80</v>
      </c>
      <c r="K2117" s="654">
        <v>0.65137</v>
      </c>
      <c r="L2117" s="637"/>
      <c r="M2117" s="637"/>
      <c r="N2117" s="637"/>
    </row>
    <row r="2118" spans="3:14" x14ac:dyDescent="0.25">
      <c r="C2118" s="649">
        <v>142.85</v>
      </c>
      <c r="D2118" s="650" t="str">
        <f t="shared" si="87"/>
        <v>142.85</v>
      </c>
      <c r="E2118" s="651">
        <v>0.52869699999999997</v>
      </c>
      <c r="F2118" s="618"/>
      <c r="I2118" s="653">
        <v>142.85</v>
      </c>
      <c r="J2118" s="650" t="str">
        <f t="shared" si="88"/>
        <v>142.85</v>
      </c>
      <c r="K2118" s="654">
        <v>0.65130999999999994</v>
      </c>
      <c r="L2118" s="637"/>
      <c r="M2118" s="637"/>
      <c r="N2118" s="637"/>
    </row>
    <row r="2119" spans="3:14" x14ac:dyDescent="0.25">
      <c r="C2119" s="649">
        <v>142.9</v>
      </c>
      <c r="D2119" s="650" t="str">
        <f t="shared" si="87"/>
        <v>142.90</v>
      </c>
      <c r="E2119" s="651">
        <v>0.52866999999999997</v>
      </c>
      <c r="F2119" s="618"/>
      <c r="I2119" s="653">
        <v>142.9</v>
      </c>
      <c r="J2119" s="650" t="str">
        <f t="shared" si="88"/>
        <v>142.90</v>
      </c>
      <c r="K2119" s="654">
        <v>0.65125999999999995</v>
      </c>
      <c r="L2119" s="637"/>
      <c r="M2119" s="637"/>
      <c r="N2119" s="637"/>
    </row>
    <row r="2120" spans="3:14" x14ac:dyDescent="0.25">
      <c r="C2120" s="649">
        <v>142.94999999999999</v>
      </c>
      <c r="D2120" s="650" t="str">
        <f t="shared" si="87"/>
        <v>142.95</v>
      </c>
      <c r="E2120" s="651">
        <v>0.528617</v>
      </c>
      <c r="F2120" s="618"/>
      <c r="I2120" s="653">
        <v>142.94999999999999</v>
      </c>
      <c r="J2120" s="650" t="str">
        <f t="shared" si="88"/>
        <v>142.95</v>
      </c>
      <c r="K2120" s="654">
        <v>0.65120999999999996</v>
      </c>
      <c r="L2120" s="637"/>
      <c r="M2120" s="637"/>
      <c r="N2120" s="637"/>
    </row>
    <row r="2121" spans="3:14" x14ac:dyDescent="0.25">
      <c r="C2121" s="649">
        <v>143</v>
      </c>
      <c r="D2121" s="650" t="str">
        <f t="shared" si="87"/>
        <v>143.00</v>
      </c>
      <c r="E2121" s="651">
        <v>0.52856499999999995</v>
      </c>
      <c r="F2121" s="618"/>
      <c r="I2121" s="653">
        <v>143</v>
      </c>
      <c r="J2121" s="650" t="str">
        <f t="shared" si="88"/>
        <v>143.00</v>
      </c>
      <c r="K2121" s="654">
        <v>0.65115999999999996</v>
      </c>
      <c r="L2121" s="637"/>
      <c r="M2121" s="637"/>
      <c r="N2121" s="637"/>
    </row>
    <row r="2122" spans="3:14" x14ac:dyDescent="0.25">
      <c r="C2122" s="649">
        <v>143.05000000000001</v>
      </c>
      <c r="D2122" s="650" t="str">
        <f t="shared" si="87"/>
        <v>143.05</v>
      </c>
      <c r="E2122" s="651">
        <v>0.52853700000000003</v>
      </c>
      <c r="F2122" s="618"/>
      <c r="I2122" s="653">
        <v>143.05000000000001</v>
      </c>
      <c r="J2122" s="650" t="str">
        <f t="shared" si="88"/>
        <v>143.05</v>
      </c>
      <c r="K2122" s="654">
        <v>0.65110000000000001</v>
      </c>
      <c r="L2122" s="637"/>
      <c r="M2122" s="637"/>
      <c r="N2122" s="637"/>
    </row>
    <row r="2123" spans="3:14" x14ac:dyDescent="0.25">
      <c r="C2123" s="649">
        <v>143.1</v>
      </c>
      <c r="D2123" s="650" t="str">
        <f t="shared" si="87"/>
        <v>143.10</v>
      </c>
      <c r="E2123" s="651">
        <v>0.52851000000000004</v>
      </c>
      <c r="F2123" s="618"/>
      <c r="I2123" s="653">
        <v>143.1</v>
      </c>
      <c r="J2123" s="650" t="str">
        <f t="shared" si="88"/>
        <v>143.10</v>
      </c>
      <c r="K2123" s="654">
        <v>0.65105000000000002</v>
      </c>
      <c r="L2123" s="637"/>
      <c r="M2123" s="637"/>
      <c r="N2123" s="637"/>
    </row>
    <row r="2124" spans="3:14" x14ac:dyDescent="0.25">
      <c r="C2124" s="649">
        <v>143.15</v>
      </c>
      <c r="D2124" s="650" t="str">
        <f t="shared" si="87"/>
        <v>143.15</v>
      </c>
      <c r="E2124" s="651">
        <v>0.52845699999999995</v>
      </c>
      <c r="F2124" s="618"/>
      <c r="I2124" s="653">
        <v>143.15</v>
      </c>
      <c r="J2124" s="650" t="str">
        <f t="shared" si="88"/>
        <v>143.15</v>
      </c>
      <c r="K2124" s="654">
        <v>0.65100000000000002</v>
      </c>
      <c r="L2124" s="637"/>
      <c r="M2124" s="637"/>
      <c r="N2124" s="637"/>
    </row>
    <row r="2125" spans="3:14" x14ac:dyDescent="0.25">
      <c r="C2125" s="649">
        <v>143.19999999999999</v>
      </c>
      <c r="D2125" s="650" t="str">
        <f t="shared" si="87"/>
        <v>143.20</v>
      </c>
      <c r="E2125" s="651">
        <v>0.52840500000000001</v>
      </c>
      <c r="F2125" s="618"/>
      <c r="I2125" s="653">
        <v>143.19999999999999</v>
      </c>
      <c r="J2125" s="650" t="str">
        <f t="shared" si="88"/>
        <v>143.20</v>
      </c>
      <c r="K2125" s="654">
        <v>0.65095000000000003</v>
      </c>
      <c r="L2125" s="637"/>
      <c r="M2125" s="637"/>
      <c r="N2125" s="637"/>
    </row>
    <row r="2126" spans="3:14" x14ac:dyDescent="0.25">
      <c r="C2126" s="649">
        <v>143.25</v>
      </c>
      <c r="D2126" s="650" t="str">
        <f t="shared" si="87"/>
        <v>143.25</v>
      </c>
      <c r="E2126" s="651">
        <v>0.52835200000000004</v>
      </c>
      <c r="F2126" s="618"/>
      <c r="I2126" s="653">
        <v>143.25</v>
      </c>
      <c r="J2126" s="650" t="str">
        <f t="shared" si="88"/>
        <v>143.25</v>
      </c>
      <c r="K2126" s="654">
        <v>0.65088999999999997</v>
      </c>
      <c r="L2126" s="637"/>
      <c r="M2126" s="637"/>
      <c r="N2126" s="637"/>
    </row>
    <row r="2127" spans="3:14" x14ac:dyDescent="0.25">
      <c r="C2127" s="649">
        <v>143.30000000000001</v>
      </c>
      <c r="D2127" s="650" t="str">
        <f t="shared" si="87"/>
        <v>143.30</v>
      </c>
      <c r="E2127" s="651">
        <v>0.52829999999999999</v>
      </c>
      <c r="F2127" s="618"/>
      <c r="I2127" s="653">
        <v>143.30000000000001</v>
      </c>
      <c r="J2127" s="650" t="str">
        <f t="shared" si="88"/>
        <v>143.30</v>
      </c>
      <c r="K2127" s="654">
        <v>0.65083999999999997</v>
      </c>
      <c r="L2127" s="637"/>
      <c r="M2127" s="637"/>
      <c r="N2127" s="637"/>
    </row>
    <row r="2128" spans="3:14" x14ac:dyDescent="0.25">
      <c r="C2128" s="649">
        <v>143.35</v>
      </c>
      <c r="D2128" s="650" t="str">
        <f t="shared" si="87"/>
        <v>143.35</v>
      </c>
      <c r="E2128" s="651">
        <v>0.52827199999999996</v>
      </c>
      <c r="F2128" s="618"/>
      <c r="I2128" s="653">
        <v>143.35</v>
      </c>
      <c r="J2128" s="650" t="str">
        <f t="shared" si="88"/>
        <v>143.35</v>
      </c>
      <c r="K2128" s="654">
        <v>0.65081</v>
      </c>
      <c r="L2128" s="637"/>
      <c r="M2128" s="637"/>
      <c r="N2128" s="637"/>
    </row>
    <row r="2129" spans="3:14" x14ac:dyDescent="0.25">
      <c r="C2129" s="649">
        <v>143.4</v>
      </c>
      <c r="D2129" s="650" t="str">
        <f t="shared" si="87"/>
        <v>143.40</v>
      </c>
      <c r="E2129" s="651">
        <v>0.52824499999999996</v>
      </c>
      <c r="F2129" s="618"/>
      <c r="I2129" s="653">
        <v>143.4</v>
      </c>
      <c r="J2129" s="650" t="str">
        <f t="shared" si="88"/>
        <v>143.40</v>
      </c>
      <c r="K2129" s="654">
        <v>0.65076000000000001</v>
      </c>
      <c r="L2129" s="637"/>
      <c r="M2129" s="637"/>
      <c r="N2129" s="637"/>
    </row>
    <row r="2130" spans="3:14" x14ac:dyDescent="0.25">
      <c r="C2130" s="649">
        <v>143.44999999999999</v>
      </c>
      <c r="D2130" s="650" t="str">
        <f t="shared" si="87"/>
        <v>143.45</v>
      </c>
      <c r="E2130" s="651">
        <v>0.52819199999999999</v>
      </c>
      <c r="F2130" s="618"/>
      <c r="I2130" s="653">
        <v>143.44999999999999</v>
      </c>
      <c r="J2130" s="650" t="str">
        <f t="shared" si="88"/>
        <v>143.45</v>
      </c>
      <c r="K2130" s="654">
        <v>0.65071000000000001</v>
      </c>
      <c r="L2130" s="637"/>
      <c r="M2130" s="637"/>
      <c r="N2130" s="637"/>
    </row>
    <row r="2131" spans="3:14" x14ac:dyDescent="0.25">
      <c r="C2131" s="649">
        <v>143.5</v>
      </c>
      <c r="D2131" s="650" t="str">
        <f t="shared" si="87"/>
        <v>143.50</v>
      </c>
      <c r="E2131" s="651">
        <v>0.52814000000000005</v>
      </c>
      <c r="F2131" s="618"/>
      <c r="I2131" s="653">
        <v>143.5</v>
      </c>
      <c r="J2131" s="650" t="str">
        <f t="shared" si="88"/>
        <v>143.50</v>
      </c>
      <c r="K2131" s="654">
        <v>0.65068000000000004</v>
      </c>
      <c r="L2131" s="637"/>
      <c r="M2131" s="637"/>
      <c r="N2131" s="637"/>
    </row>
    <row r="2132" spans="3:14" x14ac:dyDescent="0.25">
      <c r="C2132" s="649">
        <v>143.55000000000001</v>
      </c>
      <c r="D2132" s="650" t="str">
        <f t="shared" si="87"/>
        <v>143.55</v>
      </c>
      <c r="E2132" s="651">
        <v>0.52811200000000003</v>
      </c>
      <c r="F2132" s="618"/>
      <c r="I2132" s="653">
        <v>143.55000000000001</v>
      </c>
      <c r="J2132" s="650" t="str">
        <f t="shared" si="88"/>
        <v>143.55</v>
      </c>
      <c r="K2132" s="654">
        <v>0.65063000000000004</v>
      </c>
      <c r="L2132" s="637"/>
      <c r="M2132" s="637"/>
      <c r="N2132" s="637"/>
    </row>
    <row r="2133" spans="3:14" x14ac:dyDescent="0.25">
      <c r="C2133" s="649">
        <v>143.6</v>
      </c>
      <c r="D2133" s="650" t="str">
        <f t="shared" si="87"/>
        <v>143.60</v>
      </c>
      <c r="E2133" s="651">
        <v>0.52807999999999999</v>
      </c>
      <c r="F2133" s="618"/>
      <c r="I2133" s="653">
        <v>143.6</v>
      </c>
      <c r="J2133" s="650" t="str">
        <f t="shared" si="88"/>
        <v>143.60</v>
      </c>
      <c r="K2133" s="654">
        <v>0.65058000000000005</v>
      </c>
      <c r="L2133" s="637"/>
      <c r="M2133" s="637"/>
      <c r="N2133" s="637"/>
    </row>
    <row r="2134" spans="3:14" x14ac:dyDescent="0.25">
      <c r="C2134" s="649">
        <v>143.65</v>
      </c>
      <c r="D2134" s="650" t="str">
        <f t="shared" si="87"/>
        <v>143.65</v>
      </c>
      <c r="E2134" s="651">
        <v>0.52803199999999995</v>
      </c>
      <c r="F2134" s="618"/>
      <c r="I2134" s="653">
        <v>143.65</v>
      </c>
      <c r="J2134" s="650" t="str">
        <f t="shared" si="88"/>
        <v>143.65</v>
      </c>
      <c r="K2134" s="654">
        <v>0.65053000000000005</v>
      </c>
      <c r="L2134" s="637"/>
      <c r="M2134" s="637"/>
      <c r="N2134" s="637"/>
    </row>
    <row r="2135" spans="3:14" x14ac:dyDescent="0.25">
      <c r="C2135" s="649">
        <v>143.69999999999999</v>
      </c>
      <c r="D2135" s="650" t="str">
        <f t="shared" si="87"/>
        <v>143.70</v>
      </c>
      <c r="E2135" s="651">
        <v>0.52798</v>
      </c>
      <c r="F2135" s="618"/>
      <c r="I2135" s="653">
        <v>143.69999999999999</v>
      </c>
      <c r="J2135" s="650" t="str">
        <f t="shared" si="88"/>
        <v>143.70</v>
      </c>
      <c r="K2135" s="654">
        <v>0.65046999999999999</v>
      </c>
      <c r="L2135" s="637"/>
      <c r="M2135" s="637"/>
      <c r="N2135" s="637"/>
    </row>
    <row r="2136" spans="3:14" x14ac:dyDescent="0.25">
      <c r="C2136" s="649">
        <v>143.75</v>
      </c>
      <c r="D2136" s="650" t="str">
        <f t="shared" si="87"/>
        <v>143.75</v>
      </c>
      <c r="E2136" s="651">
        <v>0.52795199999999998</v>
      </c>
      <c r="F2136" s="618"/>
      <c r="I2136" s="653">
        <v>143.75</v>
      </c>
      <c r="J2136" s="650" t="str">
        <f t="shared" si="88"/>
        <v>143.75</v>
      </c>
      <c r="K2136" s="654">
        <v>0.65042</v>
      </c>
      <c r="L2136" s="637"/>
      <c r="M2136" s="637"/>
      <c r="N2136" s="637"/>
    </row>
    <row r="2137" spans="3:14" x14ac:dyDescent="0.25">
      <c r="C2137" s="649">
        <v>143.80000000000001</v>
      </c>
      <c r="D2137" s="650" t="str">
        <f t="shared" si="87"/>
        <v>143.80</v>
      </c>
      <c r="E2137" s="651">
        <v>0.52792499999999998</v>
      </c>
      <c r="F2137" s="618"/>
      <c r="I2137" s="653">
        <v>143.80000000000001</v>
      </c>
      <c r="J2137" s="650" t="str">
        <f t="shared" si="88"/>
        <v>143.80</v>
      </c>
      <c r="K2137" s="654">
        <v>0.65037</v>
      </c>
      <c r="L2137" s="637"/>
      <c r="M2137" s="637"/>
      <c r="N2137" s="637"/>
    </row>
    <row r="2138" spans="3:14" x14ac:dyDescent="0.25">
      <c r="C2138" s="649">
        <v>143.85</v>
      </c>
      <c r="D2138" s="650" t="str">
        <f t="shared" si="87"/>
        <v>143.85</v>
      </c>
      <c r="E2138" s="651">
        <v>0.52787200000000001</v>
      </c>
      <c r="F2138" s="618"/>
      <c r="I2138" s="653">
        <v>143.85</v>
      </c>
      <c r="J2138" s="650" t="str">
        <f t="shared" si="88"/>
        <v>143.85</v>
      </c>
      <c r="K2138" s="654">
        <v>0.65031000000000005</v>
      </c>
      <c r="L2138" s="637"/>
      <c r="M2138" s="637"/>
      <c r="N2138" s="637"/>
    </row>
    <row r="2139" spans="3:14" x14ac:dyDescent="0.25">
      <c r="C2139" s="649">
        <v>143.9</v>
      </c>
      <c r="D2139" s="650" t="str">
        <f t="shared" si="87"/>
        <v>143.90</v>
      </c>
      <c r="E2139" s="651">
        <v>0.52781999999999996</v>
      </c>
      <c r="F2139" s="618"/>
      <c r="I2139" s="653">
        <v>143.9</v>
      </c>
      <c r="J2139" s="650" t="str">
        <f t="shared" si="88"/>
        <v>143.90</v>
      </c>
      <c r="K2139" s="654">
        <v>0.65025999999999995</v>
      </c>
      <c r="L2139" s="637"/>
      <c r="M2139" s="637"/>
      <c r="N2139" s="637"/>
    </row>
    <row r="2140" spans="3:14" x14ac:dyDescent="0.25">
      <c r="C2140" s="649">
        <v>143.94999999999999</v>
      </c>
      <c r="D2140" s="650" t="str">
        <f t="shared" si="87"/>
        <v>143.95</v>
      </c>
      <c r="E2140" s="651">
        <v>0.52776699999999999</v>
      </c>
      <c r="F2140" s="618"/>
      <c r="I2140" s="653">
        <v>143.94999999999999</v>
      </c>
      <c r="J2140" s="650" t="str">
        <f t="shared" si="88"/>
        <v>143.95</v>
      </c>
      <c r="K2140" s="654">
        <v>0.65020999999999995</v>
      </c>
      <c r="L2140" s="637"/>
      <c r="M2140" s="637"/>
      <c r="N2140" s="637"/>
    </row>
    <row r="2141" spans="3:14" x14ac:dyDescent="0.25">
      <c r="C2141" s="649">
        <v>144</v>
      </c>
      <c r="D2141" s="650" t="str">
        <f t="shared" si="87"/>
        <v>144.00</v>
      </c>
      <c r="E2141" s="651">
        <v>0.52771500000000005</v>
      </c>
      <c r="F2141" s="618"/>
      <c r="I2141" s="653">
        <v>144</v>
      </c>
      <c r="J2141" s="650" t="str">
        <f t="shared" si="88"/>
        <v>144.00</v>
      </c>
      <c r="K2141" s="654">
        <v>0.65015999999999996</v>
      </c>
      <c r="L2141" s="637"/>
      <c r="M2141" s="637"/>
      <c r="N2141" s="637"/>
    </row>
    <row r="2142" spans="3:14" x14ac:dyDescent="0.25">
      <c r="C2142" s="649">
        <v>144.05000000000001</v>
      </c>
      <c r="D2142" s="650" t="str">
        <f t="shared" si="87"/>
        <v>144.05</v>
      </c>
      <c r="E2142" s="651">
        <v>0.52768700000000002</v>
      </c>
      <c r="F2142" s="618"/>
      <c r="I2142" s="653">
        <v>144.05000000000001</v>
      </c>
      <c r="J2142" s="650" t="str">
        <f t="shared" si="88"/>
        <v>144.05</v>
      </c>
      <c r="K2142" s="654">
        <v>0.65010000000000001</v>
      </c>
      <c r="L2142" s="637"/>
      <c r="M2142" s="637"/>
      <c r="N2142" s="637"/>
    </row>
    <row r="2143" spans="3:14" x14ac:dyDescent="0.25">
      <c r="C2143" s="649">
        <v>144.1</v>
      </c>
      <c r="D2143" s="650" t="str">
        <f t="shared" si="87"/>
        <v>144.10</v>
      </c>
      <c r="E2143" s="651">
        <v>0.52766000000000002</v>
      </c>
      <c r="F2143" s="618"/>
      <c r="I2143" s="653">
        <v>144.1</v>
      </c>
      <c r="J2143" s="650" t="str">
        <f t="shared" si="88"/>
        <v>144.10</v>
      </c>
      <c r="K2143" s="654">
        <v>0.65005000000000002</v>
      </c>
      <c r="L2143" s="637"/>
      <c r="M2143" s="637"/>
      <c r="N2143" s="637"/>
    </row>
    <row r="2144" spans="3:14" x14ac:dyDescent="0.25">
      <c r="C2144" s="649">
        <v>144.15</v>
      </c>
      <c r="D2144" s="650" t="str">
        <f t="shared" si="87"/>
        <v>144.15</v>
      </c>
      <c r="E2144" s="651">
        <v>0.52760700000000005</v>
      </c>
      <c r="F2144" s="618"/>
      <c r="I2144" s="653">
        <v>144.15</v>
      </c>
      <c r="J2144" s="650" t="str">
        <f t="shared" si="88"/>
        <v>144.15</v>
      </c>
      <c r="K2144" s="654">
        <v>0.65</v>
      </c>
      <c r="L2144" s="637"/>
      <c r="M2144" s="637"/>
      <c r="N2144" s="637"/>
    </row>
    <row r="2145" spans="3:14" x14ac:dyDescent="0.25">
      <c r="C2145" s="649">
        <v>144.19999999999999</v>
      </c>
      <c r="D2145" s="650" t="str">
        <f t="shared" si="87"/>
        <v>144.20</v>
      </c>
      <c r="E2145" s="651">
        <v>0.527555</v>
      </c>
      <c r="F2145" s="618"/>
      <c r="I2145" s="653">
        <v>144.19999999999999</v>
      </c>
      <c r="J2145" s="650" t="str">
        <f t="shared" si="88"/>
        <v>144.20</v>
      </c>
      <c r="K2145" s="654">
        <v>0.64995000000000003</v>
      </c>
      <c r="L2145" s="637"/>
      <c r="M2145" s="637"/>
      <c r="N2145" s="637"/>
    </row>
    <row r="2146" spans="3:14" x14ac:dyDescent="0.25">
      <c r="C2146" s="649">
        <v>144.25</v>
      </c>
      <c r="D2146" s="650" t="str">
        <f t="shared" si="87"/>
        <v>144.25</v>
      </c>
      <c r="E2146" s="651">
        <v>0.52752699999999997</v>
      </c>
      <c r="F2146" s="618"/>
      <c r="I2146" s="653">
        <v>144.25</v>
      </c>
      <c r="J2146" s="650" t="str">
        <f t="shared" si="88"/>
        <v>144.25</v>
      </c>
      <c r="K2146" s="654">
        <v>0.64992000000000005</v>
      </c>
      <c r="L2146" s="637"/>
      <c r="M2146" s="637"/>
      <c r="N2146" s="637"/>
    </row>
    <row r="2147" spans="3:14" x14ac:dyDescent="0.25">
      <c r="C2147" s="649">
        <v>144.30000000000001</v>
      </c>
      <c r="D2147" s="650" t="str">
        <f t="shared" si="87"/>
        <v>144.30</v>
      </c>
      <c r="E2147" s="651">
        <v>0.52749999999999997</v>
      </c>
      <c r="F2147" s="618"/>
      <c r="I2147" s="653">
        <v>144.30000000000001</v>
      </c>
      <c r="J2147" s="650" t="str">
        <f t="shared" si="88"/>
        <v>144.30</v>
      </c>
      <c r="K2147" s="654">
        <v>0.64988999999999997</v>
      </c>
      <c r="L2147" s="637"/>
      <c r="M2147" s="637"/>
      <c r="N2147" s="637"/>
    </row>
    <row r="2148" spans="3:14" x14ac:dyDescent="0.25">
      <c r="C2148" s="649">
        <v>144.35</v>
      </c>
      <c r="D2148" s="650" t="str">
        <f t="shared" si="87"/>
        <v>144.35</v>
      </c>
      <c r="E2148" s="651">
        <v>0.527447</v>
      </c>
      <c r="F2148" s="618"/>
      <c r="I2148" s="653">
        <v>144.35</v>
      </c>
      <c r="J2148" s="650" t="str">
        <f t="shared" si="88"/>
        <v>144.35</v>
      </c>
      <c r="K2148" s="654">
        <v>0.64983999999999997</v>
      </c>
      <c r="L2148" s="637"/>
      <c r="M2148" s="637"/>
      <c r="N2148" s="637"/>
    </row>
    <row r="2149" spans="3:14" x14ac:dyDescent="0.25">
      <c r="C2149" s="649">
        <v>144.4</v>
      </c>
      <c r="D2149" s="650" t="str">
        <f t="shared" si="87"/>
        <v>144.40</v>
      </c>
      <c r="E2149" s="651">
        <v>0.52739499999999995</v>
      </c>
      <c r="F2149" s="618"/>
      <c r="I2149" s="653">
        <v>144.4</v>
      </c>
      <c r="J2149" s="650" t="str">
        <f t="shared" si="88"/>
        <v>144.40</v>
      </c>
      <c r="K2149" s="654">
        <v>0.64978999999999998</v>
      </c>
      <c r="L2149" s="637"/>
      <c r="M2149" s="637"/>
      <c r="N2149" s="637"/>
    </row>
    <row r="2150" spans="3:14" x14ac:dyDescent="0.25">
      <c r="C2150" s="649">
        <v>144.44999999999999</v>
      </c>
      <c r="D2150" s="650" t="str">
        <f t="shared" si="87"/>
        <v>144.45</v>
      </c>
      <c r="E2150" s="651">
        <v>0.52736700000000003</v>
      </c>
      <c r="F2150" s="618"/>
      <c r="I2150" s="653">
        <v>144.44999999999999</v>
      </c>
      <c r="J2150" s="650" t="str">
        <f t="shared" si="88"/>
        <v>144.45</v>
      </c>
      <c r="K2150" s="654">
        <v>0.64973000000000003</v>
      </c>
      <c r="L2150" s="637"/>
      <c r="M2150" s="637"/>
      <c r="N2150" s="637"/>
    </row>
    <row r="2151" spans="3:14" x14ac:dyDescent="0.25">
      <c r="C2151" s="649">
        <v>144.5</v>
      </c>
      <c r="D2151" s="650" t="str">
        <f t="shared" si="87"/>
        <v>144.50</v>
      </c>
      <c r="E2151" s="651">
        <v>0.52734000000000003</v>
      </c>
      <c r="F2151" s="618"/>
      <c r="I2151" s="653">
        <v>144.5</v>
      </c>
      <c r="J2151" s="650" t="str">
        <f t="shared" si="88"/>
        <v>144.50</v>
      </c>
      <c r="K2151" s="654">
        <v>0.64968000000000004</v>
      </c>
      <c r="L2151" s="637"/>
      <c r="M2151" s="637"/>
      <c r="N2151" s="637"/>
    </row>
    <row r="2152" spans="3:14" x14ac:dyDescent="0.25">
      <c r="C2152" s="649">
        <v>144.55000000000001</v>
      </c>
      <c r="D2152" s="650" t="str">
        <f t="shared" si="87"/>
        <v>144.55</v>
      </c>
      <c r="E2152" s="651">
        <v>0.52728699999999995</v>
      </c>
      <c r="F2152" s="618"/>
      <c r="I2152" s="653">
        <v>144.55000000000001</v>
      </c>
      <c r="J2152" s="650" t="str">
        <f t="shared" si="88"/>
        <v>144.55</v>
      </c>
      <c r="K2152" s="654">
        <v>0.64963000000000004</v>
      </c>
      <c r="L2152" s="637"/>
      <c r="M2152" s="637"/>
      <c r="N2152" s="637"/>
    </row>
    <row r="2153" spans="3:14" x14ac:dyDescent="0.25">
      <c r="C2153" s="649">
        <v>144.6</v>
      </c>
      <c r="D2153" s="650" t="str">
        <f t="shared" si="87"/>
        <v>144.60</v>
      </c>
      <c r="E2153" s="651">
        <v>0.52723500000000001</v>
      </c>
      <c r="F2153" s="618"/>
      <c r="I2153" s="653">
        <v>144.6</v>
      </c>
      <c r="J2153" s="650" t="str">
        <f t="shared" si="88"/>
        <v>144.60</v>
      </c>
      <c r="K2153" s="654">
        <v>0.64958000000000005</v>
      </c>
      <c r="L2153" s="637"/>
      <c r="M2153" s="637"/>
      <c r="N2153" s="637"/>
    </row>
    <row r="2154" spans="3:14" x14ac:dyDescent="0.25">
      <c r="C2154" s="649">
        <v>144.65</v>
      </c>
      <c r="D2154" s="650" t="str">
        <f t="shared" si="87"/>
        <v>144.65</v>
      </c>
      <c r="E2154" s="651">
        <v>0.52720699999999998</v>
      </c>
      <c r="F2154" s="618"/>
      <c r="I2154" s="653">
        <v>144.65</v>
      </c>
      <c r="J2154" s="650" t="str">
        <f t="shared" si="88"/>
        <v>144.65</v>
      </c>
      <c r="K2154" s="654">
        <v>0.64951999999999999</v>
      </c>
      <c r="L2154" s="637"/>
      <c r="M2154" s="637"/>
      <c r="N2154" s="637"/>
    </row>
    <row r="2155" spans="3:14" x14ac:dyDescent="0.25">
      <c r="C2155" s="649">
        <v>144.69999999999999</v>
      </c>
      <c r="D2155" s="650" t="str">
        <f t="shared" si="87"/>
        <v>144.70</v>
      </c>
      <c r="E2155" s="651">
        <v>0.52717999999999998</v>
      </c>
      <c r="F2155" s="618"/>
      <c r="I2155" s="653">
        <v>144.69999999999999</v>
      </c>
      <c r="J2155" s="650" t="str">
        <f t="shared" si="88"/>
        <v>144.70</v>
      </c>
      <c r="K2155" s="654">
        <v>0.64946999999999999</v>
      </c>
      <c r="L2155" s="637"/>
      <c r="M2155" s="637"/>
      <c r="N2155" s="637"/>
    </row>
    <row r="2156" spans="3:14" x14ac:dyDescent="0.25">
      <c r="C2156" s="649">
        <v>144.75</v>
      </c>
      <c r="D2156" s="650" t="str">
        <f t="shared" si="87"/>
        <v>144.75</v>
      </c>
      <c r="E2156" s="651">
        <v>0.52712700000000001</v>
      </c>
      <c r="F2156" s="618"/>
      <c r="I2156" s="653">
        <v>144.75</v>
      </c>
      <c r="J2156" s="650" t="str">
        <f t="shared" si="88"/>
        <v>144.75</v>
      </c>
      <c r="K2156" s="654">
        <v>0.64942</v>
      </c>
      <c r="L2156" s="637"/>
      <c r="M2156" s="637"/>
      <c r="N2156" s="637"/>
    </row>
    <row r="2157" spans="3:14" x14ac:dyDescent="0.25">
      <c r="C2157" s="649">
        <v>144.80000000000001</v>
      </c>
      <c r="D2157" s="650" t="str">
        <f t="shared" si="87"/>
        <v>144.80</v>
      </c>
      <c r="E2157" s="651">
        <v>0.52707499999999996</v>
      </c>
      <c r="F2157" s="618"/>
      <c r="I2157" s="653">
        <v>144.80000000000001</v>
      </c>
      <c r="J2157" s="650" t="str">
        <f t="shared" si="88"/>
        <v>144.80</v>
      </c>
      <c r="K2157" s="654">
        <v>0.64937</v>
      </c>
      <c r="L2157" s="637"/>
      <c r="M2157" s="637"/>
      <c r="N2157" s="637"/>
    </row>
    <row r="2158" spans="3:14" x14ac:dyDescent="0.25">
      <c r="C2158" s="649">
        <v>144.85</v>
      </c>
      <c r="D2158" s="650" t="str">
        <f t="shared" si="87"/>
        <v>144.85</v>
      </c>
      <c r="E2158" s="651">
        <v>0.52705000000000002</v>
      </c>
      <c r="F2158" s="618"/>
      <c r="I2158" s="653">
        <v>144.85</v>
      </c>
      <c r="J2158" s="650" t="str">
        <f t="shared" si="88"/>
        <v>144.85</v>
      </c>
      <c r="K2158" s="654">
        <v>0.64931000000000005</v>
      </c>
      <c r="L2158" s="637"/>
      <c r="M2158" s="637"/>
      <c r="N2158" s="637"/>
    </row>
    <row r="2159" spans="3:14" x14ac:dyDescent="0.25">
      <c r="C2159" s="649">
        <v>144.9</v>
      </c>
      <c r="D2159" s="650" t="str">
        <f t="shared" si="87"/>
        <v>144.90</v>
      </c>
      <c r="E2159" s="651">
        <v>0.52702499999999997</v>
      </c>
      <c r="F2159" s="618"/>
      <c r="I2159" s="653">
        <v>144.9</v>
      </c>
      <c r="J2159" s="650" t="str">
        <f t="shared" si="88"/>
        <v>144.90</v>
      </c>
      <c r="K2159" s="654">
        <v>0.64925999999999995</v>
      </c>
      <c r="L2159" s="637"/>
      <c r="M2159" s="637"/>
      <c r="N2159" s="637"/>
    </row>
    <row r="2160" spans="3:14" x14ac:dyDescent="0.25">
      <c r="C2160" s="649">
        <v>144.94999999999999</v>
      </c>
      <c r="D2160" s="650" t="str">
        <f t="shared" si="87"/>
        <v>144.95</v>
      </c>
      <c r="E2160" s="651">
        <v>0.52697499999999997</v>
      </c>
      <c r="F2160" s="618"/>
      <c r="I2160" s="653">
        <v>144.94999999999999</v>
      </c>
      <c r="J2160" s="650" t="str">
        <f t="shared" si="88"/>
        <v>144.95</v>
      </c>
      <c r="K2160" s="654">
        <v>0.64922999999999997</v>
      </c>
      <c r="L2160" s="637"/>
      <c r="M2160" s="637"/>
      <c r="N2160" s="637"/>
    </row>
    <row r="2161" spans="3:14" x14ac:dyDescent="0.25">
      <c r="C2161" s="649">
        <v>145</v>
      </c>
      <c r="D2161" s="650" t="str">
        <f t="shared" si="87"/>
        <v>145.00</v>
      </c>
      <c r="E2161" s="651">
        <v>0.52692499999999998</v>
      </c>
      <c r="F2161" s="618"/>
      <c r="I2161" s="653">
        <v>145</v>
      </c>
      <c r="J2161" s="650" t="str">
        <f t="shared" si="88"/>
        <v>145.00</v>
      </c>
      <c r="K2161" s="654">
        <v>0.64920999999999995</v>
      </c>
      <c r="L2161" s="637"/>
      <c r="M2161" s="637"/>
      <c r="N2161" s="637"/>
    </row>
    <row r="2162" spans="3:14" x14ac:dyDescent="0.25">
      <c r="C2162" s="649">
        <v>145.05000000000001</v>
      </c>
      <c r="D2162" s="650" t="str">
        <f t="shared" si="87"/>
        <v>145.05</v>
      </c>
      <c r="E2162" s="651">
        <v>0.52687499999999998</v>
      </c>
      <c r="F2162" s="618"/>
      <c r="I2162" s="653">
        <v>145.05000000000001</v>
      </c>
      <c r="J2162" s="650" t="str">
        <f t="shared" si="88"/>
        <v>145.05</v>
      </c>
      <c r="K2162" s="654">
        <v>0.64915999999999996</v>
      </c>
      <c r="L2162" s="637"/>
      <c r="M2162" s="637"/>
      <c r="N2162" s="637"/>
    </row>
    <row r="2163" spans="3:14" x14ac:dyDescent="0.25">
      <c r="C2163" s="649">
        <v>145.1</v>
      </c>
      <c r="D2163" s="650" t="str">
        <f t="shared" si="87"/>
        <v>145.10</v>
      </c>
      <c r="E2163" s="651">
        <v>0.52682499999999999</v>
      </c>
      <c r="F2163" s="618"/>
      <c r="I2163" s="653">
        <v>145.1</v>
      </c>
      <c r="J2163" s="650" t="str">
        <f t="shared" si="88"/>
        <v>145.10</v>
      </c>
      <c r="K2163" s="654">
        <v>0.64910999999999996</v>
      </c>
      <c r="L2163" s="637"/>
      <c r="M2163" s="637"/>
      <c r="N2163" s="637"/>
    </row>
    <row r="2164" spans="3:14" x14ac:dyDescent="0.25">
      <c r="C2164" s="649">
        <v>145.15</v>
      </c>
      <c r="D2164" s="650" t="str">
        <f t="shared" si="87"/>
        <v>145.15</v>
      </c>
      <c r="E2164" s="651">
        <v>0.52680000000000005</v>
      </c>
      <c r="F2164" s="618"/>
      <c r="I2164" s="653">
        <v>145.15</v>
      </c>
      <c r="J2164" s="650" t="str">
        <f t="shared" si="88"/>
        <v>145.15</v>
      </c>
      <c r="K2164" s="654">
        <v>0.64905999999999997</v>
      </c>
      <c r="L2164" s="637"/>
      <c r="M2164" s="637"/>
      <c r="N2164" s="637"/>
    </row>
    <row r="2165" spans="3:14" x14ac:dyDescent="0.25">
      <c r="C2165" s="649">
        <v>145.19999999999999</v>
      </c>
      <c r="D2165" s="650" t="str">
        <f t="shared" si="87"/>
        <v>145.20</v>
      </c>
      <c r="E2165" s="651">
        <v>0.52677499999999999</v>
      </c>
      <c r="F2165" s="618"/>
      <c r="I2165" s="653">
        <v>145.19999999999999</v>
      </c>
      <c r="J2165" s="650" t="str">
        <f t="shared" si="88"/>
        <v>145.20</v>
      </c>
      <c r="K2165" s="654">
        <v>0.64900999999999998</v>
      </c>
      <c r="L2165" s="637"/>
      <c r="M2165" s="637"/>
      <c r="N2165" s="637"/>
    </row>
    <row r="2166" spans="3:14" x14ac:dyDescent="0.25">
      <c r="C2166" s="649">
        <v>145.25</v>
      </c>
      <c r="D2166" s="650" t="str">
        <f t="shared" si="87"/>
        <v>145.25</v>
      </c>
      <c r="E2166" s="651">
        <v>0.526725</v>
      </c>
      <c r="F2166" s="618"/>
      <c r="I2166" s="653">
        <v>145.25</v>
      </c>
      <c r="J2166" s="650" t="str">
        <f t="shared" si="88"/>
        <v>145.25</v>
      </c>
      <c r="K2166" s="654">
        <v>0.64895999999999998</v>
      </c>
      <c r="L2166" s="637"/>
      <c r="M2166" s="637"/>
      <c r="N2166" s="637"/>
    </row>
    <row r="2167" spans="3:14" x14ac:dyDescent="0.25">
      <c r="C2167" s="649">
        <v>145.30000000000001</v>
      </c>
      <c r="D2167" s="650" t="str">
        <f t="shared" si="87"/>
        <v>145.30</v>
      </c>
      <c r="E2167" s="651">
        <v>0.526675</v>
      </c>
      <c r="F2167" s="618"/>
      <c r="I2167" s="653">
        <v>145.30000000000001</v>
      </c>
      <c r="J2167" s="650" t="str">
        <f t="shared" si="88"/>
        <v>145.30</v>
      </c>
      <c r="K2167" s="654">
        <v>0.64890999999999999</v>
      </c>
      <c r="L2167" s="637"/>
      <c r="M2167" s="637"/>
      <c r="N2167" s="637"/>
    </row>
    <row r="2168" spans="3:14" x14ac:dyDescent="0.25">
      <c r="C2168" s="649">
        <v>145.35</v>
      </c>
      <c r="D2168" s="650" t="str">
        <f t="shared" si="87"/>
        <v>145.35</v>
      </c>
      <c r="E2168" s="651">
        <v>0.52664999999999995</v>
      </c>
      <c r="F2168" s="618"/>
      <c r="I2168" s="653">
        <v>145.35</v>
      </c>
      <c r="J2168" s="650" t="str">
        <f t="shared" si="88"/>
        <v>145.35</v>
      </c>
      <c r="K2168" s="654">
        <v>0.64885999999999999</v>
      </c>
      <c r="L2168" s="637"/>
      <c r="M2168" s="637"/>
      <c r="N2168" s="637"/>
    </row>
    <row r="2169" spans="3:14" x14ac:dyDescent="0.25">
      <c r="C2169" s="649">
        <v>145.4</v>
      </c>
      <c r="D2169" s="650" t="str">
        <f t="shared" si="87"/>
        <v>145.40</v>
      </c>
      <c r="E2169" s="651">
        <v>0.52662500000000001</v>
      </c>
      <c r="F2169" s="618"/>
      <c r="I2169" s="653">
        <v>145.4</v>
      </c>
      <c r="J2169" s="650" t="str">
        <f t="shared" si="88"/>
        <v>145.40</v>
      </c>
      <c r="K2169" s="654">
        <v>0.64881</v>
      </c>
      <c r="L2169" s="637"/>
      <c r="M2169" s="637"/>
      <c r="N2169" s="637"/>
    </row>
    <row r="2170" spans="3:14" x14ac:dyDescent="0.25">
      <c r="C2170" s="649">
        <v>145.44999999999999</v>
      </c>
      <c r="D2170" s="650" t="str">
        <f t="shared" si="87"/>
        <v>145.45</v>
      </c>
      <c r="E2170" s="651">
        <v>0.52657500000000002</v>
      </c>
      <c r="F2170" s="618"/>
      <c r="I2170" s="653">
        <v>145.44999999999999</v>
      </c>
      <c r="J2170" s="650" t="str">
        <f t="shared" si="88"/>
        <v>145.45</v>
      </c>
      <c r="K2170" s="654">
        <v>0.64876</v>
      </c>
      <c r="L2170" s="637"/>
      <c r="M2170" s="637"/>
      <c r="N2170" s="637"/>
    </row>
    <row r="2171" spans="3:14" x14ac:dyDescent="0.25">
      <c r="C2171" s="649">
        <v>145.5</v>
      </c>
      <c r="D2171" s="650" t="str">
        <f t="shared" si="87"/>
        <v>145.50</v>
      </c>
      <c r="E2171" s="651">
        <v>0.52652500000000002</v>
      </c>
      <c r="F2171" s="618"/>
      <c r="I2171" s="653">
        <v>145.5</v>
      </c>
      <c r="J2171" s="650" t="str">
        <f t="shared" si="88"/>
        <v>145.50</v>
      </c>
      <c r="K2171" s="654">
        <v>0.64871000000000001</v>
      </c>
      <c r="L2171" s="637"/>
      <c r="M2171" s="637"/>
      <c r="N2171" s="637"/>
    </row>
    <row r="2172" spans="3:14" x14ac:dyDescent="0.25">
      <c r="C2172" s="649">
        <v>145.55000000000001</v>
      </c>
      <c r="D2172" s="650" t="str">
        <f t="shared" si="87"/>
        <v>145.55</v>
      </c>
      <c r="E2172" s="651">
        <v>0.52649999999999997</v>
      </c>
      <c r="F2172" s="618"/>
      <c r="I2172" s="653">
        <v>145.55000000000001</v>
      </c>
      <c r="J2172" s="650" t="str">
        <f t="shared" si="88"/>
        <v>145.55</v>
      </c>
      <c r="K2172" s="654">
        <v>0.64868000000000003</v>
      </c>
      <c r="L2172" s="637"/>
      <c r="M2172" s="637"/>
      <c r="N2172" s="637"/>
    </row>
    <row r="2173" spans="3:14" x14ac:dyDescent="0.25">
      <c r="C2173" s="649">
        <v>145.6</v>
      </c>
      <c r="D2173" s="650" t="str">
        <f t="shared" si="87"/>
        <v>145.60</v>
      </c>
      <c r="E2173" s="651">
        <v>0.52647500000000003</v>
      </c>
      <c r="F2173" s="618"/>
      <c r="I2173" s="653">
        <v>145.6</v>
      </c>
      <c r="J2173" s="650" t="str">
        <f t="shared" si="88"/>
        <v>145.60</v>
      </c>
      <c r="K2173" s="654">
        <v>0.64866000000000001</v>
      </c>
      <c r="L2173" s="637"/>
      <c r="M2173" s="637"/>
      <c r="N2173" s="637"/>
    </row>
    <row r="2174" spans="3:14" x14ac:dyDescent="0.25">
      <c r="C2174" s="649">
        <v>145.65</v>
      </c>
      <c r="D2174" s="650" t="str">
        <f t="shared" ref="D2174:D2237" si="89">TEXT(C2174,"#.00")</f>
        <v>145.65</v>
      </c>
      <c r="E2174" s="651">
        <v>0.52642500000000003</v>
      </c>
      <c r="F2174" s="618"/>
      <c r="I2174" s="653">
        <v>145.65</v>
      </c>
      <c r="J2174" s="650" t="str">
        <f t="shared" ref="J2174:J2237" si="90">TEXT(I2174,"#.00")</f>
        <v>145.65</v>
      </c>
      <c r="K2174" s="654">
        <v>0.64861000000000002</v>
      </c>
      <c r="L2174" s="637"/>
      <c r="M2174" s="637"/>
      <c r="N2174" s="637"/>
    </row>
    <row r="2175" spans="3:14" x14ac:dyDescent="0.25">
      <c r="C2175" s="649">
        <v>145.69999999999999</v>
      </c>
      <c r="D2175" s="650" t="str">
        <f t="shared" si="89"/>
        <v>145.70</v>
      </c>
      <c r="E2175" s="651">
        <v>0.52637500000000004</v>
      </c>
      <c r="F2175" s="618"/>
      <c r="I2175" s="653">
        <v>145.69999999999999</v>
      </c>
      <c r="J2175" s="650" t="str">
        <f t="shared" si="90"/>
        <v>145.70</v>
      </c>
      <c r="K2175" s="654">
        <v>0.64856000000000003</v>
      </c>
      <c r="L2175" s="637"/>
      <c r="M2175" s="637"/>
      <c r="N2175" s="637"/>
    </row>
    <row r="2176" spans="3:14" x14ac:dyDescent="0.25">
      <c r="C2176" s="649">
        <v>145.75</v>
      </c>
      <c r="D2176" s="650" t="str">
        <f t="shared" si="89"/>
        <v>145.75</v>
      </c>
      <c r="E2176" s="651">
        <v>0.52634999999999998</v>
      </c>
      <c r="F2176" s="618"/>
      <c r="I2176" s="653">
        <v>145.75</v>
      </c>
      <c r="J2176" s="650" t="str">
        <f t="shared" si="90"/>
        <v>145.75</v>
      </c>
      <c r="K2176" s="654">
        <v>0.64851000000000003</v>
      </c>
      <c r="L2176" s="637"/>
      <c r="M2176" s="637"/>
      <c r="N2176" s="637"/>
    </row>
    <row r="2177" spans="3:14" x14ac:dyDescent="0.25">
      <c r="C2177" s="649">
        <v>145.80000000000001</v>
      </c>
      <c r="D2177" s="650" t="str">
        <f t="shared" si="89"/>
        <v>145.80</v>
      </c>
      <c r="E2177" s="651">
        <v>0.52632500000000004</v>
      </c>
      <c r="F2177" s="618"/>
      <c r="I2177" s="653">
        <v>145.80000000000001</v>
      </c>
      <c r="J2177" s="650" t="str">
        <f t="shared" si="90"/>
        <v>145.80</v>
      </c>
      <c r="K2177" s="654">
        <v>0.64846000000000004</v>
      </c>
      <c r="L2177" s="637"/>
      <c r="M2177" s="637"/>
      <c r="N2177" s="637"/>
    </row>
    <row r="2178" spans="3:14" x14ac:dyDescent="0.25">
      <c r="C2178" s="649">
        <v>145.85</v>
      </c>
      <c r="D2178" s="650" t="str">
        <f t="shared" si="89"/>
        <v>145.85</v>
      </c>
      <c r="E2178" s="651">
        <v>0.52627500000000005</v>
      </c>
      <c r="F2178" s="618"/>
      <c r="I2178" s="653">
        <v>145.85</v>
      </c>
      <c r="J2178" s="650" t="str">
        <f t="shared" si="90"/>
        <v>145.85</v>
      </c>
      <c r="K2178" s="654">
        <v>0.64841000000000004</v>
      </c>
      <c r="L2178" s="637"/>
      <c r="M2178" s="637"/>
      <c r="N2178" s="637"/>
    </row>
    <row r="2179" spans="3:14" x14ac:dyDescent="0.25">
      <c r="C2179" s="649">
        <v>145.9</v>
      </c>
      <c r="D2179" s="650" t="str">
        <f t="shared" si="89"/>
        <v>145.90</v>
      </c>
      <c r="E2179" s="651">
        <v>0.52622500000000005</v>
      </c>
      <c r="F2179" s="618"/>
      <c r="I2179" s="653">
        <v>145.9</v>
      </c>
      <c r="J2179" s="650" t="str">
        <f t="shared" si="90"/>
        <v>145.90</v>
      </c>
      <c r="K2179" s="654">
        <v>0.64836000000000005</v>
      </c>
      <c r="L2179" s="637"/>
      <c r="M2179" s="637"/>
      <c r="N2179" s="637"/>
    </row>
    <row r="2180" spans="3:14" x14ac:dyDescent="0.25">
      <c r="C2180" s="649">
        <v>145.94999999999999</v>
      </c>
      <c r="D2180" s="650" t="str">
        <f t="shared" si="89"/>
        <v>145.95</v>
      </c>
      <c r="E2180" s="651">
        <v>0.5262</v>
      </c>
      <c r="F2180" s="618"/>
      <c r="I2180" s="653">
        <v>145.94999999999999</v>
      </c>
      <c r="J2180" s="650" t="str">
        <f t="shared" si="90"/>
        <v>145.95</v>
      </c>
      <c r="K2180" s="654">
        <v>0.64831000000000005</v>
      </c>
      <c r="L2180" s="637"/>
      <c r="M2180" s="637"/>
      <c r="N2180" s="637"/>
    </row>
    <row r="2181" spans="3:14" x14ac:dyDescent="0.25">
      <c r="C2181" s="649">
        <v>146</v>
      </c>
      <c r="D2181" s="650" t="str">
        <f t="shared" si="89"/>
        <v>146.00</v>
      </c>
      <c r="E2181" s="651">
        <v>0.52617499999999995</v>
      </c>
      <c r="F2181" s="618"/>
      <c r="I2181" s="653">
        <v>146</v>
      </c>
      <c r="J2181" s="650" t="str">
        <f t="shared" si="90"/>
        <v>146.00</v>
      </c>
      <c r="K2181" s="654">
        <v>0.64825999999999995</v>
      </c>
      <c r="L2181" s="637"/>
      <c r="M2181" s="637"/>
      <c r="N2181" s="637"/>
    </row>
    <row r="2182" spans="3:14" x14ac:dyDescent="0.25">
      <c r="C2182" s="649">
        <v>146.05000000000001</v>
      </c>
      <c r="D2182" s="650" t="str">
        <f t="shared" si="89"/>
        <v>146.05</v>
      </c>
      <c r="E2182" s="651">
        <v>0.52612499999999995</v>
      </c>
      <c r="F2182" s="618"/>
      <c r="I2182" s="653">
        <v>146.05000000000001</v>
      </c>
      <c r="J2182" s="650" t="str">
        <f t="shared" si="90"/>
        <v>146.05</v>
      </c>
      <c r="K2182" s="654">
        <v>0.64822999999999997</v>
      </c>
      <c r="L2182" s="637"/>
      <c r="M2182" s="637"/>
      <c r="N2182" s="637"/>
    </row>
    <row r="2183" spans="3:14" x14ac:dyDescent="0.25">
      <c r="C2183" s="649">
        <v>146.1</v>
      </c>
      <c r="D2183" s="650" t="str">
        <f t="shared" si="89"/>
        <v>146.10</v>
      </c>
      <c r="E2183" s="651">
        <v>0.52607499999999996</v>
      </c>
      <c r="F2183" s="618"/>
      <c r="I2183" s="653">
        <v>146.1</v>
      </c>
      <c r="J2183" s="650" t="str">
        <f t="shared" si="90"/>
        <v>146.10</v>
      </c>
      <c r="K2183" s="654">
        <v>0.64820999999999995</v>
      </c>
      <c r="L2183" s="637"/>
      <c r="M2183" s="637"/>
      <c r="N2183" s="637"/>
    </row>
    <row r="2184" spans="3:14" x14ac:dyDescent="0.25">
      <c r="C2184" s="649">
        <v>146.15</v>
      </c>
      <c r="D2184" s="650" t="str">
        <f t="shared" si="89"/>
        <v>146.15</v>
      </c>
      <c r="E2184" s="651">
        <v>0.52602499999999996</v>
      </c>
      <c r="F2184" s="618"/>
      <c r="I2184" s="653">
        <v>146.15</v>
      </c>
      <c r="J2184" s="650" t="str">
        <f t="shared" si="90"/>
        <v>146.15</v>
      </c>
      <c r="K2184" s="654">
        <v>0.64815999999999996</v>
      </c>
      <c r="L2184" s="637"/>
      <c r="M2184" s="637"/>
      <c r="N2184" s="637"/>
    </row>
    <row r="2185" spans="3:14" x14ac:dyDescent="0.25">
      <c r="C2185" s="649">
        <v>146.19999999999999</v>
      </c>
      <c r="D2185" s="650" t="str">
        <f t="shared" si="89"/>
        <v>146.20</v>
      </c>
      <c r="E2185" s="651">
        <v>0.52597499999999997</v>
      </c>
      <c r="F2185" s="618"/>
      <c r="I2185" s="653">
        <v>146.19999999999999</v>
      </c>
      <c r="J2185" s="650" t="str">
        <f t="shared" si="90"/>
        <v>146.20</v>
      </c>
      <c r="K2185" s="654">
        <v>0.64810999999999996</v>
      </c>
      <c r="L2185" s="637"/>
      <c r="M2185" s="637"/>
      <c r="N2185" s="637"/>
    </row>
    <row r="2186" spans="3:14" x14ac:dyDescent="0.25">
      <c r="C2186" s="649">
        <v>146.25</v>
      </c>
      <c r="D2186" s="650" t="str">
        <f t="shared" si="89"/>
        <v>146.25</v>
      </c>
      <c r="E2186" s="651">
        <v>0.52595000000000003</v>
      </c>
      <c r="F2186" s="618"/>
      <c r="I2186" s="653">
        <v>146.25</v>
      </c>
      <c r="J2186" s="650" t="str">
        <f t="shared" si="90"/>
        <v>146.25</v>
      </c>
      <c r="K2186" s="654">
        <v>0.64805999999999997</v>
      </c>
      <c r="L2186" s="637"/>
      <c r="M2186" s="637"/>
      <c r="N2186" s="637"/>
    </row>
    <row r="2187" spans="3:14" x14ac:dyDescent="0.25">
      <c r="C2187" s="649">
        <v>146.30000000000001</v>
      </c>
      <c r="D2187" s="650" t="str">
        <f t="shared" si="89"/>
        <v>146.30</v>
      </c>
      <c r="E2187" s="651">
        <v>0.52592499999999998</v>
      </c>
      <c r="F2187" s="618"/>
      <c r="I2187" s="653">
        <v>146.30000000000001</v>
      </c>
      <c r="J2187" s="650" t="str">
        <f t="shared" si="90"/>
        <v>146.30</v>
      </c>
      <c r="K2187" s="654">
        <v>0.64800999999999997</v>
      </c>
      <c r="L2187" s="637"/>
      <c r="M2187" s="637"/>
      <c r="N2187" s="637"/>
    </row>
    <row r="2188" spans="3:14" x14ac:dyDescent="0.25">
      <c r="C2188" s="649">
        <v>146.35</v>
      </c>
      <c r="D2188" s="650" t="str">
        <f t="shared" si="89"/>
        <v>146.35</v>
      </c>
      <c r="E2188" s="651">
        <v>0.52587499999999998</v>
      </c>
      <c r="F2188" s="618"/>
      <c r="I2188" s="653">
        <v>146.35</v>
      </c>
      <c r="J2188" s="650" t="str">
        <f t="shared" si="90"/>
        <v>146.35</v>
      </c>
      <c r="K2188" s="654">
        <v>0.64795999999999998</v>
      </c>
      <c r="L2188" s="637"/>
      <c r="M2188" s="637"/>
      <c r="N2188" s="637"/>
    </row>
    <row r="2189" spans="3:14" x14ac:dyDescent="0.25">
      <c r="C2189" s="649">
        <v>146.4</v>
      </c>
      <c r="D2189" s="650" t="str">
        <f t="shared" si="89"/>
        <v>146.40</v>
      </c>
      <c r="E2189" s="651">
        <v>0.52582499999999999</v>
      </c>
      <c r="F2189" s="618"/>
      <c r="I2189" s="653">
        <v>146.4</v>
      </c>
      <c r="J2189" s="650" t="str">
        <f t="shared" si="90"/>
        <v>146.40</v>
      </c>
      <c r="K2189" s="654">
        <v>0.64790999999999999</v>
      </c>
      <c r="L2189" s="637"/>
      <c r="M2189" s="637"/>
      <c r="N2189" s="637"/>
    </row>
    <row r="2190" spans="3:14" x14ac:dyDescent="0.25">
      <c r="C2190" s="649">
        <v>146.44999999999999</v>
      </c>
      <c r="D2190" s="650" t="str">
        <f t="shared" si="89"/>
        <v>146.45</v>
      </c>
      <c r="E2190" s="651">
        <v>0.52580000000000005</v>
      </c>
      <c r="F2190" s="618"/>
      <c r="I2190" s="653">
        <v>146.44999999999999</v>
      </c>
      <c r="J2190" s="650" t="str">
        <f t="shared" si="90"/>
        <v>146.45</v>
      </c>
      <c r="K2190" s="654">
        <v>0.64785999999999999</v>
      </c>
      <c r="L2190" s="637"/>
      <c r="M2190" s="637"/>
      <c r="N2190" s="637"/>
    </row>
    <row r="2191" spans="3:14" x14ac:dyDescent="0.25">
      <c r="C2191" s="649">
        <v>146.5</v>
      </c>
      <c r="D2191" s="650" t="str">
        <f t="shared" si="89"/>
        <v>146.50</v>
      </c>
      <c r="E2191" s="651">
        <v>0.52577499999999999</v>
      </c>
      <c r="F2191" s="618"/>
      <c r="I2191" s="653">
        <v>146.5</v>
      </c>
      <c r="J2191" s="650" t="str">
        <f t="shared" si="90"/>
        <v>146.50</v>
      </c>
      <c r="K2191" s="654">
        <v>0.64781</v>
      </c>
      <c r="L2191" s="637"/>
      <c r="M2191" s="637"/>
      <c r="N2191" s="637"/>
    </row>
    <row r="2192" spans="3:14" x14ac:dyDescent="0.25">
      <c r="C2192" s="649">
        <v>146.55000000000001</v>
      </c>
      <c r="D2192" s="650" t="str">
        <f t="shared" si="89"/>
        <v>146.55</v>
      </c>
      <c r="E2192" s="651">
        <v>0.525725</v>
      </c>
      <c r="F2192" s="618"/>
      <c r="I2192" s="653">
        <v>146.55000000000001</v>
      </c>
      <c r="J2192" s="650" t="str">
        <f t="shared" si="90"/>
        <v>146.55</v>
      </c>
      <c r="K2192" s="654">
        <v>0.64778000000000002</v>
      </c>
      <c r="L2192" s="637"/>
      <c r="M2192" s="637"/>
      <c r="N2192" s="637"/>
    </row>
    <row r="2193" spans="3:14" x14ac:dyDescent="0.25">
      <c r="C2193" s="649">
        <v>146.6</v>
      </c>
      <c r="D2193" s="650" t="str">
        <f t="shared" si="89"/>
        <v>146.60</v>
      </c>
      <c r="E2193" s="651">
        <v>0.525675</v>
      </c>
      <c r="F2193" s="618"/>
      <c r="I2193" s="653">
        <v>146.6</v>
      </c>
      <c r="J2193" s="650" t="str">
        <f t="shared" si="90"/>
        <v>146.60</v>
      </c>
      <c r="K2193" s="654">
        <v>0.64776</v>
      </c>
      <c r="L2193" s="637"/>
      <c r="M2193" s="637"/>
      <c r="N2193" s="637"/>
    </row>
    <row r="2194" spans="3:14" x14ac:dyDescent="0.25">
      <c r="C2194" s="649">
        <v>146.65</v>
      </c>
      <c r="D2194" s="650" t="str">
        <f t="shared" si="89"/>
        <v>146.65</v>
      </c>
      <c r="E2194" s="651">
        <v>0.52564999999999995</v>
      </c>
      <c r="F2194" s="618"/>
      <c r="I2194" s="653">
        <v>146.65</v>
      </c>
      <c r="J2194" s="650" t="str">
        <f t="shared" si="90"/>
        <v>146.65</v>
      </c>
      <c r="K2194" s="654">
        <v>0.64771000000000001</v>
      </c>
      <c r="L2194" s="637"/>
      <c r="M2194" s="637"/>
      <c r="N2194" s="637"/>
    </row>
    <row r="2195" spans="3:14" x14ac:dyDescent="0.25">
      <c r="C2195" s="649">
        <v>146.69999999999999</v>
      </c>
      <c r="D2195" s="650" t="str">
        <f t="shared" si="89"/>
        <v>146.70</v>
      </c>
      <c r="E2195" s="651">
        <v>0.52562500000000001</v>
      </c>
      <c r="F2195" s="618"/>
      <c r="I2195" s="653">
        <v>146.69999999999999</v>
      </c>
      <c r="J2195" s="650" t="str">
        <f t="shared" si="90"/>
        <v>146.70</v>
      </c>
      <c r="K2195" s="654">
        <v>0.64766000000000001</v>
      </c>
      <c r="L2195" s="637"/>
      <c r="M2195" s="637"/>
      <c r="N2195" s="637"/>
    </row>
    <row r="2196" spans="3:14" x14ac:dyDescent="0.25">
      <c r="C2196" s="649">
        <v>146.75</v>
      </c>
      <c r="D2196" s="650" t="str">
        <f t="shared" si="89"/>
        <v>146.75</v>
      </c>
      <c r="E2196" s="651">
        <v>0.52557500000000001</v>
      </c>
      <c r="F2196" s="618"/>
      <c r="I2196" s="653">
        <v>146.75</v>
      </c>
      <c r="J2196" s="650" t="str">
        <f t="shared" si="90"/>
        <v>146.75</v>
      </c>
      <c r="K2196" s="654">
        <v>0.64761000000000002</v>
      </c>
      <c r="L2196" s="637"/>
      <c r="M2196" s="637"/>
      <c r="N2196" s="637"/>
    </row>
    <row r="2197" spans="3:14" x14ac:dyDescent="0.25">
      <c r="C2197" s="649">
        <v>146.80000000000001</v>
      </c>
      <c r="D2197" s="650" t="str">
        <f t="shared" si="89"/>
        <v>146.80</v>
      </c>
      <c r="E2197" s="651">
        <v>0.52552500000000002</v>
      </c>
      <c r="F2197" s="618"/>
      <c r="I2197" s="653">
        <v>146.80000000000001</v>
      </c>
      <c r="J2197" s="650" t="str">
        <f t="shared" si="90"/>
        <v>146.80</v>
      </c>
      <c r="K2197" s="654">
        <v>0.64756000000000002</v>
      </c>
      <c r="L2197" s="637"/>
      <c r="M2197" s="637"/>
      <c r="N2197" s="637"/>
    </row>
    <row r="2198" spans="3:14" x14ac:dyDescent="0.25">
      <c r="C2198" s="649">
        <v>146.85</v>
      </c>
      <c r="D2198" s="650" t="str">
        <f t="shared" si="89"/>
        <v>146.85</v>
      </c>
      <c r="E2198" s="651">
        <v>0.52549999999999997</v>
      </c>
      <c r="F2198" s="618"/>
      <c r="I2198" s="653">
        <v>146.85</v>
      </c>
      <c r="J2198" s="650" t="str">
        <f t="shared" si="90"/>
        <v>146.85</v>
      </c>
      <c r="K2198" s="654">
        <v>0.64751000000000003</v>
      </c>
      <c r="L2198" s="637"/>
      <c r="M2198" s="637"/>
      <c r="N2198" s="637"/>
    </row>
    <row r="2199" spans="3:14" x14ac:dyDescent="0.25">
      <c r="C2199" s="649">
        <v>146.9</v>
      </c>
      <c r="D2199" s="650" t="str">
        <f t="shared" si="89"/>
        <v>146.90</v>
      </c>
      <c r="E2199" s="651">
        <v>0.52547500000000003</v>
      </c>
      <c r="F2199" s="618"/>
      <c r="I2199" s="653">
        <v>146.9</v>
      </c>
      <c r="J2199" s="650" t="str">
        <f t="shared" si="90"/>
        <v>146.90</v>
      </c>
      <c r="K2199" s="654">
        <v>0.64746000000000004</v>
      </c>
      <c r="L2199" s="637"/>
      <c r="M2199" s="637"/>
      <c r="N2199" s="637"/>
    </row>
    <row r="2200" spans="3:14" x14ac:dyDescent="0.25">
      <c r="C2200" s="649">
        <v>146.94999999999999</v>
      </c>
      <c r="D2200" s="650" t="str">
        <f t="shared" si="89"/>
        <v>146.95</v>
      </c>
      <c r="E2200" s="651">
        <v>0.52542500000000003</v>
      </c>
      <c r="F2200" s="618"/>
      <c r="I2200" s="653">
        <v>146.94999999999999</v>
      </c>
      <c r="J2200" s="650" t="str">
        <f t="shared" si="90"/>
        <v>146.95</v>
      </c>
      <c r="K2200" s="654">
        <v>0.64742999999999995</v>
      </c>
      <c r="L2200" s="637"/>
      <c r="M2200" s="637"/>
      <c r="N2200" s="637"/>
    </row>
    <row r="2201" spans="3:14" x14ac:dyDescent="0.25">
      <c r="C2201" s="649">
        <v>147</v>
      </c>
      <c r="D2201" s="650" t="str">
        <f t="shared" si="89"/>
        <v>147.00</v>
      </c>
      <c r="E2201" s="651">
        <v>0.52537500000000004</v>
      </c>
      <c r="F2201" s="618"/>
      <c r="I2201" s="653">
        <v>147</v>
      </c>
      <c r="J2201" s="650" t="str">
        <f t="shared" si="90"/>
        <v>147.00</v>
      </c>
      <c r="K2201" s="654">
        <v>0.64741000000000004</v>
      </c>
      <c r="L2201" s="637"/>
      <c r="M2201" s="637"/>
      <c r="N2201" s="637"/>
    </row>
    <row r="2202" spans="3:14" x14ac:dyDescent="0.25">
      <c r="C2202" s="649">
        <v>147.05000000000001</v>
      </c>
      <c r="D2202" s="650" t="str">
        <f t="shared" si="89"/>
        <v>147.05</v>
      </c>
      <c r="E2202" s="651">
        <v>0.52534999999999998</v>
      </c>
      <c r="F2202" s="618"/>
      <c r="I2202" s="653">
        <v>147.05000000000001</v>
      </c>
      <c r="J2202" s="650" t="str">
        <f t="shared" si="90"/>
        <v>147.05</v>
      </c>
      <c r="K2202" s="654">
        <v>0.64736000000000005</v>
      </c>
      <c r="L2202" s="637"/>
      <c r="M2202" s="637"/>
      <c r="N2202" s="637"/>
    </row>
    <row r="2203" spans="3:14" x14ac:dyDescent="0.25">
      <c r="C2203" s="649">
        <v>147.1</v>
      </c>
      <c r="D2203" s="650" t="str">
        <f t="shared" si="89"/>
        <v>147.10</v>
      </c>
      <c r="E2203" s="651">
        <v>0.52532500000000004</v>
      </c>
      <c r="F2203" s="618"/>
      <c r="I2203" s="653">
        <v>147.1</v>
      </c>
      <c r="J2203" s="650" t="str">
        <f t="shared" si="90"/>
        <v>147.10</v>
      </c>
      <c r="K2203" s="654">
        <v>0.64731000000000005</v>
      </c>
      <c r="L2203" s="637"/>
      <c r="M2203" s="637"/>
      <c r="N2203" s="637"/>
    </row>
    <row r="2204" spans="3:14" x14ac:dyDescent="0.25">
      <c r="C2204" s="649">
        <v>147.15</v>
      </c>
      <c r="D2204" s="650" t="str">
        <f t="shared" si="89"/>
        <v>147.15</v>
      </c>
      <c r="E2204" s="651">
        <v>0.52527500000000005</v>
      </c>
      <c r="F2204" s="618"/>
      <c r="I2204" s="653">
        <v>147.15</v>
      </c>
      <c r="J2204" s="650" t="str">
        <f t="shared" si="90"/>
        <v>147.15</v>
      </c>
      <c r="K2204" s="654">
        <v>0.64725999999999995</v>
      </c>
      <c r="L2204" s="637"/>
      <c r="M2204" s="637"/>
      <c r="N2204" s="637"/>
    </row>
    <row r="2205" spans="3:14" x14ac:dyDescent="0.25">
      <c r="C2205" s="649">
        <v>147.19999999999999</v>
      </c>
      <c r="D2205" s="650" t="str">
        <f t="shared" si="89"/>
        <v>147.20</v>
      </c>
      <c r="E2205" s="651">
        <v>0.52522500000000005</v>
      </c>
      <c r="F2205" s="618"/>
      <c r="I2205" s="653">
        <v>147.19999999999999</v>
      </c>
      <c r="J2205" s="650" t="str">
        <f t="shared" si="90"/>
        <v>147.20</v>
      </c>
      <c r="K2205" s="654">
        <v>0.64720999999999995</v>
      </c>
      <c r="L2205" s="637"/>
      <c r="M2205" s="637"/>
      <c r="N2205" s="637"/>
    </row>
    <row r="2206" spans="3:14" x14ac:dyDescent="0.25">
      <c r="C2206" s="649">
        <v>147.25</v>
      </c>
      <c r="D2206" s="650" t="str">
        <f t="shared" si="89"/>
        <v>147.25</v>
      </c>
      <c r="E2206" s="651">
        <v>0.5252</v>
      </c>
      <c r="F2206" s="618"/>
      <c r="I2206" s="653">
        <v>147.25</v>
      </c>
      <c r="J2206" s="650" t="str">
        <f t="shared" si="90"/>
        <v>147.25</v>
      </c>
      <c r="K2206" s="654">
        <v>0.64717999999999998</v>
      </c>
      <c r="L2206" s="637"/>
      <c r="M2206" s="637"/>
      <c r="N2206" s="637"/>
    </row>
    <row r="2207" spans="3:14" x14ac:dyDescent="0.25">
      <c r="C2207" s="649">
        <v>147.30000000000001</v>
      </c>
      <c r="D2207" s="650" t="str">
        <f t="shared" si="89"/>
        <v>147.30</v>
      </c>
      <c r="E2207" s="651">
        <v>0.52517499999999995</v>
      </c>
      <c r="F2207" s="618"/>
      <c r="I2207" s="653">
        <v>147.30000000000001</v>
      </c>
      <c r="J2207" s="650" t="str">
        <f t="shared" si="90"/>
        <v>147.30</v>
      </c>
      <c r="K2207" s="654">
        <v>0.64715999999999996</v>
      </c>
      <c r="L2207" s="637"/>
      <c r="M2207" s="637"/>
      <c r="N2207" s="637"/>
    </row>
    <row r="2208" spans="3:14" x14ac:dyDescent="0.25">
      <c r="C2208" s="649">
        <v>147.35</v>
      </c>
      <c r="D2208" s="650" t="str">
        <f t="shared" si="89"/>
        <v>147.35</v>
      </c>
      <c r="E2208" s="651">
        <v>0.52512499999999995</v>
      </c>
      <c r="F2208" s="618"/>
      <c r="I2208" s="653">
        <v>147.35</v>
      </c>
      <c r="J2208" s="650" t="str">
        <f t="shared" si="90"/>
        <v>147.35</v>
      </c>
      <c r="K2208" s="654">
        <v>0.64710999999999996</v>
      </c>
      <c r="L2208" s="637"/>
      <c r="M2208" s="637"/>
      <c r="N2208" s="637"/>
    </row>
    <row r="2209" spans="3:14" x14ac:dyDescent="0.25">
      <c r="C2209" s="649">
        <v>147.4</v>
      </c>
      <c r="D2209" s="650" t="str">
        <f t="shared" si="89"/>
        <v>147.40</v>
      </c>
      <c r="E2209" s="651">
        <v>0.52507499999999996</v>
      </c>
      <c r="F2209" s="618"/>
      <c r="I2209" s="653">
        <v>147.4</v>
      </c>
      <c r="J2209" s="650" t="str">
        <f t="shared" si="90"/>
        <v>147.40</v>
      </c>
      <c r="K2209" s="654">
        <v>0.64705999999999997</v>
      </c>
      <c r="L2209" s="637"/>
      <c r="M2209" s="637"/>
      <c r="N2209" s="637"/>
    </row>
    <row r="2210" spans="3:14" x14ac:dyDescent="0.25">
      <c r="C2210" s="649">
        <v>147.44999999999999</v>
      </c>
      <c r="D2210" s="650" t="str">
        <f t="shared" si="89"/>
        <v>147.45</v>
      </c>
      <c r="E2210" s="651">
        <v>0.52505000000000002</v>
      </c>
      <c r="F2210" s="618"/>
      <c r="I2210" s="653">
        <v>147.44999999999999</v>
      </c>
      <c r="J2210" s="650" t="str">
        <f t="shared" si="90"/>
        <v>147.45</v>
      </c>
      <c r="K2210" s="654">
        <v>0.64700999999999997</v>
      </c>
      <c r="L2210" s="637"/>
      <c r="M2210" s="637"/>
      <c r="N2210" s="637"/>
    </row>
    <row r="2211" spans="3:14" x14ac:dyDescent="0.25">
      <c r="C2211" s="649">
        <v>147.5</v>
      </c>
      <c r="D2211" s="650" t="str">
        <f t="shared" si="89"/>
        <v>147.50</v>
      </c>
      <c r="E2211" s="651">
        <v>0.52502499999999996</v>
      </c>
      <c r="F2211" s="618"/>
      <c r="I2211" s="653">
        <v>147.5</v>
      </c>
      <c r="J2211" s="650" t="str">
        <f t="shared" si="90"/>
        <v>147.50</v>
      </c>
      <c r="K2211" s="654">
        <v>0.64695999999999998</v>
      </c>
      <c r="L2211" s="637"/>
      <c r="M2211" s="637"/>
      <c r="N2211" s="637"/>
    </row>
    <row r="2212" spans="3:14" x14ac:dyDescent="0.25">
      <c r="C2212" s="649">
        <v>147.55000000000001</v>
      </c>
      <c r="D2212" s="650" t="str">
        <f t="shared" si="89"/>
        <v>147.55</v>
      </c>
      <c r="E2212" s="651">
        <v>0.52497499999999997</v>
      </c>
      <c r="F2212" s="618"/>
      <c r="I2212" s="653">
        <v>147.55000000000001</v>
      </c>
      <c r="J2212" s="650" t="str">
        <f t="shared" si="90"/>
        <v>147.55</v>
      </c>
      <c r="K2212" s="654">
        <v>0.64690999999999999</v>
      </c>
      <c r="L2212" s="637"/>
      <c r="M2212" s="637"/>
      <c r="N2212" s="637"/>
    </row>
    <row r="2213" spans="3:14" x14ac:dyDescent="0.25">
      <c r="C2213" s="649">
        <v>147.6</v>
      </c>
      <c r="D2213" s="650" t="str">
        <f t="shared" si="89"/>
        <v>147.60</v>
      </c>
      <c r="E2213" s="651">
        <v>0.52492499999999997</v>
      </c>
      <c r="F2213" s="618"/>
      <c r="I2213" s="653">
        <v>147.6</v>
      </c>
      <c r="J2213" s="650" t="str">
        <f t="shared" si="90"/>
        <v>147.60</v>
      </c>
      <c r="K2213" s="654">
        <v>0.64685999999999999</v>
      </c>
      <c r="L2213" s="637"/>
      <c r="M2213" s="637"/>
      <c r="N2213" s="637"/>
    </row>
    <row r="2214" spans="3:14" x14ac:dyDescent="0.25">
      <c r="C2214" s="649">
        <v>147.65</v>
      </c>
      <c r="D2214" s="650" t="str">
        <f t="shared" si="89"/>
        <v>147.65</v>
      </c>
      <c r="E2214" s="651">
        <v>0.52487499999999998</v>
      </c>
      <c r="F2214" s="618"/>
      <c r="I2214" s="653">
        <v>147.65</v>
      </c>
      <c r="J2214" s="650" t="str">
        <f t="shared" si="90"/>
        <v>147.65</v>
      </c>
      <c r="K2214" s="654">
        <v>0.64683000000000002</v>
      </c>
      <c r="L2214" s="637"/>
      <c r="M2214" s="637"/>
      <c r="N2214" s="637"/>
    </row>
    <row r="2215" spans="3:14" x14ac:dyDescent="0.25">
      <c r="C2215" s="649">
        <v>147.69999999999999</v>
      </c>
      <c r="D2215" s="650" t="str">
        <f t="shared" si="89"/>
        <v>147.70</v>
      </c>
      <c r="E2215" s="651">
        <v>0.52482499999999999</v>
      </c>
      <c r="F2215" s="618"/>
      <c r="I2215" s="653">
        <v>147.69999999999999</v>
      </c>
      <c r="J2215" s="650" t="str">
        <f t="shared" si="90"/>
        <v>147.70</v>
      </c>
      <c r="K2215" s="654">
        <v>0.64681</v>
      </c>
      <c r="L2215" s="637"/>
      <c r="M2215" s="637"/>
      <c r="N2215" s="637"/>
    </row>
    <row r="2216" spans="3:14" x14ac:dyDescent="0.25">
      <c r="C2216" s="649">
        <v>147.75</v>
      </c>
      <c r="D2216" s="650" t="str">
        <f t="shared" si="89"/>
        <v>147.75</v>
      </c>
      <c r="E2216" s="651">
        <v>0.52480000000000004</v>
      </c>
      <c r="F2216" s="618"/>
      <c r="I2216" s="653">
        <v>147.75</v>
      </c>
      <c r="J2216" s="650" t="str">
        <f t="shared" si="90"/>
        <v>147.75</v>
      </c>
      <c r="K2216" s="654">
        <v>0.64676</v>
      </c>
      <c r="L2216" s="637"/>
      <c r="M2216" s="637"/>
      <c r="N2216" s="637"/>
    </row>
    <row r="2217" spans="3:14" x14ac:dyDescent="0.25">
      <c r="C2217" s="649">
        <v>147.80000000000001</v>
      </c>
      <c r="D2217" s="650" t="str">
        <f t="shared" si="89"/>
        <v>147.80</v>
      </c>
      <c r="E2217" s="651">
        <v>0.52477499999999999</v>
      </c>
      <c r="F2217" s="618"/>
      <c r="I2217" s="653">
        <v>147.80000000000001</v>
      </c>
      <c r="J2217" s="650" t="str">
        <f t="shared" si="90"/>
        <v>147.80</v>
      </c>
      <c r="K2217" s="654">
        <v>0.64671000000000001</v>
      </c>
      <c r="L2217" s="637"/>
      <c r="M2217" s="637"/>
      <c r="N2217" s="637"/>
    </row>
    <row r="2218" spans="3:14" x14ac:dyDescent="0.25">
      <c r="C2218" s="649">
        <v>147.85</v>
      </c>
      <c r="D2218" s="650" t="str">
        <f t="shared" si="89"/>
        <v>147.85</v>
      </c>
      <c r="E2218" s="651">
        <v>0.524725</v>
      </c>
      <c r="F2218" s="618"/>
      <c r="I2218" s="653">
        <v>147.85</v>
      </c>
      <c r="J2218" s="650" t="str">
        <f t="shared" si="90"/>
        <v>147.85</v>
      </c>
      <c r="K2218" s="654">
        <v>0.64666000000000001</v>
      </c>
      <c r="L2218" s="637"/>
      <c r="M2218" s="637"/>
      <c r="N2218" s="637"/>
    </row>
    <row r="2219" spans="3:14" x14ac:dyDescent="0.25">
      <c r="C2219" s="649">
        <v>147.9</v>
      </c>
      <c r="D2219" s="650" t="str">
        <f t="shared" si="89"/>
        <v>147.90</v>
      </c>
      <c r="E2219" s="651">
        <v>0.524675</v>
      </c>
      <c r="F2219" s="618"/>
      <c r="I2219" s="653">
        <v>147.9</v>
      </c>
      <c r="J2219" s="650" t="str">
        <f t="shared" si="90"/>
        <v>147.90</v>
      </c>
      <c r="K2219" s="654">
        <v>0.64661000000000002</v>
      </c>
      <c r="L2219" s="637"/>
      <c r="M2219" s="637"/>
      <c r="N2219" s="637"/>
    </row>
    <row r="2220" spans="3:14" x14ac:dyDescent="0.25">
      <c r="C2220" s="649">
        <v>147.94999999999999</v>
      </c>
      <c r="D2220" s="650" t="str">
        <f t="shared" si="89"/>
        <v>147.95</v>
      </c>
      <c r="E2220" s="651">
        <v>0.52464999999999995</v>
      </c>
      <c r="F2220" s="618"/>
      <c r="I2220" s="653">
        <v>147.94999999999999</v>
      </c>
      <c r="J2220" s="650" t="str">
        <f t="shared" si="90"/>
        <v>147.95</v>
      </c>
      <c r="K2220" s="654">
        <v>0.64658000000000004</v>
      </c>
      <c r="L2220" s="637"/>
      <c r="M2220" s="637"/>
      <c r="N2220" s="637"/>
    </row>
    <row r="2221" spans="3:14" x14ac:dyDescent="0.25">
      <c r="C2221" s="649">
        <v>148</v>
      </c>
      <c r="D2221" s="650" t="str">
        <f t="shared" si="89"/>
        <v>148.00</v>
      </c>
      <c r="E2221" s="651">
        <v>0.52462500000000001</v>
      </c>
      <c r="F2221" s="618"/>
      <c r="I2221" s="653">
        <v>148</v>
      </c>
      <c r="J2221" s="650" t="str">
        <f t="shared" si="90"/>
        <v>148.00</v>
      </c>
      <c r="K2221" s="654">
        <v>0.64656000000000002</v>
      </c>
      <c r="L2221" s="637"/>
      <c r="M2221" s="637"/>
      <c r="N2221" s="637"/>
    </row>
    <row r="2222" spans="3:14" x14ac:dyDescent="0.25">
      <c r="C2222" s="649">
        <v>148.05000000000001</v>
      </c>
      <c r="D2222" s="650" t="str">
        <f t="shared" si="89"/>
        <v>148.05</v>
      </c>
      <c r="E2222" s="651">
        <v>0.52457500000000001</v>
      </c>
      <c r="F2222" s="618"/>
      <c r="I2222" s="653">
        <v>148.05000000000001</v>
      </c>
      <c r="J2222" s="650" t="str">
        <f t="shared" si="90"/>
        <v>148.05</v>
      </c>
      <c r="K2222" s="654">
        <v>0.64651000000000003</v>
      </c>
      <c r="L2222" s="637"/>
      <c r="M2222" s="637"/>
      <c r="N2222" s="637"/>
    </row>
    <row r="2223" spans="3:14" x14ac:dyDescent="0.25">
      <c r="C2223" s="649">
        <v>148.1</v>
      </c>
      <c r="D2223" s="650" t="str">
        <f t="shared" si="89"/>
        <v>148.10</v>
      </c>
      <c r="E2223" s="651">
        <v>0.52452500000000002</v>
      </c>
      <c r="F2223" s="618"/>
      <c r="I2223" s="653">
        <v>148.1</v>
      </c>
      <c r="J2223" s="650" t="str">
        <f t="shared" si="90"/>
        <v>148.10</v>
      </c>
      <c r="K2223" s="654">
        <v>0.64646000000000003</v>
      </c>
      <c r="L2223" s="637"/>
      <c r="M2223" s="637"/>
      <c r="N2223" s="637"/>
    </row>
    <row r="2224" spans="3:14" x14ac:dyDescent="0.25">
      <c r="C2224" s="649">
        <v>148.15</v>
      </c>
      <c r="D2224" s="650" t="str">
        <f t="shared" si="89"/>
        <v>148.15</v>
      </c>
      <c r="E2224" s="651">
        <v>0.52449999999999997</v>
      </c>
      <c r="F2224" s="618"/>
      <c r="I2224" s="653">
        <v>148.15</v>
      </c>
      <c r="J2224" s="650" t="str">
        <f t="shared" si="90"/>
        <v>148.15</v>
      </c>
      <c r="K2224" s="654">
        <v>0.64641000000000004</v>
      </c>
      <c r="L2224" s="637"/>
      <c r="M2224" s="637"/>
      <c r="N2224" s="637"/>
    </row>
    <row r="2225" spans="3:14" x14ac:dyDescent="0.25">
      <c r="C2225" s="649">
        <v>148.19999999999999</v>
      </c>
      <c r="D2225" s="650" t="str">
        <f t="shared" si="89"/>
        <v>148.20</v>
      </c>
      <c r="E2225" s="651">
        <v>0.52447500000000002</v>
      </c>
      <c r="F2225" s="618"/>
      <c r="I2225" s="653">
        <v>148.19999999999999</v>
      </c>
      <c r="J2225" s="650" t="str">
        <f t="shared" si="90"/>
        <v>148.20</v>
      </c>
      <c r="K2225" s="654">
        <v>0.64636000000000005</v>
      </c>
      <c r="L2225" s="637"/>
      <c r="M2225" s="637"/>
      <c r="N2225" s="637"/>
    </row>
    <row r="2226" spans="3:14" x14ac:dyDescent="0.25">
      <c r="C2226" s="649">
        <v>148.25</v>
      </c>
      <c r="D2226" s="650" t="str">
        <f t="shared" si="89"/>
        <v>148.25</v>
      </c>
      <c r="E2226" s="651">
        <v>0.52442500000000003</v>
      </c>
      <c r="F2226" s="618"/>
      <c r="I2226" s="653">
        <v>148.25</v>
      </c>
      <c r="J2226" s="650" t="str">
        <f t="shared" si="90"/>
        <v>148.25</v>
      </c>
      <c r="K2226" s="654">
        <v>0.64632999999999996</v>
      </c>
      <c r="L2226" s="637"/>
      <c r="M2226" s="637"/>
      <c r="N2226" s="637"/>
    </row>
    <row r="2227" spans="3:14" x14ac:dyDescent="0.25">
      <c r="C2227" s="649">
        <v>148.30000000000001</v>
      </c>
      <c r="D2227" s="650" t="str">
        <f t="shared" si="89"/>
        <v>148.30</v>
      </c>
      <c r="E2227" s="651">
        <v>0.52437500000000004</v>
      </c>
      <c r="F2227" s="618"/>
      <c r="I2227" s="653">
        <v>148.30000000000001</v>
      </c>
      <c r="J2227" s="650" t="str">
        <f t="shared" si="90"/>
        <v>148.30</v>
      </c>
      <c r="K2227" s="654">
        <v>0.64631000000000005</v>
      </c>
      <c r="L2227" s="637"/>
      <c r="M2227" s="637"/>
      <c r="N2227" s="637"/>
    </row>
    <row r="2228" spans="3:14" x14ac:dyDescent="0.25">
      <c r="C2228" s="649">
        <v>148.35</v>
      </c>
      <c r="D2228" s="650" t="str">
        <f t="shared" si="89"/>
        <v>148.35</v>
      </c>
      <c r="E2228" s="651">
        <v>0.52434999999999998</v>
      </c>
      <c r="F2228" s="618"/>
      <c r="I2228" s="653">
        <v>148.35</v>
      </c>
      <c r="J2228" s="650" t="str">
        <f t="shared" si="90"/>
        <v>148.35</v>
      </c>
      <c r="K2228" s="654">
        <v>0.64625999999999995</v>
      </c>
      <c r="L2228" s="637"/>
      <c r="M2228" s="637"/>
      <c r="N2228" s="637"/>
    </row>
    <row r="2229" spans="3:14" x14ac:dyDescent="0.25">
      <c r="C2229" s="649">
        <v>148.4</v>
      </c>
      <c r="D2229" s="650" t="str">
        <f t="shared" si="89"/>
        <v>148.40</v>
      </c>
      <c r="E2229" s="651">
        <v>0.52432500000000004</v>
      </c>
      <c r="F2229" s="618"/>
      <c r="I2229" s="653">
        <v>148.4</v>
      </c>
      <c r="J2229" s="650" t="str">
        <f t="shared" si="90"/>
        <v>148.40</v>
      </c>
      <c r="K2229" s="654">
        <v>0.64620999999999995</v>
      </c>
      <c r="L2229" s="637"/>
      <c r="M2229" s="637"/>
      <c r="N2229" s="637"/>
    </row>
    <row r="2230" spans="3:14" x14ac:dyDescent="0.25">
      <c r="C2230" s="649">
        <v>148.44999999999999</v>
      </c>
      <c r="D2230" s="650" t="str">
        <f t="shared" si="89"/>
        <v>148.45</v>
      </c>
      <c r="E2230" s="651">
        <v>0.52427500000000005</v>
      </c>
      <c r="F2230" s="618"/>
      <c r="I2230" s="653">
        <v>148.44999999999999</v>
      </c>
      <c r="J2230" s="650" t="str">
        <f t="shared" si="90"/>
        <v>148.45</v>
      </c>
      <c r="K2230" s="654">
        <v>0.64615999999999996</v>
      </c>
      <c r="L2230" s="637"/>
      <c r="M2230" s="637"/>
      <c r="N2230" s="637"/>
    </row>
    <row r="2231" spans="3:14" x14ac:dyDescent="0.25">
      <c r="C2231" s="649">
        <v>148.5</v>
      </c>
      <c r="D2231" s="650" t="str">
        <f t="shared" si="89"/>
        <v>148.50</v>
      </c>
      <c r="E2231" s="651">
        <v>0.52422500000000005</v>
      </c>
      <c r="F2231" s="618"/>
      <c r="I2231" s="653">
        <v>148.5</v>
      </c>
      <c r="J2231" s="650" t="str">
        <f t="shared" si="90"/>
        <v>148.50</v>
      </c>
      <c r="K2231" s="654">
        <v>0.64610999999999996</v>
      </c>
      <c r="L2231" s="637"/>
      <c r="M2231" s="637"/>
      <c r="N2231" s="637"/>
    </row>
    <row r="2232" spans="3:14" x14ac:dyDescent="0.25">
      <c r="C2232" s="649">
        <v>148.55000000000001</v>
      </c>
      <c r="D2232" s="650" t="str">
        <f t="shared" si="89"/>
        <v>148.55</v>
      </c>
      <c r="E2232" s="651">
        <v>0.5242</v>
      </c>
      <c r="F2232" s="618"/>
      <c r="I2232" s="653">
        <v>148.55000000000001</v>
      </c>
      <c r="J2232" s="650" t="str">
        <f t="shared" si="90"/>
        <v>148.55</v>
      </c>
      <c r="K2232" s="654">
        <v>0.64607999999999999</v>
      </c>
      <c r="L2232" s="637"/>
      <c r="M2232" s="637"/>
      <c r="N2232" s="637"/>
    </row>
    <row r="2233" spans="3:14" x14ac:dyDescent="0.25">
      <c r="C2233" s="649">
        <v>148.6</v>
      </c>
      <c r="D2233" s="650" t="str">
        <f t="shared" si="89"/>
        <v>148.60</v>
      </c>
      <c r="E2233" s="651">
        <v>0.52417499999999995</v>
      </c>
      <c r="F2233" s="618"/>
      <c r="I2233" s="653">
        <v>148.6</v>
      </c>
      <c r="J2233" s="650" t="str">
        <f t="shared" si="90"/>
        <v>148.60</v>
      </c>
      <c r="K2233" s="654">
        <v>0.64605999999999997</v>
      </c>
      <c r="L2233" s="637"/>
      <c r="M2233" s="637"/>
      <c r="N2233" s="637"/>
    </row>
    <row r="2234" spans="3:14" x14ac:dyDescent="0.25">
      <c r="C2234" s="649">
        <v>148.65</v>
      </c>
      <c r="D2234" s="650" t="str">
        <f t="shared" si="89"/>
        <v>148.65</v>
      </c>
      <c r="E2234" s="651">
        <v>0.52412499999999995</v>
      </c>
      <c r="F2234" s="618"/>
      <c r="I2234" s="653">
        <v>148.65</v>
      </c>
      <c r="J2234" s="650" t="str">
        <f t="shared" si="90"/>
        <v>148.65</v>
      </c>
      <c r="K2234" s="654">
        <v>0.64600999999999997</v>
      </c>
      <c r="L2234" s="637"/>
      <c r="M2234" s="637"/>
      <c r="N2234" s="637"/>
    </row>
    <row r="2235" spans="3:14" x14ac:dyDescent="0.25">
      <c r="C2235" s="649">
        <v>148.69999999999999</v>
      </c>
      <c r="D2235" s="650" t="str">
        <f t="shared" si="89"/>
        <v>148.70</v>
      </c>
      <c r="E2235" s="651">
        <v>0.52407499999999996</v>
      </c>
      <c r="F2235" s="618"/>
      <c r="I2235" s="653">
        <v>148.69999999999999</v>
      </c>
      <c r="J2235" s="650" t="str">
        <f t="shared" si="90"/>
        <v>148.70</v>
      </c>
      <c r="K2235" s="654">
        <v>0.64595999999999998</v>
      </c>
      <c r="L2235" s="637"/>
      <c r="M2235" s="637"/>
      <c r="N2235" s="637"/>
    </row>
    <row r="2236" spans="3:14" x14ac:dyDescent="0.25">
      <c r="C2236" s="649">
        <v>148.75</v>
      </c>
      <c r="D2236" s="650" t="str">
        <f t="shared" si="89"/>
        <v>148.75</v>
      </c>
      <c r="E2236" s="651">
        <v>0.52405000000000002</v>
      </c>
      <c r="F2236" s="618"/>
      <c r="I2236" s="653">
        <v>148.75</v>
      </c>
      <c r="J2236" s="650" t="str">
        <f t="shared" si="90"/>
        <v>148.75</v>
      </c>
      <c r="K2236" s="654">
        <v>0.64593</v>
      </c>
      <c r="L2236" s="637"/>
      <c r="M2236" s="637"/>
      <c r="N2236" s="637"/>
    </row>
    <row r="2237" spans="3:14" x14ac:dyDescent="0.25">
      <c r="C2237" s="649">
        <v>148.80000000000001</v>
      </c>
      <c r="D2237" s="650" t="str">
        <f t="shared" si="89"/>
        <v>148.80</v>
      </c>
      <c r="E2237" s="651">
        <v>0.52402499999999996</v>
      </c>
      <c r="F2237" s="618"/>
      <c r="I2237" s="653">
        <v>148.80000000000001</v>
      </c>
      <c r="J2237" s="650" t="str">
        <f t="shared" si="90"/>
        <v>148.80</v>
      </c>
      <c r="K2237" s="654">
        <v>0.64590999999999998</v>
      </c>
      <c r="L2237" s="637"/>
      <c r="M2237" s="637"/>
      <c r="N2237" s="637"/>
    </row>
    <row r="2238" spans="3:14" x14ac:dyDescent="0.25">
      <c r="C2238" s="649">
        <v>148.85</v>
      </c>
      <c r="D2238" s="650" t="str">
        <f t="shared" ref="D2238:D2301" si="91">TEXT(C2238,"#.00")</f>
        <v>148.85</v>
      </c>
      <c r="E2238" s="651">
        <v>0.52397499999999997</v>
      </c>
      <c r="F2238" s="618"/>
      <c r="I2238" s="653">
        <v>148.85</v>
      </c>
      <c r="J2238" s="650" t="str">
        <f t="shared" ref="J2238:J2301" si="92">TEXT(I2238,"#.00")</f>
        <v>148.85</v>
      </c>
      <c r="K2238" s="654">
        <v>0.64585999999999999</v>
      </c>
      <c r="L2238" s="637"/>
      <c r="M2238" s="637"/>
      <c r="N2238" s="637"/>
    </row>
    <row r="2239" spans="3:14" x14ac:dyDescent="0.25">
      <c r="C2239" s="649">
        <v>148.9</v>
      </c>
      <c r="D2239" s="650" t="str">
        <f t="shared" si="91"/>
        <v>148.90</v>
      </c>
      <c r="E2239" s="651">
        <v>0.52392499999999997</v>
      </c>
      <c r="F2239" s="618"/>
      <c r="I2239" s="653">
        <v>148.9</v>
      </c>
      <c r="J2239" s="650" t="str">
        <f t="shared" si="92"/>
        <v>148.90</v>
      </c>
      <c r="K2239" s="654">
        <v>0.64581</v>
      </c>
      <c r="L2239" s="637"/>
      <c r="M2239" s="637"/>
      <c r="N2239" s="637"/>
    </row>
    <row r="2240" spans="3:14" x14ac:dyDescent="0.25">
      <c r="C2240" s="649">
        <v>148.94999999999999</v>
      </c>
      <c r="D2240" s="650" t="str">
        <f t="shared" si="91"/>
        <v>148.95</v>
      </c>
      <c r="E2240" s="651">
        <v>0.52390000000000003</v>
      </c>
      <c r="F2240" s="618"/>
      <c r="I2240" s="653">
        <v>148.94999999999999</v>
      </c>
      <c r="J2240" s="650" t="str">
        <f t="shared" si="92"/>
        <v>148.95</v>
      </c>
      <c r="K2240" s="654">
        <v>0.64576</v>
      </c>
      <c r="L2240" s="637"/>
      <c r="M2240" s="637"/>
      <c r="N2240" s="637"/>
    </row>
    <row r="2241" spans="3:14" x14ac:dyDescent="0.25">
      <c r="C2241" s="649">
        <v>149</v>
      </c>
      <c r="D2241" s="650" t="str">
        <f t="shared" si="91"/>
        <v>149.00</v>
      </c>
      <c r="E2241" s="651">
        <v>0.52387499999999998</v>
      </c>
      <c r="F2241" s="618"/>
      <c r="I2241" s="653">
        <v>149</v>
      </c>
      <c r="J2241" s="650" t="str">
        <f t="shared" si="92"/>
        <v>149.00</v>
      </c>
      <c r="K2241" s="654">
        <v>0.64571000000000001</v>
      </c>
      <c r="L2241" s="637"/>
      <c r="M2241" s="637"/>
      <c r="N2241" s="637"/>
    </row>
    <row r="2242" spans="3:14" x14ac:dyDescent="0.25">
      <c r="C2242" s="649">
        <v>149.05000000000001</v>
      </c>
      <c r="D2242" s="650" t="str">
        <f t="shared" si="91"/>
        <v>149.05</v>
      </c>
      <c r="E2242" s="651">
        <v>0.52382499999999999</v>
      </c>
      <c r="F2242" s="618"/>
      <c r="I2242" s="653">
        <v>149.05000000000001</v>
      </c>
      <c r="J2242" s="650" t="str">
        <f t="shared" si="92"/>
        <v>149.05</v>
      </c>
      <c r="K2242" s="654">
        <v>0.64568000000000003</v>
      </c>
      <c r="L2242" s="637"/>
      <c r="M2242" s="637"/>
      <c r="N2242" s="637"/>
    </row>
    <row r="2243" spans="3:14" x14ac:dyDescent="0.25">
      <c r="C2243" s="649">
        <v>149.1</v>
      </c>
      <c r="D2243" s="650" t="str">
        <f t="shared" si="91"/>
        <v>149.10</v>
      </c>
      <c r="E2243" s="651">
        <v>0.52377499999999999</v>
      </c>
      <c r="F2243" s="618"/>
      <c r="I2243" s="653">
        <v>149.1</v>
      </c>
      <c r="J2243" s="650" t="str">
        <f t="shared" si="92"/>
        <v>149.10</v>
      </c>
      <c r="K2243" s="654">
        <v>0.64566000000000001</v>
      </c>
      <c r="L2243" s="637"/>
      <c r="M2243" s="637"/>
      <c r="N2243" s="637"/>
    </row>
    <row r="2244" spans="3:14" x14ac:dyDescent="0.25">
      <c r="C2244" s="649">
        <v>149.15</v>
      </c>
      <c r="D2244" s="650" t="str">
        <f t="shared" si="91"/>
        <v>149.15</v>
      </c>
      <c r="E2244" s="651">
        <v>0.52375000000000005</v>
      </c>
      <c r="F2244" s="618"/>
      <c r="I2244" s="653">
        <v>149.15</v>
      </c>
      <c r="J2244" s="650" t="str">
        <f t="shared" si="92"/>
        <v>149.15</v>
      </c>
      <c r="K2244" s="654">
        <v>0.64561000000000002</v>
      </c>
      <c r="L2244" s="637"/>
      <c r="M2244" s="637"/>
      <c r="N2244" s="637"/>
    </row>
    <row r="2245" spans="3:14" x14ac:dyDescent="0.25">
      <c r="C2245" s="649">
        <v>149.19999999999999</v>
      </c>
      <c r="D2245" s="650" t="str">
        <f t="shared" si="91"/>
        <v>149.20</v>
      </c>
      <c r="E2245" s="651">
        <v>0.523725</v>
      </c>
      <c r="F2245" s="618"/>
      <c r="I2245" s="653">
        <v>149.19999999999999</v>
      </c>
      <c r="J2245" s="650" t="str">
        <f t="shared" si="92"/>
        <v>149.20</v>
      </c>
      <c r="K2245" s="654">
        <v>0.64556000000000002</v>
      </c>
      <c r="L2245" s="637"/>
      <c r="M2245" s="637"/>
      <c r="N2245" s="637"/>
    </row>
    <row r="2246" spans="3:14" x14ac:dyDescent="0.25">
      <c r="C2246" s="649">
        <v>149.25</v>
      </c>
      <c r="D2246" s="650" t="str">
        <f t="shared" si="91"/>
        <v>149.25</v>
      </c>
      <c r="E2246" s="651">
        <v>0.523675</v>
      </c>
      <c r="F2246" s="618"/>
      <c r="I2246" s="653">
        <v>149.25</v>
      </c>
      <c r="J2246" s="650" t="str">
        <f t="shared" si="92"/>
        <v>149.25</v>
      </c>
      <c r="K2246" s="654">
        <v>0.64553000000000005</v>
      </c>
      <c r="L2246" s="637"/>
      <c r="M2246" s="637"/>
      <c r="N2246" s="637"/>
    </row>
    <row r="2247" spans="3:14" x14ac:dyDescent="0.25">
      <c r="C2247" s="649">
        <v>149.30000000000001</v>
      </c>
      <c r="D2247" s="650" t="str">
        <f t="shared" si="91"/>
        <v>149.30</v>
      </c>
      <c r="E2247" s="651">
        <v>0.52362500000000001</v>
      </c>
      <c r="F2247" s="618"/>
      <c r="I2247" s="653">
        <v>149.30000000000001</v>
      </c>
      <c r="J2247" s="650" t="str">
        <f t="shared" si="92"/>
        <v>149.30</v>
      </c>
      <c r="K2247" s="654">
        <v>0.64551000000000003</v>
      </c>
      <c r="L2247" s="637"/>
      <c r="M2247" s="637"/>
      <c r="N2247" s="637"/>
    </row>
    <row r="2248" spans="3:14" x14ac:dyDescent="0.25">
      <c r="C2248" s="649">
        <v>149.35</v>
      </c>
      <c r="D2248" s="650" t="str">
        <f t="shared" si="91"/>
        <v>149.35</v>
      </c>
      <c r="E2248" s="651">
        <v>0.52359999999999995</v>
      </c>
      <c r="F2248" s="618"/>
      <c r="I2248" s="653">
        <v>149.35</v>
      </c>
      <c r="J2248" s="650" t="str">
        <f t="shared" si="92"/>
        <v>149.35</v>
      </c>
      <c r="K2248" s="654">
        <v>0.64546000000000003</v>
      </c>
      <c r="L2248" s="637"/>
      <c r="M2248" s="637"/>
      <c r="N2248" s="637"/>
    </row>
    <row r="2249" spans="3:14" x14ac:dyDescent="0.25">
      <c r="C2249" s="649">
        <v>149.4</v>
      </c>
      <c r="D2249" s="650" t="str">
        <f t="shared" si="91"/>
        <v>149.40</v>
      </c>
      <c r="E2249" s="651">
        <v>0.52357500000000001</v>
      </c>
      <c r="F2249" s="618"/>
      <c r="I2249" s="653">
        <v>149.4</v>
      </c>
      <c r="J2249" s="650" t="str">
        <f t="shared" si="92"/>
        <v>149.40</v>
      </c>
      <c r="K2249" s="654">
        <v>0.64541000000000004</v>
      </c>
      <c r="L2249" s="637"/>
      <c r="M2249" s="637"/>
      <c r="N2249" s="637"/>
    </row>
    <row r="2250" spans="3:14" x14ac:dyDescent="0.25">
      <c r="C2250" s="649">
        <v>149.44999999999999</v>
      </c>
      <c r="D2250" s="650" t="str">
        <f t="shared" si="91"/>
        <v>149.45</v>
      </c>
      <c r="E2250" s="651">
        <v>0.52352500000000002</v>
      </c>
      <c r="F2250" s="618"/>
      <c r="I2250" s="653">
        <v>149.44999999999999</v>
      </c>
      <c r="J2250" s="650" t="str">
        <f t="shared" si="92"/>
        <v>149.45</v>
      </c>
      <c r="K2250" s="654">
        <v>0.64537999999999995</v>
      </c>
      <c r="L2250" s="637"/>
      <c r="M2250" s="637"/>
      <c r="N2250" s="637"/>
    </row>
    <row r="2251" spans="3:14" x14ac:dyDescent="0.25">
      <c r="C2251" s="649">
        <v>149.5</v>
      </c>
      <c r="D2251" s="650" t="str">
        <f t="shared" si="91"/>
        <v>149.50</v>
      </c>
      <c r="E2251" s="651">
        <v>0.52347500000000002</v>
      </c>
      <c r="F2251" s="618"/>
      <c r="I2251" s="653">
        <v>149.5</v>
      </c>
      <c r="J2251" s="650" t="str">
        <f t="shared" si="92"/>
        <v>149.50</v>
      </c>
      <c r="K2251" s="654">
        <v>0.64536000000000004</v>
      </c>
      <c r="L2251" s="637"/>
      <c r="M2251" s="637"/>
      <c r="N2251" s="637"/>
    </row>
    <row r="2252" spans="3:14" x14ac:dyDescent="0.25">
      <c r="C2252" s="649">
        <v>149.55000000000001</v>
      </c>
      <c r="D2252" s="650" t="str">
        <f t="shared" si="91"/>
        <v>149.55</v>
      </c>
      <c r="E2252" s="651">
        <v>0.52344999999999997</v>
      </c>
      <c r="F2252" s="618"/>
      <c r="I2252" s="653">
        <v>149.55000000000001</v>
      </c>
      <c r="J2252" s="650" t="str">
        <f t="shared" si="92"/>
        <v>149.55</v>
      </c>
      <c r="K2252" s="654">
        <v>0.64531000000000005</v>
      </c>
      <c r="L2252" s="637"/>
      <c r="M2252" s="637"/>
      <c r="N2252" s="637"/>
    </row>
    <row r="2253" spans="3:14" x14ac:dyDescent="0.25">
      <c r="C2253" s="649">
        <v>149.6</v>
      </c>
      <c r="D2253" s="650" t="str">
        <f t="shared" si="91"/>
        <v>149.60</v>
      </c>
      <c r="E2253" s="651">
        <v>0.52342500000000003</v>
      </c>
      <c r="F2253" s="618"/>
      <c r="I2253" s="653">
        <v>149.6</v>
      </c>
      <c r="J2253" s="650" t="str">
        <f t="shared" si="92"/>
        <v>149.60</v>
      </c>
      <c r="K2253" s="654">
        <v>0.64525999999999994</v>
      </c>
      <c r="L2253" s="637"/>
      <c r="M2253" s="637"/>
      <c r="N2253" s="637"/>
    </row>
    <row r="2254" spans="3:14" x14ac:dyDescent="0.25">
      <c r="C2254" s="649">
        <v>149.65</v>
      </c>
      <c r="D2254" s="650" t="str">
        <f t="shared" si="91"/>
        <v>149.65</v>
      </c>
      <c r="E2254" s="651">
        <v>0.52337500000000003</v>
      </c>
      <c r="F2254" s="618"/>
      <c r="I2254" s="653">
        <v>149.65</v>
      </c>
      <c r="J2254" s="650" t="str">
        <f t="shared" si="92"/>
        <v>149.65</v>
      </c>
      <c r="K2254" s="654">
        <v>0.64520999999999995</v>
      </c>
      <c r="L2254" s="637"/>
      <c r="M2254" s="637"/>
      <c r="N2254" s="637"/>
    </row>
    <row r="2255" spans="3:14" x14ac:dyDescent="0.25">
      <c r="C2255" s="649">
        <v>149.69999999999999</v>
      </c>
      <c r="D2255" s="650" t="str">
        <f t="shared" si="91"/>
        <v>149.70</v>
      </c>
      <c r="E2255" s="651">
        <v>0.52332500000000004</v>
      </c>
      <c r="F2255" s="618"/>
      <c r="I2255" s="653">
        <v>149.69999999999999</v>
      </c>
      <c r="J2255" s="650" t="str">
        <f t="shared" si="92"/>
        <v>149.70</v>
      </c>
      <c r="K2255" s="654">
        <v>0.64515999999999996</v>
      </c>
      <c r="L2255" s="637"/>
      <c r="M2255" s="637"/>
      <c r="N2255" s="637"/>
    </row>
    <row r="2256" spans="3:14" x14ac:dyDescent="0.25">
      <c r="C2256" s="649">
        <v>149.75</v>
      </c>
      <c r="D2256" s="650" t="str">
        <f t="shared" si="91"/>
        <v>149.75</v>
      </c>
      <c r="E2256" s="651">
        <v>0.52327500000000005</v>
      </c>
      <c r="F2256" s="618"/>
      <c r="I2256" s="653">
        <v>149.75</v>
      </c>
      <c r="J2256" s="650" t="str">
        <f t="shared" si="92"/>
        <v>149.75</v>
      </c>
      <c r="K2256" s="654">
        <v>0.64512999999999998</v>
      </c>
      <c r="L2256" s="637"/>
      <c r="M2256" s="637"/>
      <c r="N2256" s="637"/>
    </row>
    <row r="2257" spans="3:14" x14ac:dyDescent="0.25">
      <c r="C2257" s="649">
        <v>149.80000000000001</v>
      </c>
      <c r="D2257" s="650" t="str">
        <f t="shared" si="91"/>
        <v>149.80</v>
      </c>
      <c r="E2257" s="651">
        <v>0.52322500000000005</v>
      </c>
      <c r="F2257" s="618"/>
      <c r="I2257" s="653">
        <v>149.80000000000001</v>
      </c>
      <c r="J2257" s="650" t="str">
        <f t="shared" si="92"/>
        <v>149.80</v>
      </c>
      <c r="K2257" s="654">
        <v>0.64510999999999996</v>
      </c>
      <c r="L2257" s="637"/>
      <c r="M2257" s="637"/>
      <c r="N2257" s="637"/>
    </row>
    <row r="2258" spans="3:14" x14ac:dyDescent="0.25">
      <c r="C2258" s="649">
        <v>149.85</v>
      </c>
      <c r="D2258" s="650" t="str">
        <f t="shared" si="91"/>
        <v>149.85</v>
      </c>
      <c r="E2258" s="651">
        <v>0.5232</v>
      </c>
      <c r="F2258" s="618"/>
      <c r="I2258" s="653">
        <v>149.85</v>
      </c>
      <c r="J2258" s="650" t="str">
        <f t="shared" si="92"/>
        <v>149.85</v>
      </c>
      <c r="K2258" s="654">
        <v>0.64505999999999997</v>
      </c>
      <c r="L2258" s="637"/>
      <c r="M2258" s="637"/>
      <c r="N2258" s="637"/>
    </row>
    <row r="2259" spans="3:14" x14ac:dyDescent="0.25">
      <c r="C2259" s="649">
        <v>149.9</v>
      </c>
      <c r="D2259" s="650" t="str">
        <f t="shared" si="91"/>
        <v>149.90</v>
      </c>
      <c r="E2259" s="651">
        <v>0.52317499999999995</v>
      </c>
      <c r="F2259" s="618"/>
      <c r="I2259" s="653">
        <v>149.9</v>
      </c>
      <c r="J2259" s="650" t="str">
        <f t="shared" si="92"/>
        <v>149.90</v>
      </c>
      <c r="K2259" s="654">
        <v>0.64500999999999997</v>
      </c>
      <c r="L2259" s="637"/>
      <c r="M2259" s="637"/>
      <c r="N2259" s="637"/>
    </row>
    <row r="2260" spans="3:14" x14ac:dyDescent="0.25">
      <c r="C2260" s="649">
        <v>149.94999999999999</v>
      </c>
      <c r="D2260" s="650" t="str">
        <f t="shared" si="91"/>
        <v>149.95</v>
      </c>
      <c r="E2260" s="651">
        <v>0.52312499999999995</v>
      </c>
      <c r="F2260" s="618"/>
      <c r="I2260" s="653">
        <v>149.94999999999999</v>
      </c>
      <c r="J2260" s="650" t="str">
        <f t="shared" si="92"/>
        <v>149.95</v>
      </c>
      <c r="K2260" s="654">
        <v>0.64498</v>
      </c>
      <c r="L2260" s="637"/>
      <c r="M2260" s="637"/>
      <c r="N2260" s="637"/>
    </row>
    <row r="2261" spans="3:14" x14ac:dyDescent="0.25">
      <c r="C2261" s="649">
        <v>150</v>
      </c>
      <c r="D2261" s="650" t="str">
        <f t="shared" si="91"/>
        <v>150.00</v>
      </c>
      <c r="E2261" s="651">
        <v>0.52307499999999996</v>
      </c>
      <c r="F2261" s="618"/>
      <c r="I2261" s="653">
        <v>150</v>
      </c>
      <c r="J2261" s="650" t="str">
        <f t="shared" si="92"/>
        <v>150.00</v>
      </c>
      <c r="K2261" s="654">
        <v>0.64495999999999998</v>
      </c>
      <c r="L2261" s="637"/>
      <c r="M2261" s="637"/>
      <c r="N2261" s="637"/>
    </row>
    <row r="2262" spans="3:14" x14ac:dyDescent="0.25">
      <c r="C2262" s="649">
        <v>150.05000000000001</v>
      </c>
      <c r="D2262" s="650" t="str">
        <f t="shared" si="91"/>
        <v>150.05</v>
      </c>
      <c r="E2262" s="651">
        <v>0.52305000000000001</v>
      </c>
      <c r="F2262" s="618"/>
      <c r="I2262" s="653">
        <v>150.05000000000001</v>
      </c>
      <c r="J2262" s="650" t="str">
        <f t="shared" si="92"/>
        <v>150.05</v>
      </c>
      <c r="K2262" s="654">
        <v>0.64490999999999998</v>
      </c>
      <c r="L2262" s="637"/>
      <c r="M2262" s="637"/>
      <c r="N2262" s="637"/>
    </row>
    <row r="2263" spans="3:14" x14ac:dyDescent="0.25">
      <c r="C2263" s="649">
        <v>150.1</v>
      </c>
      <c r="D2263" s="650" t="str">
        <f t="shared" si="91"/>
        <v>150.10</v>
      </c>
      <c r="E2263" s="651">
        <v>0.52302499999999996</v>
      </c>
      <c r="F2263" s="618"/>
      <c r="I2263" s="653">
        <v>150.1</v>
      </c>
      <c r="J2263" s="650" t="str">
        <f t="shared" si="92"/>
        <v>150.10</v>
      </c>
      <c r="K2263" s="654">
        <v>0.64485999999999999</v>
      </c>
      <c r="L2263" s="637"/>
      <c r="M2263" s="637"/>
      <c r="N2263" s="637"/>
    </row>
    <row r="2264" spans="3:14" x14ac:dyDescent="0.25">
      <c r="C2264" s="649">
        <v>150.15</v>
      </c>
      <c r="D2264" s="650" t="str">
        <f t="shared" si="91"/>
        <v>150.15</v>
      </c>
      <c r="E2264" s="651">
        <v>0.52297499999999997</v>
      </c>
      <c r="F2264" s="618"/>
      <c r="I2264" s="653">
        <v>150.15</v>
      </c>
      <c r="J2264" s="650" t="str">
        <f t="shared" si="92"/>
        <v>150.15</v>
      </c>
      <c r="K2264" s="654">
        <v>0.64483000000000001</v>
      </c>
      <c r="L2264" s="637"/>
      <c r="M2264" s="637"/>
      <c r="N2264" s="637"/>
    </row>
    <row r="2265" spans="3:14" x14ac:dyDescent="0.25">
      <c r="C2265" s="649">
        <v>150.19999999999999</v>
      </c>
      <c r="D2265" s="650" t="str">
        <f t="shared" si="91"/>
        <v>150.20</v>
      </c>
      <c r="E2265" s="651">
        <v>0.52292499999999997</v>
      </c>
      <c r="F2265" s="618"/>
      <c r="I2265" s="653">
        <v>150.19999999999999</v>
      </c>
      <c r="J2265" s="650" t="str">
        <f t="shared" si="92"/>
        <v>150.20</v>
      </c>
      <c r="K2265" s="654">
        <v>0.64480999999999999</v>
      </c>
      <c r="L2265" s="637"/>
      <c r="M2265" s="637"/>
      <c r="N2265" s="637"/>
    </row>
    <row r="2266" spans="3:14" x14ac:dyDescent="0.25">
      <c r="C2266" s="649">
        <v>150.25</v>
      </c>
      <c r="D2266" s="650" t="str">
        <f t="shared" si="91"/>
        <v>150.25</v>
      </c>
      <c r="E2266" s="651">
        <v>0.52290000000000003</v>
      </c>
      <c r="F2266" s="618"/>
      <c r="I2266" s="653">
        <v>150.25</v>
      </c>
      <c r="J2266" s="650" t="str">
        <f t="shared" si="92"/>
        <v>150.25</v>
      </c>
      <c r="K2266" s="654">
        <v>0.64476</v>
      </c>
      <c r="L2266" s="637"/>
      <c r="M2266" s="637"/>
      <c r="N2266" s="637"/>
    </row>
    <row r="2267" spans="3:14" x14ac:dyDescent="0.25">
      <c r="C2267" s="649">
        <v>150.30000000000001</v>
      </c>
      <c r="D2267" s="650" t="str">
        <f t="shared" si="91"/>
        <v>150.30</v>
      </c>
      <c r="E2267" s="651">
        <v>0.52287499999999998</v>
      </c>
      <c r="F2267" s="618"/>
      <c r="I2267" s="653">
        <v>150.30000000000001</v>
      </c>
      <c r="J2267" s="650" t="str">
        <f t="shared" si="92"/>
        <v>150.30</v>
      </c>
      <c r="K2267" s="654">
        <v>0.64471000000000001</v>
      </c>
      <c r="L2267" s="637"/>
      <c r="M2267" s="637"/>
      <c r="N2267" s="637"/>
    </row>
    <row r="2268" spans="3:14" x14ac:dyDescent="0.25">
      <c r="C2268" s="649">
        <v>150.35</v>
      </c>
      <c r="D2268" s="650" t="str">
        <f t="shared" si="91"/>
        <v>150.35</v>
      </c>
      <c r="E2268" s="651">
        <v>0.52282499999999998</v>
      </c>
      <c r="F2268" s="618"/>
      <c r="I2268" s="653">
        <v>150.35</v>
      </c>
      <c r="J2268" s="650" t="str">
        <f t="shared" si="92"/>
        <v>150.35</v>
      </c>
      <c r="K2268" s="654">
        <v>0.64468000000000003</v>
      </c>
      <c r="L2268" s="637"/>
      <c r="M2268" s="637"/>
      <c r="N2268" s="637"/>
    </row>
    <row r="2269" spans="3:14" x14ac:dyDescent="0.25">
      <c r="C2269" s="649">
        <v>150.4</v>
      </c>
      <c r="D2269" s="650" t="str">
        <f t="shared" si="91"/>
        <v>150.40</v>
      </c>
      <c r="E2269" s="651">
        <v>0.52277499999999999</v>
      </c>
      <c r="F2269" s="618"/>
      <c r="I2269" s="653">
        <v>150.4</v>
      </c>
      <c r="J2269" s="650" t="str">
        <f t="shared" si="92"/>
        <v>150.40</v>
      </c>
      <c r="K2269" s="654">
        <v>0.64466000000000001</v>
      </c>
      <c r="L2269" s="637"/>
      <c r="M2269" s="637"/>
      <c r="N2269" s="637"/>
    </row>
    <row r="2270" spans="3:14" x14ac:dyDescent="0.25">
      <c r="C2270" s="649">
        <v>150.44999999999999</v>
      </c>
      <c r="D2270" s="650" t="str">
        <f t="shared" si="91"/>
        <v>150.45</v>
      </c>
      <c r="E2270" s="651">
        <v>0.52275000000000005</v>
      </c>
      <c r="F2270" s="618"/>
      <c r="I2270" s="653">
        <v>150.44999999999999</v>
      </c>
      <c r="J2270" s="650" t="str">
        <f t="shared" si="92"/>
        <v>150.45</v>
      </c>
      <c r="K2270" s="654">
        <v>0.64461000000000002</v>
      </c>
      <c r="L2270" s="637"/>
      <c r="M2270" s="637"/>
      <c r="N2270" s="637"/>
    </row>
    <row r="2271" spans="3:14" x14ac:dyDescent="0.25">
      <c r="C2271" s="649">
        <v>150.5</v>
      </c>
      <c r="D2271" s="650" t="str">
        <f t="shared" si="91"/>
        <v>150.50</v>
      </c>
      <c r="E2271" s="651">
        <v>0.522725</v>
      </c>
      <c r="F2271" s="618"/>
      <c r="I2271" s="653">
        <v>150.5</v>
      </c>
      <c r="J2271" s="650" t="str">
        <f t="shared" si="92"/>
        <v>150.50</v>
      </c>
      <c r="K2271" s="654">
        <v>0.64456000000000002</v>
      </c>
      <c r="L2271" s="637"/>
      <c r="M2271" s="637"/>
      <c r="N2271" s="637"/>
    </row>
    <row r="2272" spans="3:14" x14ac:dyDescent="0.25">
      <c r="C2272" s="649">
        <v>150.55000000000001</v>
      </c>
      <c r="D2272" s="650" t="str">
        <f t="shared" si="91"/>
        <v>150.55</v>
      </c>
      <c r="E2272" s="651">
        <v>0.522675</v>
      </c>
      <c r="F2272" s="618"/>
      <c r="I2272" s="653">
        <v>150.55000000000001</v>
      </c>
      <c r="J2272" s="650" t="str">
        <f t="shared" si="92"/>
        <v>150.55</v>
      </c>
      <c r="K2272" s="654">
        <v>0.64453000000000005</v>
      </c>
      <c r="L2272" s="637"/>
      <c r="M2272" s="637"/>
      <c r="N2272" s="637"/>
    </row>
    <row r="2273" spans="3:14" x14ac:dyDescent="0.25">
      <c r="C2273" s="649">
        <v>150.6</v>
      </c>
      <c r="D2273" s="650" t="str">
        <f t="shared" si="91"/>
        <v>150.60</v>
      </c>
      <c r="E2273" s="651">
        <v>0.52262500000000001</v>
      </c>
      <c r="F2273" s="618"/>
      <c r="I2273" s="653">
        <v>150.6</v>
      </c>
      <c r="J2273" s="650" t="str">
        <f t="shared" si="92"/>
        <v>150.60</v>
      </c>
      <c r="K2273" s="654">
        <v>0.64451000000000003</v>
      </c>
      <c r="L2273" s="637"/>
      <c r="M2273" s="637"/>
      <c r="N2273" s="637"/>
    </row>
    <row r="2274" spans="3:14" x14ac:dyDescent="0.25">
      <c r="C2274" s="649">
        <v>150.65</v>
      </c>
      <c r="D2274" s="650" t="str">
        <f t="shared" si="91"/>
        <v>150.65</v>
      </c>
      <c r="E2274" s="651">
        <v>0.52259999999999995</v>
      </c>
      <c r="F2274" s="618"/>
      <c r="I2274" s="653">
        <v>150.65</v>
      </c>
      <c r="J2274" s="650" t="str">
        <f t="shared" si="92"/>
        <v>150.65</v>
      </c>
      <c r="K2274" s="654">
        <v>0.64446000000000003</v>
      </c>
      <c r="L2274" s="637"/>
      <c r="M2274" s="637"/>
      <c r="N2274" s="637"/>
    </row>
    <row r="2275" spans="3:14" x14ac:dyDescent="0.25">
      <c r="C2275" s="649">
        <v>150.69999999999999</v>
      </c>
      <c r="D2275" s="650" t="str">
        <f t="shared" si="91"/>
        <v>150.70</v>
      </c>
      <c r="E2275" s="651">
        <v>0.52257500000000001</v>
      </c>
      <c r="F2275" s="618"/>
      <c r="I2275" s="653">
        <v>150.69999999999999</v>
      </c>
      <c r="J2275" s="650" t="str">
        <f t="shared" si="92"/>
        <v>150.70</v>
      </c>
      <c r="K2275" s="654">
        <v>0.64441000000000004</v>
      </c>
      <c r="L2275" s="637"/>
      <c r="M2275" s="637"/>
      <c r="N2275" s="637"/>
    </row>
    <row r="2276" spans="3:14" x14ac:dyDescent="0.25">
      <c r="C2276" s="649">
        <v>150.75</v>
      </c>
      <c r="D2276" s="650" t="str">
        <f t="shared" si="91"/>
        <v>150.75</v>
      </c>
      <c r="E2276" s="651">
        <v>0.52252500000000002</v>
      </c>
      <c r="F2276" s="618"/>
      <c r="I2276" s="653">
        <v>150.75</v>
      </c>
      <c r="J2276" s="650" t="str">
        <f t="shared" si="92"/>
        <v>150.75</v>
      </c>
      <c r="K2276" s="654">
        <v>0.64437999999999995</v>
      </c>
      <c r="L2276" s="637"/>
      <c r="M2276" s="637"/>
      <c r="N2276" s="637"/>
    </row>
    <row r="2277" spans="3:14" x14ac:dyDescent="0.25">
      <c r="C2277" s="649">
        <v>150.80000000000001</v>
      </c>
      <c r="D2277" s="650" t="str">
        <f t="shared" si="91"/>
        <v>150.80</v>
      </c>
      <c r="E2277" s="651">
        <v>0.52247500000000002</v>
      </c>
      <c r="F2277" s="618"/>
      <c r="I2277" s="653">
        <v>150.80000000000001</v>
      </c>
      <c r="J2277" s="650" t="str">
        <f t="shared" si="92"/>
        <v>150.80</v>
      </c>
      <c r="K2277" s="654">
        <v>0.64436000000000004</v>
      </c>
      <c r="L2277" s="637"/>
      <c r="M2277" s="637"/>
      <c r="N2277" s="637"/>
    </row>
    <row r="2278" spans="3:14" x14ac:dyDescent="0.25">
      <c r="C2278" s="649">
        <v>150.85</v>
      </c>
      <c r="D2278" s="650" t="str">
        <f t="shared" si="91"/>
        <v>150.85</v>
      </c>
      <c r="E2278" s="651">
        <v>0.52244999999999997</v>
      </c>
      <c r="F2278" s="618"/>
      <c r="I2278" s="653">
        <v>150.85</v>
      </c>
      <c r="J2278" s="650" t="str">
        <f t="shared" si="92"/>
        <v>150.85</v>
      </c>
      <c r="K2278" s="654">
        <v>0.64432999999999996</v>
      </c>
      <c r="L2278" s="637"/>
      <c r="M2278" s="637"/>
      <c r="N2278" s="637"/>
    </row>
    <row r="2279" spans="3:14" x14ac:dyDescent="0.25">
      <c r="C2279" s="649">
        <v>150.9</v>
      </c>
      <c r="D2279" s="650" t="str">
        <f t="shared" si="91"/>
        <v>150.90</v>
      </c>
      <c r="E2279" s="651">
        <v>0.52242500000000003</v>
      </c>
      <c r="F2279" s="618"/>
      <c r="I2279" s="653">
        <v>150.9</v>
      </c>
      <c r="J2279" s="650" t="str">
        <f t="shared" si="92"/>
        <v>150.90</v>
      </c>
      <c r="K2279" s="654">
        <v>0.64431000000000005</v>
      </c>
      <c r="L2279" s="637"/>
      <c r="M2279" s="637"/>
      <c r="N2279" s="637"/>
    </row>
    <row r="2280" spans="3:14" x14ac:dyDescent="0.25">
      <c r="C2280" s="649">
        <v>150.94999999999999</v>
      </c>
      <c r="D2280" s="650" t="str">
        <f t="shared" si="91"/>
        <v>150.95</v>
      </c>
      <c r="E2280" s="651">
        <v>0.52237500000000003</v>
      </c>
      <c r="F2280" s="618"/>
      <c r="I2280" s="653">
        <v>150.94999999999999</v>
      </c>
      <c r="J2280" s="650" t="str">
        <f t="shared" si="92"/>
        <v>150.95</v>
      </c>
      <c r="K2280" s="654">
        <v>0.64426000000000005</v>
      </c>
      <c r="L2280" s="637"/>
      <c r="M2280" s="637"/>
      <c r="N2280" s="637"/>
    </row>
    <row r="2281" spans="3:14" x14ac:dyDescent="0.25">
      <c r="C2281" s="649">
        <v>151</v>
      </c>
      <c r="D2281" s="650" t="str">
        <f t="shared" si="91"/>
        <v>151.00</v>
      </c>
      <c r="E2281" s="651">
        <v>0.52232500000000004</v>
      </c>
      <c r="F2281" s="618"/>
      <c r="I2281" s="653">
        <v>151</v>
      </c>
      <c r="J2281" s="650" t="str">
        <f t="shared" si="92"/>
        <v>151.00</v>
      </c>
      <c r="K2281" s="654">
        <v>0.64420999999999995</v>
      </c>
      <c r="L2281" s="637"/>
      <c r="M2281" s="637"/>
      <c r="N2281" s="637"/>
    </row>
    <row r="2282" spans="3:14" x14ac:dyDescent="0.25">
      <c r="C2282" s="649">
        <v>151.05000000000001</v>
      </c>
      <c r="D2282" s="650" t="str">
        <f t="shared" si="91"/>
        <v>151.05</v>
      </c>
      <c r="E2282" s="651">
        <v>0.52229999999999999</v>
      </c>
      <c r="F2282" s="618"/>
      <c r="I2282" s="653">
        <v>151.05000000000001</v>
      </c>
      <c r="J2282" s="650" t="str">
        <f t="shared" si="92"/>
        <v>151.05</v>
      </c>
      <c r="K2282" s="654">
        <v>0.64417000000000002</v>
      </c>
      <c r="L2282" s="637"/>
      <c r="M2282" s="637"/>
      <c r="N2282" s="637"/>
    </row>
    <row r="2283" spans="3:14" x14ac:dyDescent="0.25">
      <c r="C2283" s="649">
        <v>151.1</v>
      </c>
      <c r="D2283" s="650" t="str">
        <f t="shared" si="91"/>
        <v>151.10</v>
      </c>
      <c r="E2283" s="651">
        <v>0.52227500000000004</v>
      </c>
      <c r="F2283" s="618"/>
      <c r="I2283" s="653">
        <v>151.1</v>
      </c>
      <c r="J2283" s="650" t="str">
        <f t="shared" si="92"/>
        <v>151.10</v>
      </c>
      <c r="K2283" s="654">
        <v>0.64412999999999998</v>
      </c>
      <c r="L2283" s="637"/>
      <c r="M2283" s="637"/>
      <c r="N2283" s="637"/>
    </row>
    <row r="2284" spans="3:14" x14ac:dyDescent="0.25">
      <c r="C2284" s="649">
        <v>151.15</v>
      </c>
      <c r="D2284" s="650" t="str">
        <f t="shared" si="91"/>
        <v>151.15</v>
      </c>
      <c r="E2284" s="651">
        <v>0.52222500000000005</v>
      </c>
      <c r="F2284" s="618"/>
      <c r="I2284" s="653">
        <v>151.15</v>
      </c>
      <c r="J2284" s="650" t="str">
        <f t="shared" si="92"/>
        <v>151.15</v>
      </c>
      <c r="K2284" s="654">
        <v>0.64409000000000005</v>
      </c>
      <c r="L2284" s="637"/>
      <c r="M2284" s="637"/>
      <c r="N2284" s="637"/>
    </row>
    <row r="2285" spans="3:14" x14ac:dyDescent="0.25">
      <c r="C2285" s="649">
        <v>151.19999999999999</v>
      </c>
      <c r="D2285" s="650" t="str">
        <f t="shared" si="91"/>
        <v>151.20</v>
      </c>
      <c r="E2285" s="651">
        <v>0.52217499999999994</v>
      </c>
      <c r="F2285" s="618"/>
      <c r="I2285" s="653">
        <v>151.19999999999999</v>
      </c>
      <c r="J2285" s="650" t="str">
        <f t="shared" si="92"/>
        <v>151.20</v>
      </c>
      <c r="K2285" s="654">
        <v>0.64405999999999997</v>
      </c>
      <c r="L2285" s="637"/>
      <c r="M2285" s="637"/>
      <c r="N2285" s="637"/>
    </row>
    <row r="2286" spans="3:14" x14ac:dyDescent="0.25">
      <c r="C2286" s="649">
        <v>151.25</v>
      </c>
      <c r="D2286" s="650" t="str">
        <f t="shared" si="91"/>
        <v>151.25</v>
      </c>
      <c r="E2286" s="651">
        <v>0.52215</v>
      </c>
      <c r="F2286" s="618"/>
      <c r="I2286" s="653">
        <v>151.25</v>
      </c>
      <c r="J2286" s="650" t="str">
        <f t="shared" si="92"/>
        <v>151.25</v>
      </c>
      <c r="K2286" s="654">
        <v>0.64402000000000004</v>
      </c>
      <c r="L2286" s="637"/>
      <c r="M2286" s="637"/>
      <c r="N2286" s="637"/>
    </row>
    <row r="2287" spans="3:14" x14ac:dyDescent="0.25">
      <c r="C2287" s="649">
        <v>151.30000000000001</v>
      </c>
      <c r="D2287" s="650" t="str">
        <f t="shared" si="91"/>
        <v>151.30</v>
      </c>
      <c r="E2287" s="651">
        <v>0.52212499999999995</v>
      </c>
      <c r="F2287" s="618"/>
      <c r="I2287" s="653">
        <v>151.30000000000001</v>
      </c>
      <c r="J2287" s="650" t="str">
        <f t="shared" si="92"/>
        <v>151.30</v>
      </c>
      <c r="K2287" s="654">
        <v>0.64398</v>
      </c>
      <c r="L2287" s="637"/>
      <c r="M2287" s="637"/>
      <c r="N2287" s="637"/>
    </row>
    <row r="2288" spans="3:14" x14ac:dyDescent="0.25">
      <c r="C2288" s="649">
        <v>151.35</v>
      </c>
      <c r="D2288" s="650" t="str">
        <f t="shared" si="91"/>
        <v>151.35</v>
      </c>
      <c r="E2288" s="651">
        <v>0.52207499999999996</v>
      </c>
      <c r="F2288" s="618"/>
      <c r="I2288" s="653">
        <v>151.35</v>
      </c>
      <c r="J2288" s="650" t="str">
        <f t="shared" si="92"/>
        <v>151.35</v>
      </c>
      <c r="K2288" s="654">
        <v>0.64393999999999996</v>
      </c>
      <c r="L2288" s="637"/>
      <c r="M2288" s="637"/>
      <c r="N2288" s="637"/>
    </row>
    <row r="2289" spans="3:14" x14ac:dyDescent="0.25">
      <c r="C2289" s="649">
        <v>151.4</v>
      </c>
      <c r="D2289" s="650" t="str">
        <f t="shared" si="91"/>
        <v>151.40</v>
      </c>
      <c r="E2289" s="651">
        <v>0.52202499999999996</v>
      </c>
      <c r="F2289" s="618"/>
      <c r="I2289" s="653">
        <v>151.4</v>
      </c>
      <c r="J2289" s="650" t="str">
        <f t="shared" si="92"/>
        <v>151.40</v>
      </c>
      <c r="K2289" s="654">
        <v>0.64390999999999998</v>
      </c>
      <c r="L2289" s="637"/>
      <c r="M2289" s="637"/>
      <c r="N2289" s="637"/>
    </row>
    <row r="2290" spans="3:14" x14ac:dyDescent="0.25">
      <c r="C2290" s="649">
        <v>151.44999999999999</v>
      </c>
      <c r="D2290" s="650" t="str">
        <f t="shared" si="91"/>
        <v>151.45</v>
      </c>
      <c r="E2290" s="651">
        <v>0.52200000000000002</v>
      </c>
      <c r="F2290" s="618"/>
      <c r="I2290" s="653">
        <v>151.44999999999999</v>
      </c>
      <c r="J2290" s="650" t="str">
        <f t="shared" si="92"/>
        <v>151.45</v>
      </c>
      <c r="K2290" s="654">
        <v>0.64387000000000005</v>
      </c>
      <c r="L2290" s="637"/>
      <c r="M2290" s="637"/>
      <c r="N2290" s="637"/>
    </row>
    <row r="2291" spans="3:14" x14ac:dyDescent="0.25">
      <c r="C2291" s="649">
        <v>151.5</v>
      </c>
      <c r="D2291" s="650" t="str">
        <f t="shared" si="91"/>
        <v>151.50</v>
      </c>
      <c r="E2291" s="651">
        <v>0.52197499999999997</v>
      </c>
      <c r="F2291" s="618"/>
      <c r="I2291" s="653">
        <v>151.5</v>
      </c>
      <c r="J2291" s="650" t="str">
        <f t="shared" si="92"/>
        <v>151.50</v>
      </c>
      <c r="K2291" s="654">
        <v>0.64383000000000001</v>
      </c>
      <c r="L2291" s="637"/>
      <c r="M2291" s="637"/>
      <c r="N2291" s="637"/>
    </row>
    <row r="2292" spans="3:14" x14ac:dyDescent="0.25">
      <c r="C2292" s="649">
        <v>151.55000000000001</v>
      </c>
      <c r="D2292" s="650" t="str">
        <f t="shared" si="91"/>
        <v>151.55</v>
      </c>
      <c r="E2292" s="651">
        <v>0.52192499999999997</v>
      </c>
      <c r="F2292" s="618"/>
      <c r="I2292" s="653">
        <v>151.55000000000001</v>
      </c>
      <c r="J2292" s="650" t="str">
        <f t="shared" si="92"/>
        <v>151.55</v>
      </c>
      <c r="K2292" s="654">
        <v>0.64378999999999997</v>
      </c>
      <c r="L2292" s="637"/>
      <c r="M2292" s="637"/>
      <c r="N2292" s="637"/>
    </row>
    <row r="2293" spans="3:14" x14ac:dyDescent="0.25">
      <c r="C2293" s="649">
        <v>151.6</v>
      </c>
      <c r="D2293" s="650" t="str">
        <f t="shared" si="91"/>
        <v>151.60</v>
      </c>
      <c r="E2293" s="651">
        <v>0.52187499999999998</v>
      </c>
      <c r="F2293" s="618"/>
      <c r="I2293" s="653">
        <v>151.6</v>
      </c>
      <c r="J2293" s="650" t="str">
        <f t="shared" si="92"/>
        <v>151.60</v>
      </c>
      <c r="K2293" s="654">
        <v>0.64376</v>
      </c>
      <c r="L2293" s="637"/>
      <c r="M2293" s="637"/>
      <c r="N2293" s="637"/>
    </row>
    <row r="2294" spans="3:14" x14ac:dyDescent="0.25">
      <c r="C2294" s="649">
        <v>151.65</v>
      </c>
      <c r="D2294" s="650" t="str">
        <f t="shared" si="91"/>
        <v>151.65</v>
      </c>
      <c r="E2294" s="651">
        <v>0.52185000000000004</v>
      </c>
      <c r="F2294" s="618"/>
      <c r="I2294" s="653">
        <v>151.65</v>
      </c>
      <c r="J2294" s="650" t="str">
        <f t="shared" si="92"/>
        <v>151.65</v>
      </c>
      <c r="K2294" s="654">
        <v>0.64371999999999996</v>
      </c>
      <c r="L2294" s="637"/>
      <c r="M2294" s="637"/>
      <c r="N2294" s="637"/>
    </row>
    <row r="2295" spans="3:14" x14ac:dyDescent="0.25">
      <c r="C2295" s="649">
        <v>151.69999999999999</v>
      </c>
      <c r="D2295" s="650" t="str">
        <f t="shared" si="91"/>
        <v>151.70</v>
      </c>
      <c r="E2295" s="651">
        <v>0.52182499999999998</v>
      </c>
      <c r="F2295" s="618"/>
      <c r="I2295" s="653">
        <v>151.69999999999999</v>
      </c>
      <c r="J2295" s="650" t="str">
        <f t="shared" si="92"/>
        <v>151.70</v>
      </c>
      <c r="K2295" s="654">
        <v>0.64368000000000003</v>
      </c>
      <c r="L2295" s="637"/>
      <c r="M2295" s="637"/>
      <c r="N2295" s="637"/>
    </row>
    <row r="2296" spans="3:14" x14ac:dyDescent="0.25">
      <c r="C2296" s="649">
        <v>151.75</v>
      </c>
      <c r="D2296" s="650" t="str">
        <f t="shared" si="91"/>
        <v>151.75</v>
      </c>
      <c r="E2296" s="651">
        <v>0.52177499999999999</v>
      </c>
      <c r="F2296" s="618"/>
      <c r="I2296" s="653">
        <v>151.75</v>
      </c>
      <c r="J2296" s="650" t="str">
        <f t="shared" si="92"/>
        <v>151.75</v>
      </c>
      <c r="K2296" s="654">
        <v>0.64363999999999999</v>
      </c>
      <c r="L2296" s="637"/>
      <c r="M2296" s="637"/>
      <c r="N2296" s="637"/>
    </row>
    <row r="2297" spans="3:14" x14ac:dyDescent="0.25">
      <c r="C2297" s="649">
        <v>151.80000000000001</v>
      </c>
      <c r="D2297" s="650" t="str">
        <f t="shared" si="91"/>
        <v>151.80</v>
      </c>
      <c r="E2297" s="651">
        <v>0.52172499999999999</v>
      </c>
      <c r="F2297" s="618"/>
      <c r="I2297" s="653">
        <v>151.80000000000001</v>
      </c>
      <c r="J2297" s="650" t="str">
        <f t="shared" si="92"/>
        <v>151.80</v>
      </c>
      <c r="K2297" s="654">
        <v>0.64361000000000002</v>
      </c>
      <c r="L2297" s="637"/>
      <c r="M2297" s="637"/>
      <c r="N2297" s="637"/>
    </row>
    <row r="2298" spans="3:14" x14ac:dyDescent="0.25">
      <c r="C2298" s="649">
        <v>151.85</v>
      </c>
      <c r="D2298" s="650" t="str">
        <f t="shared" si="91"/>
        <v>151.85</v>
      </c>
      <c r="E2298" s="651">
        <v>0.52170000000000005</v>
      </c>
      <c r="F2298" s="618"/>
      <c r="I2298" s="653">
        <v>151.85</v>
      </c>
      <c r="J2298" s="650" t="str">
        <f t="shared" si="92"/>
        <v>151.85</v>
      </c>
      <c r="K2298" s="654">
        <v>0.64356999999999998</v>
      </c>
      <c r="L2298" s="637"/>
      <c r="M2298" s="637"/>
      <c r="N2298" s="637"/>
    </row>
    <row r="2299" spans="3:14" x14ac:dyDescent="0.25">
      <c r="C2299" s="649">
        <v>151.9</v>
      </c>
      <c r="D2299" s="650" t="str">
        <f t="shared" si="91"/>
        <v>151.90</v>
      </c>
      <c r="E2299" s="651">
        <v>0.521675</v>
      </c>
      <c r="F2299" s="618"/>
      <c r="I2299" s="653">
        <v>151.9</v>
      </c>
      <c r="J2299" s="650" t="str">
        <f t="shared" si="92"/>
        <v>151.90</v>
      </c>
      <c r="K2299" s="654">
        <v>0.64353000000000005</v>
      </c>
      <c r="L2299" s="637"/>
      <c r="M2299" s="637"/>
      <c r="N2299" s="637"/>
    </row>
    <row r="2300" spans="3:14" x14ac:dyDescent="0.25">
      <c r="C2300" s="649">
        <v>151.94999999999999</v>
      </c>
      <c r="D2300" s="650" t="str">
        <f t="shared" si="91"/>
        <v>151.95</v>
      </c>
      <c r="E2300" s="651">
        <v>0.52162500000000001</v>
      </c>
      <c r="F2300" s="618"/>
      <c r="I2300" s="653">
        <v>151.94999999999999</v>
      </c>
      <c r="J2300" s="650" t="str">
        <f t="shared" si="92"/>
        <v>151.95</v>
      </c>
      <c r="K2300" s="654">
        <v>0.64349000000000001</v>
      </c>
      <c r="L2300" s="637"/>
      <c r="M2300" s="637"/>
      <c r="N2300" s="637"/>
    </row>
    <row r="2301" spans="3:14" x14ac:dyDescent="0.25">
      <c r="C2301" s="649">
        <v>152</v>
      </c>
      <c r="D2301" s="650" t="str">
        <f t="shared" si="91"/>
        <v>152.00</v>
      </c>
      <c r="E2301" s="651">
        <v>0.52157500000000001</v>
      </c>
      <c r="F2301" s="618"/>
      <c r="I2301" s="653">
        <v>152</v>
      </c>
      <c r="J2301" s="650" t="str">
        <f t="shared" si="92"/>
        <v>152.00</v>
      </c>
      <c r="K2301" s="654">
        <v>0.64346000000000003</v>
      </c>
      <c r="L2301" s="637"/>
      <c r="M2301" s="637"/>
      <c r="N2301" s="637"/>
    </row>
    <row r="2302" spans="3:14" x14ac:dyDescent="0.25">
      <c r="C2302" s="649">
        <v>152.05000000000001</v>
      </c>
      <c r="D2302" s="650" t="str">
        <f t="shared" ref="D2302:D2365" si="93">TEXT(C2302,"#.00")</f>
        <v>152.05</v>
      </c>
      <c r="E2302" s="651">
        <v>0.52154999999999996</v>
      </c>
      <c r="F2302" s="618"/>
      <c r="I2302" s="653">
        <v>152.05000000000001</v>
      </c>
      <c r="J2302" s="650" t="str">
        <f t="shared" ref="J2302:J2365" si="94">TEXT(I2302,"#.00")</f>
        <v>152.05</v>
      </c>
      <c r="K2302" s="654">
        <v>0.64341999999999999</v>
      </c>
      <c r="L2302" s="637"/>
      <c r="M2302" s="637"/>
      <c r="N2302" s="637"/>
    </row>
    <row r="2303" spans="3:14" x14ac:dyDescent="0.25">
      <c r="C2303" s="649">
        <v>152.1</v>
      </c>
      <c r="D2303" s="650" t="str">
        <f t="shared" si="93"/>
        <v>152.10</v>
      </c>
      <c r="E2303" s="651">
        <v>0.52152500000000002</v>
      </c>
      <c r="F2303" s="618"/>
      <c r="I2303" s="653">
        <v>152.1</v>
      </c>
      <c r="J2303" s="650" t="str">
        <f t="shared" si="94"/>
        <v>152.10</v>
      </c>
      <c r="K2303" s="654">
        <v>0.64337999999999995</v>
      </c>
      <c r="L2303" s="637"/>
      <c r="M2303" s="637"/>
      <c r="N2303" s="637"/>
    </row>
    <row r="2304" spans="3:14" x14ac:dyDescent="0.25">
      <c r="C2304" s="649">
        <v>152.15</v>
      </c>
      <c r="D2304" s="650" t="str">
        <f t="shared" si="93"/>
        <v>152.15</v>
      </c>
      <c r="E2304" s="651">
        <v>0.52147500000000002</v>
      </c>
      <c r="F2304" s="618"/>
      <c r="I2304" s="653">
        <v>152.15</v>
      </c>
      <c r="J2304" s="650" t="str">
        <f t="shared" si="94"/>
        <v>152.15</v>
      </c>
      <c r="K2304" s="654">
        <v>0.64334000000000002</v>
      </c>
      <c r="L2304" s="637"/>
      <c r="M2304" s="637"/>
      <c r="N2304" s="637"/>
    </row>
    <row r="2305" spans="3:14" x14ac:dyDescent="0.25">
      <c r="C2305" s="649">
        <v>152.19999999999999</v>
      </c>
      <c r="D2305" s="650" t="str">
        <f t="shared" si="93"/>
        <v>152.20</v>
      </c>
      <c r="E2305" s="651">
        <v>0.52142500000000003</v>
      </c>
      <c r="F2305" s="618"/>
      <c r="I2305" s="653">
        <v>152.19999999999999</v>
      </c>
      <c r="J2305" s="650" t="str">
        <f t="shared" si="94"/>
        <v>152.20</v>
      </c>
      <c r="K2305" s="654">
        <v>0.64331000000000005</v>
      </c>
      <c r="L2305" s="637"/>
      <c r="M2305" s="637"/>
      <c r="N2305" s="637"/>
    </row>
    <row r="2306" spans="3:14" x14ac:dyDescent="0.25">
      <c r="C2306" s="649">
        <v>152.25</v>
      </c>
      <c r="D2306" s="650" t="str">
        <f t="shared" si="93"/>
        <v>152.25</v>
      </c>
      <c r="E2306" s="651">
        <v>0.52139999999999997</v>
      </c>
      <c r="F2306" s="618"/>
      <c r="I2306" s="653">
        <v>152.25</v>
      </c>
      <c r="J2306" s="650" t="str">
        <f t="shared" si="94"/>
        <v>152.25</v>
      </c>
      <c r="K2306" s="654">
        <v>0.64327000000000001</v>
      </c>
      <c r="L2306" s="637"/>
      <c r="M2306" s="637"/>
      <c r="N2306" s="637"/>
    </row>
    <row r="2307" spans="3:14" x14ac:dyDescent="0.25">
      <c r="C2307" s="649">
        <v>152.30000000000001</v>
      </c>
      <c r="D2307" s="650" t="str">
        <f t="shared" si="93"/>
        <v>152.30</v>
      </c>
      <c r="E2307" s="651">
        <v>0.52137500000000003</v>
      </c>
      <c r="F2307" s="618"/>
      <c r="I2307" s="653">
        <v>152.30000000000001</v>
      </c>
      <c r="J2307" s="650" t="str">
        <f t="shared" si="94"/>
        <v>152.30</v>
      </c>
      <c r="K2307" s="654">
        <v>0.64322999999999997</v>
      </c>
      <c r="L2307" s="637"/>
      <c r="M2307" s="637"/>
      <c r="N2307" s="637"/>
    </row>
    <row r="2308" spans="3:14" x14ac:dyDescent="0.25">
      <c r="C2308" s="649">
        <v>152.35</v>
      </c>
      <c r="D2308" s="650" t="str">
        <f t="shared" si="93"/>
        <v>152.35</v>
      </c>
      <c r="E2308" s="651">
        <v>0.52132500000000004</v>
      </c>
      <c r="F2308" s="618"/>
      <c r="I2308" s="653">
        <v>152.35</v>
      </c>
      <c r="J2308" s="650" t="str">
        <f t="shared" si="94"/>
        <v>152.35</v>
      </c>
      <c r="K2308" s="654">
        <v>0.64319000000000004</v>
      </c>
      <c r="L2308" s="637"/>
      <c r="M2308" s="637"/>
      <c r="N2308" s="637"/>
    </row>
    <row r="2309" spans="3:14" x14ac:dyDescent="0.25">
      <c r="C2309" s="649">
        <v>152.4</v>
      </c>
      <c r="D2309" s="650" t="str">
        <f t="shared" si="93"/>
        <v>152.40</v>
      </c>
      <c r="E2309" s="651">
        <v>0.52127500000000004</v>
      </c>
      <c r="F2309" s="618"/>
      <c r="I2309" s="653">
        <v>152.4</v>
      </c>
      <c r="J2309" s="650" t="str">
        <f t="shared" si="94"/>
        <v>152.40</v>
      </c>
      <c r="K2309" s="654">
        <v>0.64315999999999995</v>
      </c>
      <c r="L2309" s="637"/>
      <c r="M2309" s="637"/>
      <c r="N2309" s="637"/>
    </row>
    <row r="2310" spans="3:14" x14ac:dyDescent="0.25">
      <c r="C2310" s="649">
        <v>152.44999999999999</v>
      </c>
      <c r="D2310" s="650" t="str">
        <f t="shared" si="93"/>
        <v>152.45</v>
      </c>
      <c r="E2310" s="651">
        <v>0.52124999999999999</v>
      </c>
      <c r="F2310" s="618"/>
      <c r="I2310" s="653">
        <v>152.44999999999999</v>
      </c>
      <c r="J2310" s="650" t="str">
        <f t="shared" si="94"/>
        <v>152.45</v>
      </c>
      <c r="K2310" s="654">
        <v>0.64312000000000002</v>
      </c>
      <c r="L2310" s="637"/>
      <c r="M2310" s="637"/>
      <c r="N2310" s="637"/>
    </row>
    <row r="2311" spans="3:14" x14ac:dyDescent="0.25">
      <c r="C2311" s="649">
        <v>152.5</v>
      </c>
      <c r="D2311" s="650" t="str">
        <f t="shared" si="93"/>
        <v>152.50</v>
      </c>
      <c r="E2311" s="651">
        <v>0.52122500000000005</v>
      </c>
      <c r="F2311" s="618"/>
      <c r="I2311" s="653">
        <v>152.5</v>
      </c>
      <c r="J2311" s="650" t="str">
        <f t="shared" si="94"/>
        <v>152.50</v>
      </c>
      <c r="K2311" s="654">
        <v>0.64307999999999998</v>
      </c>
      <c r="L2311" s="637"/>
      <c r="M2311" s="637"/>
      <c r="N2311" s="637"/>
    </row>
    <row r="2312" spans="3:14" x14ac:dyDescent="0.25">
      <c r="C2312" s="649">
        <v>152.55000000000001</v>
      </c>
      <c r="D2312" s="650" t="str">
        <f t="shared" si="93"/>
        <v>152.55</v>
      </c>
      <c r="E2312" s="651">
        <v>0.52117500000000005</v>
      </c>
      <c r="F2312" s="618"/>
      <c r="I2312" s="653">
        <v>152.55000000000001</v>
      </c>
      <c r="J2312" s="650" t="str">
        <f t="shared" si="94"/>
        <v>152.55</v>
      </c>
      <c r="K2312" s="654">
        <v>0.64303999999999994</v>
      </c>
      <c r="L2312" s="637"/>
      <c r="M2312" s="637"/>
      <c r="N2312" s="637"/>
    </row>
    <row r="2313" spans="3:14" x14ac:dyDescent="0.25">
      <c r="C2313" s="649">
        <v>152.6</v>
      </c>
      <c r="D2313" s="650" t="str">
        <f t="shared" si="93"/>
        <v>152.60</v>
      </c>
      <c r="E2313" s="651">
        <v>0.52112499999999995</v>
      </c>
      <c r="F2313" s="618"/>
      <c r="I2313" s="653">
        <v>152.6</v>
      </c>
      <c r="J2313" s="650" t="str">
        <f t="shared" si="94"/>
        <v>152.60</v>
      </c>
      <c r="K2313" s="654">
        <v>0.64300999999999997</v>
      </c>
      <c r="L2313" s="637"/>
      <c r="M2313" s="637"/>
      <c r="N2313" s="637"/>
    </row>
    <row r="2314" spans="3:14" x14ac:dyDescent="0.25">
      <c r="C2314" s="649">
        <v>152.65</v>
      </c>
      <c r="D2314" s="650" t="str">
        <f t="shared" si="93"/>
        <v>152.65</v>
      </c>
      <c r="E2314" s="651">
        <v>0.52110000000000001</v>
      </c>
      <c r="F2314" s="618"/>
      <c r="I2314" s="653">
        <v>152.65</v>
      </c>
      <c r="J2314" s="650" t="str">
        <f t="shared" si="94"/>
        <v>152.65</v>
      </c>
      <c r="K2314" s="654">
        <v>0.64297000000000004</v>
      </c>
      <c r="L2314" s="637"/>
      <c r="M2314" s="637"/>
      <c r="N2314" s="637"/>
    </row>
    <row r="2315" spans="3:14" x14ac:dyDescent="0.25">
      <c r="C2315" s="649">
        <v>152.69999999999999</v>
      </c>
      <c r="D2315" s="650" t="str">
        <f t="shared" si="93"/>
        <v>152.70</v>
      </c>
      <c r="E2315" s="651">
        <v>0.52107499999999995</v>
      </c>
      <c r="F2315" s="618"/>
      <c r="I2315" s="653">
        <v>152.69999999999999</v>
      </c>
      <c r="J2315" s="650" t="str">
        <f t="shared" si="94"/>
        <v>152.70</v>
      </c>
      <c r="K2315" s="654">
        <v>0.64293</v>
      </c>
      <c r="L2315" s="637"/>
      <c r="M2315" s="637"/>
      <c r="N2315" s="637"/>
    </row>
    <row r="2316" spans="3:14" x14ac:dyDescent="0.25">
      <c r="C2316" s="649">
        <v>152.75</v>
      </c>
      <c r="D2316" s="650" t="str">
        <f t="shared" si="93"/>
        <v>152.75</v>
      </c>
      <c r="E2316" s="651">
        <v>0.52102499999999996</v>
      </c>
      <c r="F2316" s="618"/>
      <c r="I2316" s="653">
        <v>152.75</v>
      </c>
      <c r="J2316" s="650" t="str">
        <f t="shared" si="94"/>
        <v>152.75</v>
      </c>
      <c r="K2316" s="654">
        <v>0.64288999999999996</v>
      </c>
      <c r="L2316" s="637"/>
      <c r="M2316" s="637"/>
      <c r="N2316" s="637"/>
    </row>
    <row r="2317" spans="3:14" x14ac:dyDescent="0.25">
      <c r="C2317" s="649">
        <v>152.80000000000001</v>
      </c>
      <c r="D2317" s="650" t="str">
        <f t="shared" si="93"/>
        <v>152.80</v>
      </c>
      <c r="E2317" s="651">
        <v>0.52097499999999997</v>
      </c>
      <c r="F2317" s="618"/>
      <c r="I2317" s="653">
        <v>152.80000000000001</v>
      </c>
      <c r="J2317" s="650" t="str">
        <f t="shared" si="94"/>
        <v>152.80</v>
      </c>
      <c r="K2317" s="654">
        <v>0.64285999999999999</v>
      </c>
      <c r="L2317" s="637"/>
      <c r="M2317" s="637"/>
      <c r="N2317" s="637"/>
    </row>
    <row r="2318" spans="3:14" x14ac:dyDescent="0.25">
      <c r="C2318" s="649">
        <v>152.85</v>
      </c>
      <c r="D2318" s="650" t="str">
        <f t="shared" si="93"/>
        <v>152.85</v>
      </c>
      <c r="E2318" s="651">
        <v>0.52095000000000002</v>
      </c>
      <c r="F2318" s="618"/>
      <c r="I2318" s="653">
        <v>152.85</v>
      </c>
      <c r="J2318" s="650" t="str">
        <f t="shared" si="94"/>
        <v>152.85</v>
      </c>
      <c r="K2318" s="654">
        <v>0.64281999999999995</v>
      </c>
      <c r="L2318" s="637"/>
      <c r="M2318" s="637"/>
      <c r="N2318" s="637"/>
    </row>
    <row r="2319" spans="3:14" x14ac:dyDescent="0.25">
      <c r="C2319" s="649">
        <v>152.9</v>
      </c>
      <c r="D2319" s="650" t="str">
        <f t="shared" si="93"/>
        <v>152.90</v>
      </c>
      <c r="E2319" s="651">
        <v>0.52092499999999997</v>
      </c>
      <c r="F2319" s="618"/>
      <c r="I2319" s="653">
        <v>152.9</v>
      </c>
      <c r="J2319" s="650" t="str">
        <f t="shared" si="94"/>
        <v>152.90</v>
      </c>
      <c r="K2319" s="654">
        <v>0.64278000000000002</v>
      </c>
      <c r="L2319" s="637"/>
      <c r="M2319" s="637"/>
      <c r="N2319" s="637"/>
    </row>
    <row r="2320" spans="3:14" x14ac:dyDescent="0.25">
      <c r="C2320" s="649">
        <v>152.94999999999999</v>
      </c>
      <c r="D2320" s="650" t="str">
        <f t="shared" si="93"/>
        <v>152.95</v>
      </c>
      <c r="E2320" s="651">
        <v>0.52087499999999998</v>
      </c>
      <c r="F2320" s="618"/>
      <c r="I2320" s="653">
        <v>152.94999999999999</v>
      </c>
      <c r="J2320" s="650" t="str">
        <f t="shared" si="94"/>
        <v>152.95</v>
      </c>
      <c r="K2320" s="654">
        <v>0.64273999999999998</v>
      </c>
      <c r="L2320" s="637"/>
      <c r="M2320" s="637"/>
      <c r="N2320" s="637"/>
    </row>
    <row r="2321" spans="3:14" x14ac:dyDescent="0.25">
      <c r="C2321" s="649">
        <v>153</v>
      </c>
      <c r="D2321" s="650" t="str">
        <f t="shared" si="93"/>
        <v>153.00</v>
      </c>
      <c r="E2321" s="651">
        <v>0.52082499999999998</v>
      </c>
      <c r="F2321" s="618"/>
      <c r="I2321" s="653">
        <v>153</v>
      </c>
      <c r="J2321" s="650" t="str">
        <f t="shared" si="94"/>
        <v>153.00</v>
      </c>
      <c r="K2321" s="654">
        <v>0.64271</v>
      </c>
      <c r="L2321" s="637"/>
      <c r="M2321" s="637"/>
      <c r="N2321" s="637"/>
    </row>
    <row r="2322" spans="3:14" x14ac:dyDescent="0.25">
      <c r="C2322" s="649">
        <v>153.05000000000001</v>
      </c>
      <c r="D2322" s="650" t="str">
        <f t="shared" si="93"/>
        <v>153.05</v>
      </c>
      <c r="E2322" s="651">
        <v>0.52077499999999999</v>
      </c>
      <c r="F2322" s="618"/>
      <c r="I2322" s="653">
        <v>153.05000000000001</v>
      </c>
      <c r="J2322" s="650" t="str">
        <f t="shared" si="94"/>
        <v>153.05</v>
      </c>
      <c r="K2322" s="654">
        <v>0.64266999999999996</v>
      </c>
      <c r="L2322" s="637"/>
      <c r="M2322" s="637"/>
      <c r="N2322" s="637"/>
    </row>
    <row r="2323" spans="3:14" x14ac:dyDescent="0.25">
      <c r="C2323" s="649">
        <v>153.1</v>
      </c>
      <c r="D2323" s="650" t="str">
        <f t="shared" si="93"/>
        <v>153.10</v>
      </c>
      <c r="E2323" s="651">
        <v>0.52072499999999999</v>
      </c>
      <c r="F2323" s="618"/>
      <c r="I2323" s="653">
        <v>153.1</v>
      </c>
      <c r="J2323" s="650" t="str">
        <f t="shared" si="94"/>
        <v>153.10</v>
      </c>
      <c r="K2323" s="654">
        <v>0.64263000000000003</v>
      </c>
      <c r="L2323" s="637"/>
      <c r="M2323" s="637"/>
      <c r="N2323" s="637"/>
    </row>
    <row r="2324" spans="3:14" x14ac:dyDescent="0.25">
      <c r="C2324" s="649">
        <v>153.15</v>
      </c>
      <c r="D2324" s="650" t="str">
        <f t="shared" si="93"/>
        <v>153.15</v>
      </c>
      <c r="E2324" s="651">
        <v>0.52070000000000005</v>
      </c>
      <c r="F2324" s="618"/>
      <c r="I2324" s="653">
        <v>153.15</v>
      </c>
      <c r="J2324" s="650" t="str">
        <f t="shared" si="94"/>
        <v>153.15</v>
      </c>
      <c r="K2324" s="654">
        <v>0.64258999999999999</v>
      </c>
      <c r="L2324" s="637"/>
      <c r="M2324" s="637"/>
      <c r="N2324" s="637"/>
    </row>
    <row r="2325" spans="3:14" x14ac:dyDescent="0.25">
      <c r="C2325" s="649">
        <v>153.19999999999999</v>
      </c>
      <c r="D2325" s="650" t="str">
        <f t="shared" si="93"/>
        <v>153.20</v>
      </c>
      <c r="E2325" s="651">
        <v>0.520675</v>
      </c>
      <c r="F2325" s="618"/>
      <c r="I2325" s="653">
        <v>153.19999999999999</v>
      </c>
      <c r="J2325" s="650" t="str">
        <f t="shared" si="94"/>
        <v>153.20</v>
      </c>
      <c r="K2325" s="654">
        <v>0.64256000000000002</v>
      </c>
      <c r="L2325" s="637"/>
      <c r="M2325" s="637"/>
      <c r="N2325" s="637"/>
    </row>
    <row r="2326" spans="3:14" x14ac:dyDescent="0.25">
      <c r="C2326" s="649">
        <v>153.25</v>
      </c>
      <c r="D2326" s="650" t="str">
        <f t="shared" si="93"/>
        <v>153.25</v>
      </c>
      <c r="E2326" s="651">
        <v>0.520625</v>
      </c>
      <c r="F2326" s="618"/>
      <c r="I2326" s="653">
        <v>153.25</v>
      </c>
      <c r="J2326" s="650" t="str">
        <f t="shared" si="94"/>
        <v>153.25</v>
      </c>
      <c r="K2326" s="654">
        <v>0.64251999999999998</v>
      </c>
      <c r="L2326" s="637"/>
      <c r="M2326" s="637"/>
      <c r="N2326" s="637"/>
    </row>
    <row r="2327" spans="3:14" x14ac:dyDescent="0.25">
      <c r="C2327" s="649">
        <v>153.30000000000001</v>
      </c>
      <c r="D2327" s="650" t="str">
        <f t="shared" si="93"/>
        <v>153.30</v>
      </c>
      <c r="E2327" s="651">
        <v>0.52057500000000001</v>
      </c>
      <c r="F2327" s="618"/>
      <c r="I2327" s="653">
        <v>153.30000000000001</v>
      </c>
      <c r="J2327" s="650" t="str">
        <f t="shared" si="94"/>
        <v>153.30</v>
      </c>
      <c r="K2327" s="654">
        <v>0.64248000000000005</v>
      </c>
      <c r="L2327" s="637"/>
      <c r="M2327" s="637"/>
      <c r="N2327" s="637"/>
    </row>
    <row r="2328" spans="3:14" x14ac:dyDescent="0.25">
      <c r="C2328" s="649">
        <v>153.35</v>
      </c>
      <c r="D2328" s="650" t="str">
        <f t="shared" si="93"/>
        <v>153.35</v>
      </c>
      <c r="E2328" s="651">
        <v>0.52054999999999996</v>
      </c>
      <c r="F2328" s="618"/>
      <c r="I2328" s="653">
        <v>153.35</v>
      </c>
      <c r="J2328" s="650" t="str">
        <f t="shared" si="94"/>
        <v>153.35</v>
      </c>
      <c r="K2328" s="654">
        <v>0.64244000000000001</v>
      </c>
      <c r="L2328" s="637"/>
      <c r="M2328" s="637"/>
      <c r="N2328" s="637"/>
    </row>
    <row r="2329" spans="3:14" x14ac:dyDescent="0.25">
      <c r="C2329" s="649">
        <v>153.4</v>
      </c>
      <c r="D2329" s="650" t="str">
        <f t="shared" si="93"/>
        <v>153.40</v>
      </c>
      <c r="E2329" s="651">
        <v>0.52052500000000002</v>
      </c>
      <c r="F2329" s="618"/>
      <c r="I2329" s="653">
        <v>153.4</v>
      </c>
      <c r="J2329" s="650" t="str">
        <f t="shared" si="94"/>
        <v>153.40</v>
      </c>
      <c r="K2329" s="654">
        <v>0.64241000000000004</v>
      </c>
      <c r="L2329" s="637"/>
      <c r="M2329" s="637"/>
      <c r="N2329" s="637"/>
    </row>
    <row r="2330" spans="3:14" x14ac:dyDescent="0.25">
      <c r="C2330" s="649">
        <v>153.44999999999999</v>
      </c>
      <c r="D2330" s="650" t="str">
        <f t="shared" si="93"/>
        <v>153.45</v>
      </c>
      <c r="E2330" s="651">
        <v>0.52047500000000002</v>
      </c>
      <c r="F2330" s="618"/>
      <c r="I2330" s="653">
        <v>153.44999999999999</v>
      </c>
      <c r="J2330" s="650" t="str">
        <f t="shared" si="94"/>
        <v>153.45</v>
      </c>
      <c r="K2330" s="654">
        <v>0.64237</v>
      </c>
      <c r="L2330" s="637"/>
      <c r="M2330" s="637"/>
      <c r="N2330" s="637"/>
    </row>
    <row r="2331" spans="3:14" x14ac:dyDescent="0.25">
      <c r="C2331" s="649">
        <v>153.5</v>
      </c>
      <c r="D2331" s="650" t="str">
        <f t="shared" si="93"/>
        <v>153.50</v>
      </c>
      <c r="E2331" s="651">
        <v>0.52042500000000003</v>
      </c>
      <c r="F2331" s="618"/>
      <c r="I2331" s="653">
        <v>153.5</v>
      </c>
      <c r="J2331" s="650" t="str">
        <f t="shared" si="94"/>
        <v>153.50</v>
      </c>
      <c r="K2331" s="654">
        <v>0.64232999999999996</v>
      </c>
      <c r="L2331" s="637"/>
      <c r="M2331" s="637"/>
      <c r="N2331" s="637"/>
    </row>
    <row r="2332" spans="3:14" x14ac:dyDescent="0.25">
      <c r="C2332" s="649">
        <v>153.55000000000001</v>
      </c>
      <c r="D2332" s="650" t="str">
        <f t="shared" si="93"/>
        <v>153.55</v>
      </c>
      <c r="E2332" s="651">
        <v>0.52039999999999997</v>
      </c>
      <c r="F2332" s="618"/>
      <c r="I2332" s="653">
        <v>153.55000000000001</v>
      </c>
      <c r="J2332" s="650" t="str">
        <f t="shared" si="94"/>
        <v>153.55</v>
      </c>
      <c r="K2332" s="654">
        <v>0.64229000000000003</v>
      </c>
      <c r="L2332" s="637"/>
      <c r="M2332" s="637"/>
      <c r="N2332" s="637"/>
    </row>
    <row r="2333" spans="3:14" x14ac:dyDescent="0.25">
      <c r="C2333" s="649">
        <v>153.6</v>
      </c>
      <c r="D2333" s="650" t="str">
        <f t="shared" si="93"/>
        <v>153.60</v>
      </c>
      <c r="E2333" s="651">
        <v>0.52037500000000003</v>
      </c>
      <c r="F2333" s="618"/>
      <c r="I2333" s="653">
        <v>153.6</v>
      </c>
      <c r="J2333" s="650" t="str">
        <f t="shared" si="94"/>
        <v>153.60</v>
      </c>
      <c r="K2333" s="654">
        <v>0.64226000000000005</v>
      </c>
      <c r="L2333" s="637"/>
      <c r="M2333" s="637"/>
      <c r="N2333" s="637"/>
    </row>
    <row r="2334" spans="3:14" x14ac:dyDescent="0.25">
      <c r="C2334" s="649">
        <v>153.65</v>
      </c>
      <c r="D2334" s="650" t="str">
        <f t="shared" si="93"/>
        <v>153.65</v>
      </c>
      <c r="E2334" s="651">
        <v>0.52032500000000004</v>
      </c>
      <c r="F2334" s="618"/>
      <c r="I2334" s="653">
        <v>153.65</v>
      </c>
      <c r="J2334" s="650" t="str">
        <f t="shared" si="94"/>
        <v>153.65</v>
      </c>
      <c r="K2334" s="654">
        <v>0.64222000000000001</v>
      </c>
      <c r="L2334" s="637"/>
      <c r="M2334" s="637"/>
      <c r="N2334" s="637"/>
    </row>
    <row r="2335" spans="3:14" x14ac:dyDescent="0.25">
      <c r="C2335" s="649">
        <v>153.69999999999999</v>
      </c>
      <c r="D2335" s="650" t="str">
        <f t="shared" si="93"/>
        <v>153.70</v>
      </c>
      <c r="E2335" s="651">
        <v>0.52027500000000004</v>
      </c>
      <c r="F2335" s="618"/>
      <c r="I2335" s="653">
        <v>153.69999999999999</v>
      </c>
      <c r="J2335" s="650" t="str">
        <f t="shared" si="94"/>
        <v>153.70</v>
      </c>
      <c r="K2335" s="654">
        <v>0.64217999999999997</v>
      </c>
      <c r="L2335" s="637"/>
      <c r="M2335" s="637"/>
      <c r="N2335" s="637"/>
    </row>
    <row r="2336" spans="3:14" x14ac:dyDescent="0.25">
      <c r="C2336" s="649">
        <v>153.75</v>
      </c>
      <c r="D2336" s="650" t="str">
        <f t="shared" si="93"/>
        <v>153.75</v>
      </c>
      <c r="E2336" s="651">
        <v>0.52024999999999999</v>
      </c>
      <c r="F2336" s="618"/>
      <c r="I2336" s="653">
        <v>153.75</v>
      </c>
      <c r="J2336" s="650" t="str">
        <f t="shared" si="94"/>
        <v>153.75</v>
      </c>
      <c r="K2336" s="654">
        <v>0.64214000000000004</v>
      </c>
      <c r="L2336" s="637"/>
      <c r="M2336" s="637"/>
      <c r="N2336" s="637"/>
    </row>
    <row r="2337" spans="3:14" x14ac:dyDescent="0.25">
      <c r="C2337" s="649">
        <v>153.80000000000001</v>
      </c>
      <c r="D2337" s="650" t="str">
        <f t="shared" si="93"/>
        <v>153.80</v>
      </c>
      <c r="E2337" s="651">
        <v>0.52022500000000005</v>
      </c>
      <c r="F2337" s="618"/>
      <c r="I2337" s="653">
        <v>153.80000000000001</v>
      </c>
      <c r="J2337" s="650" t="str">
        <f t="shared" si="94"/>
        <v>153.80</v>
      </c>
      <c r="K2337" s="654">
        <v>0.64210999999999996</v>
      </c>
      <c r="L2337" s="637"/>
      <c r="M2337" s="637"/>
      <c r="N2337" s="637"/>
    </row>
    <row r="2338" spans="3:14" x14ac:dyDescent="0.25">
      <c r="C2338" s="649">
        <v>153.85</v>
      </c>
      <c r="D2338" s="650" t="str">
        <f t="shared" si="93"/>
        <v>153.85</v>
      </c>
      <c r="E2338" s="651">
        <v>0.52017500000000005</v>
      </c>
      <c r="F2338" s="618"/>
      <c r="I2338" s="653">
        <v>153.85</v>
      </c>
      <c r="J2338" s="650" t="str">
        <f t="shared" si="94"/>
        <v>153.85</v>
      </c>
      <c r="K2338" s="654">
        <v>0.64207000000000003</v>
      </c>
      <c r="L2338" s="637"/>
      <c r="M2338" s="637"/>
      <c r="N2338" s="637"/>
    </row>
    <row r="2339" spans="3:14" x14ac:dyDescent="0.25">
      <c r="C2339" s="649">
        <v>153.9</v>
      </c>
      <c r="D2339" s="650" t="str">
        <f t="shared" si="93"/>
        <v>153.90</v>
      </c>
      <c r="E2339" s="651">
        <v>0.52012499999999995</v>
      </c>
      <c r="F2339" s="618"/>
      <c r="I2339" s="653">
        <v>153.9</v>
      </c>
      <c r="J2339" s="650" t="str">
        <f t="shared" si="94"/>
        <v>153.90</v>
      </c>
      <c r="K2339" s="654">
        <v>0.64202999999999999</v>
      </c>
      <c r="L2339" s="637"/>
      <c r="M2339" s="637"/>
      <c r="N2339" s="637"/>
    </row>
    <row r="2340" spans="3:14" x14ac:dyDescent="0.25">
      <c r="C2340" s="649">
        <v>153.94999999999999</v>
      </c>
      <c r="D2340" s="650" t="str">
        <f t="shared" si="93"/>
        <v>153.95</v>
      </c>
      <c r="E2340" s="651">
        <v>0.52010000000000001</v>
      </c>
      <c r="F2340" s="618"/>
      <c r="I2340" s="653">
        <v>153.94999999999999</v>
      </c>
      <c r="J2340" s="650" t="str">
        <f t="shared" si="94"/>
        <v>153.95</v>
      </c>
      <c r="K2340" s="654">
        <v>0.64198999999999995</v>
      </c>
      <c r="L2340" s="637"/>
      <c r="M2340" s="637"/>
      <c r="N2340" s="637"/>
    </row>
    <row r="2341" spans="3:14" x14ac:dyDescent="0.25">
      <c r="C2341" s="649">
        <v>154</v>
      </c>
      <c r="D2341" s="650" t="str">
        <f t="shared" si="93"/>
        <v>154.00</v>
      </c>
      <c r="E2341" s="651">
        <v>0.52007499999999995</v>
      </c>
      <c r="F2341" s="618"/>
      <c r="I2341" s="653">
        <v>154</v>
      </c>
      <c r="J2341" s="650" t="str">
        <f t="shared" si="94"/>
        <v>154.00</v>
      </c>
      <c r="K2341" s="654">
        <v>0.64195999999999998</v>
      </c>
      <c r="L2341" s="637"/>
      <c r="M2341" s="637"/>
      <c r="N2341" s="637"/>
    </row>
    <row r="2342" spans="3:14" x14ac:dyDescent="0.25">
      <c r="C2342" s="649">
        <v>154.05000000000001</v>
      </c>
      <c r="D2342" s="650" t="str">
        <f t="shared" si="93"/>
        <v>154.05</v>
      </c>
      <c r="E2342" s="651">
        <v>0.52002499999999996</v>
      </c>
      <c r="F2342" s="618"/>
      <c r="I2342" s="653">
        <v>154.05000000000001</v>
      </c>
      <c r="J2342" s="650" t="str">
        <f t="shared" si="94"/>
        <v>154.05</v>
      </c>
      <c r="K2342" s="654">
        <v>0.64192000000000005</v>
      </c>
      <c r="L2342" s="637"/>
      <c r="M2342" s="637"/>
      <c r="N2342" s="637"/>
    </row>
    <row r="2343" spans="3:14" x14ac:dyDescent="0.25">
      <c r="C2343" s="649">
        <v>154.1</v>
      </c>
      <c r="D2343" s="650" t="str">
        <f t="shared" si="93"/>
        <v>154.10</v>
      </c>
      <c r="E2343" s="651">
        <v>0.51997499999999997</v>
      </c>
      <c r="F2343" s="618"/>
      <c r="I2343" s="653">
        <v>154.1</v>
      </c>
      <c r="J2343" s="650" t="str">
        <f t="shared" si="94"/>
        <v>154.10</v>
      </c>
      <c r="K2343" s="654">
        <v>0.64188000000000001</v>
      </c>
      <c r="L2343" s="637"/>
      <c r="M2343" s="637"/>
      <c r="N2343" s="637"/>
    </row>
    <row r="2344" spans="3:14" x14ac:dyDescent="0.25">
      <c r="C2344" s="649">
        <v>154.15</v>
      </c>
      <c r="D2344" s="650" t="str">
        <f t="shared" si="93"/>
        <v>154.15</v>
      </c>
      <c r="E2344" s="651">
        <v>0.51995000000000002</v>
      </c>
      <c r="F2344" s="618"/>
      <c r="I2344" s="653">
        <v>154.15</v>
      </c>
      <c r="J2344" s="650" t="str">
        <f t="shared" si="94"/>
        <v>154.15</v>
      </c>
      <c r="K2344" s="654">
        <v>0.64183999999999997</v>
      </c>
      <c r="L2344" s="637"/>
      <c r="M2344" s="637"/>
      <c r="N2344" s="637"/>
    </row>
    <row r="2345" spans="3:14" x14ac:dyDescent="0.25">
      <c r="C2345" s="649">
        <v>154.19999999999999</v>
      </c>
      <c r="D2345" s="650" t="str">
        <f t="shared" si="93"/>
        <v>154.20</v>
      </c>
      <c r="E2345" s="651">
        <v>0.51992499999999997</v>
      </c>
      <c r="F2345" s="618"/>
      <c r="I2345" s="653">
        <v>154.19999999999999</v>
      </c>
      <c r="J2345" s="650" t="str">
        <f t="shared" si="94"/>
        <v>154.20</v>
      </c>
      <c r="K2345" s="654">
        <v>0.64180999999999999</v>
      </c>
      <c r="L2345" s="637"/>
      <c r="M2345" s="637"/>
      <c r="N2345" s="637"/>
    </row>
    <row r="2346" spans="3:14" x14ac:dyDescent="0.25">
      <c r="C2346" s="649">
        <v>154.25</v>
      </c>
      <c r="D2346" s="650" t="str">
        <f t="shared" si="93"/>
        <v>154.25</v>
      </c>
      <c r="E2346" s="651">
        <v>0.51987499999999998</v>
      </c>
      <c r="F2346" s="618"/>
      <c r="I2346" s="653">
        <v>154.25</v>
      </c>
      <c r="J2346" s="650" t="str">
        <f t="shared" si="94"/>
        <v>154.25</v>
      </c>
      <c r="K2346" s="654">
        <v>0.64176999999999995</v>
      </c>
      <c r="L2346" s="637"/>
      <c r="M2346" s="637"/>
      <c r="N2346" s="637"/>
    </row>
    <row r="2347" spans="3:14" x14ac:dyDescent="0.25">
      <c r="C2347" s="649">
        <v>154.30000000000001</v>
      </c>
      <c r="D2347" s="650" t="str">
        <f t="shared" si="93"/>
        <v>154.30</v>
      </c>
      <c r="E2347" s="651">
        <v>0.51982499999999998</v>
      </c>
      <c r="F2347" s="618"/>
      <c r="I2347" s="653">
        <v>154.30000000000001</v>
      </c>
      <c r="J2347" s="650" t="str">
        <f t="shared" si="94"/>
        <v>154.30</v>
      </c>
      <c r="K2347" s="654">
        <v>0.64173000000000002</v>
      </c>
      <c r="L2347" s="637"/>
      <c r="M2347" s="637"/>
      <c r="N2347" s="637"/>
    </row>
    <row r="2348" spans="3:14" x14ac:dyDescent="0.25">
      <c r="C2348" s="649">
        <v>154.35</v>
      </c>
      <c r="D2348" s="650" t="str">
        <f t="shared" si="93"/>
        <v>154.35</v>
      </c>
      <c r="E2348" s="651">
        <v>0.51980000000000004</v>
      </c>
      <c r="F2348" s="618"/>
      <c r="I2348" s="653">
        <v>154.35</v>
      </c>
      <c r="J2348" s="650" t="str">
        <f t="shared" si="94"/>
        <v>154.35</v>
      </c>
      <c r="K2348" s="654">
        <v>0.64168999999999998</v>
      </c>
      <c r="L2348" s="637"/>
      <c r="M2348" s="637"/>
      <c r="N2348" s="637"/>
    </row>
    <row r="2349" spans="3:14" x14ac:dyDescent="0.25">
      <c r="C2349" s="649">
        <v>154.4</v>
      </c>
      <c r="D2349" s="650" t="str">
        <f t="shared" si="93"/>
        <v>154.40</v>
      </c>
      <c r="E2349" s="651">
        <v>0.51977499999999999</v>
      </c>
      <c r="F2349" s="618"/>
      <c r="I2349" s="653">
        <v>154.4</v>
      </c>
      <c r="J2349" s="650" t="str">
        <f t="shared" si="94"/>
        <v>154.40</v>
      </c>
      <c r="K2349" s="654">
        <v>0.64166000000000001</v>
      </c>
      <c r="L2349" s="637"/>
      <c r="M2349" s="637"/>
      <c r="N2349" s="637"/>
    </row>
    <row r="2350" spans="3:14" x14ac:dyDescent="0.25">
      <c r="C2350" s="649">
        <v>154.44999999999999</v>
      </c>
      <c r="D2350" s="650" t="str">
        <f t="shared" si="93"/>
        <v>154.45</v>
      </c>
      <c r="E2350" s="651">
        <v>0.51972499999999999</v>
      </c>
      <c r="F2350" s="618"/>
      <c r="I2350" s="653">
        <v>154.44999999999999</v>
      </c>
      <c r="J2350" s="650" t="str">
        <f t="shared" si="94"/>
        <v>154.45</v>
      </c>
      <c r="K2350" s="654">
        <v>0.64161999999999997</v>
      </c>
      <c r="L2350" s="637"/>
      <c r="M2350" s="637"/>
      <c r="N2350" s="637"/>
    </row>
    <row r="2351" spans="3:14" x14ac:dyDescent="0.25">
      <c r="C2351" s="649">
        <v>154.5</v>
      </c>
      <c r="D2351" s="650" t="str">
        <f t="shared" si="93"/>
        <v>154.50</v>
      </c>
      <c r="E2351" s="651">
        <v>0.519675</v>
      </c>
      <c r="F2351" s="618"/>
      <c r="I2351" s="653">
        <v>154.5</v>
      </c>
      <c r="J2351" s="650" t="str">
        <f t="shared" si="94"/>
        <v>154.50</v>
      </c>
      <c r="K2351" s="654">
        <v>0.64158000000000004</v>
      </c>
      <c r="L2351" s="637"/>
      <c r="M2351" s="637"/>
      <c r="N2351" s="637"/>
    </row>
    <row r="2352" spans="3:14" x14ac:dyDescent="0.25">
      <c r="C2352" s="649">
        <v>154.55000000000001</v>
      </c>
      <c r="D2352" s="650" t="str">
        <f t="shared" si="93"/>
        <v>154.55</v>
      </c>
      <c r="E2352" s="651">
        <v>0.51964999999999995</v>
      </c>
      <c r="F2352" s="618"/>
      <c r="I2352" s="653">
        <v>154.55000000000001</v>
      </c>
      <c r="J2352" s="650" t="str">
        <f t="shared" si="94"/>
        <v>154.55</v>
      </c>
      <c r="K2352" s="654">
        <v>0.64154</v>
      </c>
      <c r="L2352" s="637"/>
      <c r="M2352" s="637"/>
      <c r="N2352" s="637"/>
    </row>
    <row r="2353" spans="3:14" x14ac:dyDescent="0.25">
      <c r="C2353" s="649">
        <v>154.6</v>
      </c>
      <c r="D2353" s="650" t="str">
        <f t="shared" si="93"/>
        <v>154.60</v>
      </c>
      <c r="E2353" s="651">
        <v>0.519625</v>
      </c>
      <c r="F2353" s="618"/>
      <c r="I2353" s="653">
        <v>154.6</v>
      </c>
      <c r="J2353" s="650" t="str">
        <f t="shared" si="94"/>
        <v>154.60</v>
      </c>
      <c r="K2353" s="654">
        <v>0.64151000000000002</v>
      </c>
      <c r="L2353" s="637"/>
      <c r="M2353" s="637"/>
      <c r="N2353" s="637"/>
    </row>
    <row r="2354" spans="3:14" x14ac:dyDescent="0.25">
      <c r="C2354" s="649">
        <v>154.65</v>
      </c>
      <c r="D2354" s="650" t="str">
        <f t="shared" si="93"/>
        <v>154.65</v>
      </c>
      <c r="E2354" s="651">
        <v>0.51957500000000001</v>
      </c>
      <c r="F2354" s="618"/>
      <c r="I2354" s="653">
        <v>154.65</v>
      </c>
      <c r="J2354" s="650" t="str">
        <f t="shared" si="94"/>
        <v>154.65</v>
      </c>
      <c r="K2354" s="654">
        <v>0.64146999999999998</v>
      </c>
      <c r="L2354" s="637"/>
      <c r="M2354" s="637"/>
      <c r="N2354" s="637"/>
    </row>
    <row r="2355" spans="3:14" x14ac:dyDescent="0.25">
      <c r="C2355" s="649">
        <v>154.69999999999999</v>
      </c>
      <c r="D2355" s="650" t="str">
        <f t="shared" si="93"/>
        <v>154.70</v>
      </c>
      <c r="E2355" s="651">
        <v>0.51952500000000001</v>
      </c>
      <c r="F2355" s="618"/>
      <c r="I2355" s="653">
        <v>154.69999999999999</v>
      </c>
      <c r="J2355" s="650" t="str">
        <f t="shared" si="94"/>
        <v>154.70</v>
      </c>
      <c r="K2355" s="654">
        <v>0.64142999999999994</v>
      </c>
      <c r="L2355" s="637"/>
      <c r="M2355" s="637"/>
      <c r="N2355" s="637"/>
    </row>
    <row r="2356" spans="3:14" x14ac:dyDescent="0.25">
      <c r="C2356" s="649">
        <v>154.75</v>
      </c>
      <c r="D2356" s="650" t="str">
        <f t="shared" si="93"/>
        <v>154.75</v>
      </c>
      <c r="E2356" s="651">
        <v>0.51949999999999996</v>
      </c>
      <c r="F2356" s="618"/>
      <c r="I2356" s="653">
        <v>154.75</v>
      </c>
      <c r="J2356" s="650" t="str">
        <f t="shared" si="94"/>
        <v>154.75</v>
      </c>
      <c r="K2356" s="654">
        <v>0.64139000000000002</v>
      </c>
      <c r="L2356" s="637"/>
      <c r="M2356" s="637"/>
      <c r="N2356" s="637"/>
    </row>
    <row r="2357" spans="3:14" x14ac:dyDescent="0.25">
      <c r="C2357" s="649">
        <v>154.80000000000001</v>
      </c>
      <c r="D2357" s="650" t="str">
        <f t="shared" si="93"/>
        <v>154.80</v>
      </c>
      <c r="E2357" s="651">
        <v>0.51947500000000002</v>
      </c>
      <c r="F2357" s="618"/>
      <c r="I2357" s="653">
        <v>154.80000000000001</v>
      </c>
      <c r="J2357" s="650" t="str">
        <f t="shared" si="94"/>
        <v>154.80</v>
      </c>
      <c r="K2357" s="654">
        <v>0.64136000000000004</v>
      </c>
      <c r="L2357" s="637"/>
      <c r="M2357" s="637"/>
      <c r="N2357" s="637"/>
    </row>
    <row r="2358" spans="3:14" x14ac:dyDescent="0.25">
      <c r="C2358" s="649">
        <v>154.85</v>
      </c>
      <c r="D2358" s="650" t="str">
        <f t="shared" si="93"/>
        <v>154.85</v>
      </c>
      <c r="E2358" s="651">
        <v>0.51942500000000003</v>
      </c>
      <c r="F2358" s="618"/>
      <c r="I2358" s="653">
        <v>154.85</v>
      </c>
      <c r="J2358" s="650" t="str">
        <f t="shared" si="94"/>
        <v>154.85</v>
      </c>
      <c r="K2358" s="654">
        <v>0.64132</v>
      </c>
      <c r="L2358" s="637"/>
      <c r="M2358" s="637"/>
      <c r="N2358" s="637"/>
    </row>
    <row r="2359" spans="3:14" x14ac:dyDescent="0.25">
      <c r="C2359" s="649">
        <v>154.9</v>
      </c>
      <c r="D2359" s="650" t="str">
        <f t="shared" si="93"/>
        <v>154.90</v>
      </c>
      <c r="E2359" s="651">
        <v>0.51937500000000003</v>
      </c>
      <c r="F2359" s="618"/>
      <c r="I2359" s="653">
        <v>154.9</v>
      </c>
      <c r="J2359" s="650" t="str">
        <f t="shared" si="94"/>
        <v>154.90</v>
      </c>
      <c r="K2359" s="654">
        <v>0.64127999999999996</v>
      </c>
      <c r="L2359" s="637"/>
      <c r="M2359" s="637"/>
      <c r="N2359" s="637"/>
    </row>
    <row r="2360" spans="3:14" x14ac:dyDescent="0.25">
      <c r="C2360" s="649">
        <v>154.94999999999999</v>
      </c>
      <c r="D2360" s="650" t="str">
        <f t="shared" si="93"/>
        <v>154.95</v>
      </c>
      <c r="E2360" s="651">
        <v>0.51935200000000004</v>
      </c>
      <c r="F2360" s="618"/>
      <c r="I2360" s="653">
        <v>154.94999999999999</v>
      </c>
      <c r="J2360" s="650" t="str">
        <f t="shared" si="94"/>
        <v>154.95</v>
      </c>
      <c r="K2360" s="654">
        <v>0.64124000000000003</v>
      </c>
      <c r="L2360" s="637"/>
      <c r="M2360" s="637"/>
      <c r="N2360" s="637"/>
    </row>
    <row r="2361" spans="3:14" x14ac:dyDescent="0.25">
      <c r="C2361" s="649">
        <v>155</v>
      </c>
      <c r="D2361" s="650" t="str">
        <f t="shared" si="93"/>
        <v>155.00</v>
      </c>
      <c r="E2361" s="651">
        <v>0.51932999999999996</v>
      </c>
      <c r="F2361" s="618"/>
      <c r="I2361" s="653">
        <v>155</v>
      </c>
      <c r="J2361" s="650" t="str">
        <f t="shared" si="94"/>
        <v>155.00</v>
      </c>
      <c r="K2361" s="654">
        <v>0.64120999999999995</v>
      </c>
      <c r="L2361" s="637"/>
      <c r="M2361" s="637"/>
      <c r="N2361" s="637"/>
    </row>
    <row r="2362" spans="3:14" x14ac:dyDescent="0.25">
      <c r="C2362" s="649">
        <v>155.05000000000001</v>
      </c>
      <c r="D2362" s="650" t="str">
        <f t="shared" si="93"/>
        <v>155.05</v>
      </c>
      <c r="E2362" s="651">
        <v>0.51928200000000002</v>
      </c>
      <c r="F2362" s="618"/>
      <c r="I2362" s="653">
        <v>155.05000000000001</v>
      </c>
      <c r="J2362" s="650" t="str">
        <f t="shared" si="94"/>
        <v>155.05</v>
      </c>
      <c r="K2362" s="654">
        <v>0.64117000000000002</v>
      </c>
      <c r="L2362" s="637"/>
      <c r="M2362" s="637"/>
      <c r="N2362" s="637"/>
    </row>
    <row r="2363" spans="3:14" x14ac:dyDescent="0.25">
      <c r="C2363" s="649">
        <v>155.1</v>
      </c>
      <c r="D2363" s="650" t="str">
        <f t="shared" si="93"/>
        <v>155.10</v>
      </c>
      <c r="E2363" s="651">
        <v>0.519235</v>
      </c>
      <c r="F2363" s="618"/>
      <c r="I2363" s="653">
        <v>155.1</v>
      </c>
      <c r="J2363" s="650" t="str">
        <f t="shared" si="94"/>
        <v>155.10</v>
      </c>
      <c r="K2363" s="654">
        <v>0.64114000000000004</v>
      </c>
      <c r="L2363" s="637"/>
      <c r="M2363" s="637"/>
      <c r="N2363" s="637"/>
    </row>
    <row r="2364" spans="3:14" x14ac:dyDescent="0.25">
      <c r="C2364" s="649">
        <v>155.15</v>
      </c>
      <c r="D2364" s="650" t="str">
        <f t="shared" si="93"/>
        <v>155.15</v>
      </c>
      <c r="E2364" s="651">
        <v>0.51921200000000001</v>
      </c>
      <c r="F2364" s="618"/>
      <c r="I2364" s="653">
        <v>155.15</v>
      </c>
      <c r="J2364" s="650" t="str">
        <f t="shared" si="94"/>
        <v>155.15</v>
      </c>
      <c r="K2364" s="654">
        <v>0.6411</v>
      </c>
      <c r="L2364" s="637"/>
      <c r="M2364" s="637"/>
      <c r="N2364" s="637"/>
    </row>
    <row r="2365" spans="3:14" x14ac:dyDescent="0.25">
      <c r="C2365" s="649">
        <v>155.19999999999999</v>
      </c>
      <c r="D2365" s="650" t="str">
        <f t="shared" si="93"/>
        <v>155.20</v>
      </c>
      <c r="E2365" s="651">
        <v>0.51919000000000004</v>
      </c>
      <c r="F2365" s="618"/>
      <c r="I2365" s="653">
        <v>155.19999999999999</v>
      </c>
      <c r="J2365" s="650" t="str">
        <f t="shared" si="94"/>
        <v>155.20</v>
      </c>
      <c r="K2365" s="654">
        <v>0.64107000000000003</v>
      </c>
      <c r="L2365" s="637"/>
      <c r="M2365" s="637"/>
      <c r="N2365" s="637"/>
    </row>
    <row r="2366" spans="3:14" x14ac:dyDescent="0.25">
      <c r="C2366" s="649">
        <v>155.25</v>
      </c>
      <c r="D2366" s="650" t="str">
        <f t="shared" ref="D2366:D2429" si="95">TEXT(C2366,"#.00")</f>
        <v>155.25</v>
      </c>
      <c r="E2366" s="651">
        <v>0.51914199999999999</v>
      </c>
      <c r="F2366" s="618"/>
      <c r="I2366" s="653">
        <v>155.25</v>
      </c>
      <c r="J2366" s="650" t="str">
        <f t="shared" ref="J2366:J2429" si="96">TEXT(I2366,"#.00")</f>
        <v>155.25</v>
      </c>
      <c r="K2366" s="654">
        <v>0.64102999999999999</v>
      </c>
      <c r="L2366" s="637"/>
      <c r="M2366" s="637"/>
      <c r="N2366" s="637"/>
    </row>
    <row r="2367" spans="3:14" x14ac:dyDescent="0.25">
      <c r="C2367" s="649">
        <v>155.30000000000001</v>
      </c>
      <c r="D2367" s="650" t="str">
        <f t="shared" si="95"/>
        <v>155.30</v>
      </c>
      <c r="E2367" s="651">
        <v>0.51909499999999997</v>
      </c>
      <c r="F2367" s="618"/>
      <c r="I2367" s="653">
        <v>155.30000000000001</v>
      </c>
      <c r="J2367" s="650" t="str">
        <f t="shared" si="96"/>
        <v>155.30</v>
      </c>
      <c r="K2367" s="654">
        <v>0.64100000000000001</v>
      </c>
      <c r="L2367" s="637"/>
      <c r="M2367" s="637"/>
      <c r="N2367" s="637"/>
    </row>
    <row r="2368" spans="3:14" x14ac:dyDescent="0.25">
      <c r="C2368" s="649">
        <v>155.35</v>
      </c>
      <c r="D2368" s="650" t="str">
        <f t="shared" si="95"/>
        <v>155.35</v>
      </c>
      <c r="E2368" s="651">
        <v>0.51907199999999998</v>
      </c>
      <c r="F2368" s="618"/>
      <c r="I2368" s="653">
        <v>155.35</v>
      </c>
      <c r="J2368" s="650" t="str">
        <f t="shared" si="96"/>
        <v>155.35</v>
      </c>
      <c r="K2368" s="654">
        <v>0.64095999999999997</v>
      </c>
      <c r="L2368" s="637"/>
      <c r="M2368" s="637"/>
      <c r="N2368" s="637"/>
    </row>
    <row r="2369" spans="3:14" x14ac:dyDescent="0.25">
      <c r="C2369" s="649">
        <v>155.4</v>
      </c>
      <c r="D2369" s="650" t="str">
        <f t="shared" si="95"/>
        <v>155.40</v>
      </c>
      <c r="E2369" s="651">
        <v>0.51905000000000001</v>
      </c>
      <c r="F2369" s="618"/>
      <c r="I2369" s="653">
        <v>155.4</v>
      </c>
      <c r="J2369" s="650" t="str">
        <f t="shared" si="96"/>
        <v>155.40</v>
      </c>
      <c r="K2369" s="654">
        <v>0.64093</v>
      </c>
      <c r="L2369" s="637"/>
      <c r="M2369" s="637"/>
      <c r="N2369" s="637"/>
    </row>
    <row r="2370" spans="3:14" x14ac:dyDescent="0.25">
      <c r="C2370" s="649">
        <v>155.44999999999999</v>
      </c>
      <c r="D2370" s="650" t="str">
        <f t="shared" si="95"/>
        <v>155.45</v>
      </c>
      <c r="E2370" s="651">
        <v>0.51900199999999996</v>
      </c>
      <c r="F2370" s="618"/>
      <c r="I2370" s="653">
        <v>155.44999999999999</v>
      </c>
      <c r="J2370" s="650" t="str">
        <f t="shared" si="96"/>
        <v>155.45</v>
      </c>
      <c r="K2370" s="654">
        <v>0.64088999999999996</v>
      </c>
      <c r="L2370" s="637"/>
      <c r="M2370" s="637"/>
      <c r="N2370" s="637"/>
    </row>
    <row r="2371" spans="3:14" x14ac:dyDescent="0.25">
      <c r="C2371" s="649">
        <v>155.5</v>
      </c>
      <c r="D2371" s="650" t="str">
        <f t="shared" si="95"/>
        <v>155.50</v>
      </c>
      <c r="E2371" s="651">
        <v>0.51895500000000006</v>
      </c>
      <c r="F2371" s="618"/>
      <c r="I2371" s="653">
        <v>155.5</v>
      </c>
      <c r="J2371" s="650" t="str">
        <f t="shared" si="96"/>
        <v>155.50</v>
      </c>
      <c r="K2371" s="654">
        <v>0.64085999999999999</v>
      </c>
      <c r="L2371" s="637"/>
      <c r="M2371" s="637"/>
      <c r="N2371" s="637"/>
    </row>
    <row r="2372" spans="3:14" x14ac:dyDescent="0.25">
      <c r="C2372" s="649">
        <v>155.55000000000001</v>
      </c>
      <c r="D2372" s="650" t="str">
        <f t="shared" si="95"/>
        <v>155.55</v>
      </c>
      <c r="E2372" s="651">
        <v>0.51893199999999995</v>
      </c>
      <c r="F2372" s="618"/>
      <c r="I2372" s="653">
        <v>155.55000000000001</v>
      </c>
      <c r="J2372" s="650" t="str">
        <f t="shared" si="96"/>
        <v>155.55</v>
      </c>
      <c r="K2372" s="654">
        <v>0.64081999999999995</v>
      </c>
      <c r="L2372" s="637"/>
      <c r="M2372" s="637"/>
      <c r="N2372" s="637"/>
    </row>
    <row r="2373" spans="3:14" x14ac:dyDescent="0.25">
      <c r="C2373" s="649">
        <v>155.6</v>
      </c>
      <c r="D2373" s="650" t="str">
        <f t="shared" si="95"/>
        <v>155.60</v>
      </c>
      <c r="E2373" s="651">
        <v>0.51890999999999998</v>
      </c>
      <c r="F2373" s="618"/>
      <c r="I2373" s="653">
        <v>155.6</v>
      </c>
      <c r="J2373" s="650" t="str">
        <f t="shared" si="96"/>
        <v>155.60</v>
      </c>
      <c r="K2373" s="654">
        <v>0.64078999999999997</v>
      </c>
      <c r="L2373" s="637"/>
      <c r="M2373" s="637"/>
      <c r="N2373" s="637"/>
    </row>
    <row r="2374" spans="3:14" x14ac:dyDescent="0.25">
      <c r="C2374" s="649">
        <v>155.65</v>
      </c>
      <c r="D2374" s="650" t="str">
        <f t="shared" si="95"/>
        <v>155.65</v>
      </c>
      <c r="E2374" s="651">
        <v>0.51886200000000005</v>
      </c>
      <c r="F2374" s="618"/>
      <c r="I2374" s="653">
        <v>155.65</v>
      </c>
      <c r="J2374" s="650" t="str">
        <f t="shared" si="96"/>
        <v>155.65</v>
      </c>
      <c r="K2374" s="654">
        <v>0.64076</v>
      </c>
      <c r="L2374" s="637"/>
      <c r="M2374" s="637"/>
      <c r="N2374" s="637"/>
    </row>
    <row r="2375" spans="3:14" x14ac:dyDescent="0.25">
      <c r="C2375" s="649">
        <v>155.69999999999999</v>
      </c>
      <c r="D2375" s="650" t="str">
        <f t="shared" si="95"/>
        <v>155.70</v>
      </c>
      <c r="E2375" s="651">
        <v>0.51881500000000003</v>
      </c>
      <c r="F2375" s="618"/>
      <c r="I2375" s="653">
        <v>155.69999999999999</v>
      </c>
      <c r="J2375" s="650" t="str">
        <f t="shared" si="96"/>
        <v>155.70</v>
      </c>
      <c r="K2375" s="654">
        <v>0.64071</v>
      </c>
      <c r="L2375" s="637"/>
      <c r="M2375" s="637"/>
      <c r="N2375" s="637"/>
    </row>
    <row r="2376" spans="3:14" x14ac:dyDescent="0.25">
      <c r="C2376" s="649">
        <v>155.75</v>
      </c>
      <c r="D2376" s="650" t="str">
        <f t="shared" si="95"/>
        <v>155.75</v>
      </c>
      <c r="E2376" s="651">
        <v>0.51879200000000003</v>
      </c>
      <c r="F2376" s="618"/>
      <c r="I2376" s="653">
        <v>155.75</v>
      </c>
      <c r="J2376" s="650" t="str">
        <f t="shared" si="96"/>
        <v>155.75</v>
      </c>
      <c r="K2376" s="654">
        <v>0.64068000000000003</v>
      </c>
      <c r="L2376" s="637"/>
      <c r="M2376" s="637"/>
      <c r="N2376" s="637"/>
    </row>
    <row r="2377" spans="3:14" x14ac:dyDescent="0.25">
      <c r="C2377" s="649">
        <v>155.80000000000001</v>
      </c>
      <c r="D2377" s="650" t="str">
        <f t="shared" si="95"/>
        <v>155.80</v>
      </c>
      <c r="E2377" s="651">
        <v>0.51876999999999995</v>
      </c>
      <c r="F2377" s="618"/>
      <c r="I2377" s="653">
        <v>155.80000000000001</v>
      </c>
      <c r="J2377" s="650" t="str">
        <f t="shared" si="96"/>
        <v>155.80</v>
      </c>
      <c r="K2377" s="654">
        <v>0.64065000000000005</v>
      </c>
      <c r="L2377" s="637"/>
      <c r="M2377" s="637"/>
      <c r="N2377" s="637"/>
    </row>
    <row r="2378" spans="3:14" x14ac:dyDescent="0.25">
      <c r="C2378" s="649">
        <v>155.85</v>
      </c>
      <c r="D2378" s="650" t="str">
        <f t="shared" si="95"/>
        <v>155.85</v>
      </c>
      <c r="E2378" s="651">
        <v>0.51872200000000002</v>
      </c>
      <c r="F2378" s="618"/>
      <c r="I2378" s="653">
        <v>155.85</v>
      </c>
      <c r="J2378" s="650" t="str">
        <f t="shared" si="96"/>
        <v>155.85</v>
      </c>
      <c r="K2378" s="654">
        <v>0.64061000000000001</v>
      </c>
      <c r="L2378" s="637"/>
      <c r="M2378" s="637"/>
      <c r="N2378" s="637"/>
    </row>
    <row r="2379" spans="3:14" x14ac:dyDescent="0.25">
      <c r="C2379" s="649">
        <v>155.9</v>
      </c>
      <c r="D2379" s="650" t="str">
        <f t="shared" si="95"/>
        <v>155.90</v>
      </c>
      <c r="E2379" s="651">
        <v>0.518675</v>
      </c>
      <c r="F2379" s="618"/>
      <c r="I2379" s="653">
        <v>155.9</v>
      </c>
      <c r="J2379" s="650" t="str">
        <f t="shared" si="96"/>
        <v>155.90</v>
      </c>
      <c r="K2379" s="654">
        <v>0.64058000000000004</v>
      </c>
      <c r="L2379" s="637"/>
      <c r="M2379" s="637"/>
      <c r="N2379" s="637"/>
    </row>
    <row r="2380" spans="3:14" x14ac:dyDescent="0.25">
      <c r="C2380" s="649">
        <v>155.94999999999999</v>
      </c>
      <c r="D2380" s="650" t="str">
        <f t="shared" si="95"/>
        <v>155.95</v>
      </c>
      <c r="E2380" s="651">
        <v>0.518652</v>
      </c>
      <c r="F2380" s="618"/>
      <c r="I2380" s="653">
        <v>155.94999999999999</v>
      </c>
      <c r="J2380" s="650" t="str">
        <f t="shared" si="96"/>
        <v>155.95</v>
      </c>
      <c r="K2380" s="654">
        <v>0.64054</v>
      </c>
      <c r="L2380" s="637"/>
      <c r="M2380" s="637"/>
      <c r="N2380" s="637"/>
    </row>
    <row r="2381" spans="3:14" x14ac:dyDescent="0.25">
      <c r="C2381" s="649">
        <v>156</v>
      </c>
      <c r="D2381" s="650" t="str">
        <f t="shared" si="95"/>
        <v>156.00</v>
      </c>
      <c r="E2381" s="651">
        <v>0.51863000000000004</v>
      </c>
      <c r="F2381" s="618"/>
      <c r="I2381" s="653">
        <v>156</v>
      </c>
      <c r="J2381" s="650" t="str">
        <f t="shared" si="96"/>
        <v>156.00</v>
      </c>
      <c r="K2381" s="654">
        <v>0.64051000000000002</v>
      </c>
      <c r="L2381" s="637"/>
      <c r="M2381" s="637"/>
      <c r="N2381" s="637"/>
    </row>
    <row r="2382" spans="3:14" x14ac:dyDescent="0.25">
      <c r="C2382" s="649">
        <v>156.05000000000001</v>
      </c>
      <c r="D2382" s="650" t="str">
        <f t="shared" si="95"/>
        <v>156.05</v>
      </c>
      <c r="E2382" s="651">
        <v>0.51858199999999999</v>
      </c>
      <c r="F2382" s="618"/>
      <c r="I2382" s="653">
        <v>156.05000000000001</v>
      </c>
      <c r="J2382" s="650" t="str">
        <f t="shared" si="96"/>
        <v>156.05</v>
      </c>
      <c r="K2382" s="654">
        <v>0.64046999999999998</v>
      </c>
      <c r="L2382" s="637"/>
      <c r="M2382" s="637"/>
      <c r="N2382" s="637"/>
    </row>
    <row r="2383" spans="3:14" x14ac:dyDescent="0.25">
      <c r="C2383" s="649">
        <v>156.1</v>
      </c>
      <c r="D2383" s="650" t="str">
        <f t="shared" si="95"/>
        <v>156.10</v>
      </c>
      <c r="E2383" s="651">
        <v>0.51853499999999997</v>
      </c>
      <c r="F2383" s="618"/>
      <c r="I2383" s="653">
        <v>156.1</v>
      </c>
      <c r="J2383" s="650" t="str">
        <f t="shared" si="96"/>
        <v>156.10</v>
      </c>
      <c r="K2383" s="654">
        <v>0.64044000000000001</v>
      </c>
      <c r="L2383" s="637"/>
      <c r="M2383" s="637"/>
      <c r="N2383" s="637"/>
    </row>
    <row r="2384" spans="3:14" x14ac:dyDescent="0.25">
      <c r="C2384" s="649">
        <v>156.15</v>
      </c>
      <c r="D2384" s="650" t="str">
        <f t="shared" si="95"/>
        <v>156.15</v>
      </c>
      <c r="E2384" s="651">
        <v>0.51851199999999997</v>
      </c>
      <c r="F2384" s="618"/>
      <c r="I2384" s="653">
        <v>156.15</v>
      </c>
      <c r="J2384" s="650" t="str">
        <f t="shared" si="96"/>
        <v>156.15</v>
      </c>
      <c r="K2384" s="654">
        <v>0.64039999999999997</v>
      </c>
      <c r="L2384" s="637"/>
      <c r="M2384" s="637"/>
      <c r="N2384" s="637"/>
    </row>
    <row r="2385" spans="3:14" x14ac:dyDescent="0.25">
      <c r="C2385" s="649">
        <v>156.19999999999999</v>
      </c>
      <c r="D2385" s="650" t="str">
        <f t="shared" si="95"/>
        <v>156.20</v>
      </c>
      <c r="E2385" s="651">
        <v>0.51849000000000001</v>
      </c>
      <c r="F2385" s="618"/>
      <c r="I2385" s="653">
        <v>156.19999999999999</v>
      </c>
      <c r="J2385" s="650" t="str">
        <f t="shared" si="96"/>
        <v>156.20</v>
      </c>
      <c r="K2385" s="654">
        <v>0.64036999999999999</v>
      </c>
      <c r="L2385" s="637"/>
      <c r="M2385" s="637"/>
      <c r="N2385" s="637"/>
    </row>
    <row r="2386" spans="3:14" x14ac:dyDescent="0.25">
      <c r="C2386" s="649">
        <v>156.25</v>
      </c>
      <c r="D2386" s="650" t="str">
        <f t="shared" si="95"/>
        <v>156.25</v>
      </c>
      <c r="E2386" s="651">
        <v>0.51844199999999996</v>
      </c>
      <c r="F2386" s="618"/>
      <c r="I2386" s="653">
        <v>156.25</v>
      </c>
      <c r="J2386" s="650" t="str">
        <f t="shared" si="96"/>
        <v>156.25</v>
      </c>
      <c r="K2386" s="654">
        <v>0.64032999999999995</v>
      </c>
      <c r="L2386" s="637"/>
      <c r="M2386" s="637"/>
      <c r="N2386" s="637"/>
    </row>
    <row r="2387" spans="3:14" x14ac:dyDescent="0.25">
      <c r="C2387" s="649">
        <v>156.30000000000001</v>
      </c>
      <c r="D2387" s="650" t="str">
        <f t="shared" si="95"/>
        <v>156.30</v>
      </c>
      <c r="E2387" s="651">
        <v>0.51839500000000005</v>
      </c>
      <c r="F2387" s="618"/>
      <c r="I2387" s="653">
        <v>156.30000000000001</v>
      </c>
      <c r="J2387" s="650" t="str">
        <f t="shared" si="96"/>
        <v>156.30</v>
      </c>
      <c r="K2387" s="654">
        <v>0.64029999999999998</v>
      </c>
      <c r="L2387" s="637"/>
      <c r="M2387" s="637"/>
      <c r="N2387" s="637"/>
    </row>
    <row r="2388" spans="3:14" x14ac:dyDescent="0.25">
      <c r="C2388" s="649">
        <v>156.35</v>
      </c>
      <c r="D2388" s="650" t="str">
        <f t="shared" si="95"/>
        <v>156.35</v>
      </c>
      <c r="E2388" s="651">
        <v>0.51837200000000005</v>
      </c>
      <c r="F2388" s="618"/>
      <c r="I2388" s="653">
        <v>156.35</v>
      </c>
      <c r="J2388" s="650" t="str">
        <f t="shared" si="96"/>
        <v>156.35</v>
      </c>
      <c r="K2388" s="654">
        <v>0.64026000000000005</v>
      </c>
      <c r="L2388" s="637"/>
      <c r="M2388" s="637"/>
      <c r="N2388" s="637"/>
    </row>
    <row r="2389" spans="3:14" x14ac:dyDescent="0.25">
      <c r="C2389" s="649">
        <v>156.4</v>
      </c>
      <c r="D2389" s="650" t="str">
        <f t="shared" si="95"/>
        <v>156.40</v>
      </c>
      <c r="E2389" s="651">
        <v>0.51834999999999998</v>
      </c>
      <c r="F2389" s="618"/>
      <c r="I2389" s="653">
        <v>156.4</v>
      </c>
      <c r="J2389" s="650" t="str">
        <f t="shared" si="96"/>
        <v>156.40</v>
      </c>
      <c r="K2389" s="654">
        <v>0.64022999999999997</v>
      </c>
      <c r="L2389" s="637"/>
      <c r="M2389" s="637"/>
      <c r="N2389" s="637"/>
    </row>
    <row r="2390" spans="3:14" x14ac:dyDescent="0.25">
      <c r="C2390" s="649">
        <v>156.44999999999999</v>
      </c>
      <c r="D2390" s="650" t="str">
        <f t="shared" si="95"/>
        <v>156.45</v>
      </c>
      <c r="E2390" s="651">
        <v>0.51830200000000004</v>
      </c>
      <c r="F2390" s="618"/>
      <c r="I2390" s="653">
        <v>156.44999999999999</v>
      </c>
      <c r="J2390" s="650" t="str">
        <f t="shared" si="96"/>
        <v>156.45</v>
      </c>
      <c r="K2390" s="654">
        <v>0.64019000000000004</v>
      </c>
      <c r="L2390" s="637"/>
      <c r="M2390" s="637"/>
      <c r="N2390" s="637"/>
    </row>
    <row r="2391" spans="3:14" x14ac:dyDescent="0.25">
      <c r="C2391" s="649">
        <v>156.5</v>
      </c>
      <c r="D2391" s="650" t="str">
        <f t="shared" si="95"/>
        <v>156.50</v>
      </c>
      <c r="E2391" s="651">
        <v>0.51825500000000002</v>
      </c>
      <c r="F2391" s="618"/>
      <c r="I2391" s="653">
        <v>156.5</v>
      </c>
      <c r="J2391" s="650" t="str">
        <f t="shared" si="96"/>
        <v>156.50</v>
      </c>
      <c r="K2391" s="654">
        <v>0.64015999999999995</v>
      </c>
      <c r="L2391" s="637"/>
      <c r="M2391" s="637"/>
      <c r="N2391" s="637"/>
    </row>
    <row r="2392" spans="3:14" x14ac:dyDescent="0.25">
      <c r="C2392" s="649">
        <v>156.55000000000001</v>
      </c>
      <c r="D2392" s="650" t="str">
        <f t="shared" si="95"/>
        <v>156.55</v>
      </c>
      <c r="E2392" s="651">
        <v>0.51823200000000003</v>
      </c>
      <c r="F2392" s="618"/>
      <c r="I2392" s="653">
        <v>156.55000000000001</v>
      </c>
      <c r="J2392" s="650" t="str">
        <f t="shared" si="96"/>
        <v>156.55</v>
      </c>
      <c r="K2392" s="654">
        <v>0.64012000000000002</v>
      </c>
      <c r="L2392" s="637"/>
      <c r="M2392" s="637"/>
      <c r="N2392" s="637"/>
    </row>
    <row r="2393" spans="3:14" x14ac:dyDescent="0.25">
      <c r="C2393" s="649">
        <v>156.6</v>
      </c>
      <c r="D2393" s="650" t="str">
        <f t="shared" si="95"/>
        <v>156.60</v>
      </c>
      <c r="E2393" s="651">
        <v>0.51820999999999995</v>
      </c>
      <c r="F2393" s="618"/>
      <c r="I2393" s="653">
        <v>156.6</v>
      </c>
      <c r="J2393" s="650" t="str">
        <f t="shared" si="96"/>
        <v>156.60</v>
      </c>
      <c r="K2393" s="654">
        <v>0.64009000000000005</v>
      </c>
      <c r="L2393" s="637"/>
      <c r="M2393" s="637"/>
      <c r="N2393" s="637"/>
    </row>
    <row r="2394" spans="3:14" x14ac:dyDescent="0.25">
      <c r="C2394" s="649">
        <v>156.65</v>
      </c>
      <c r="D2394" s="650" t="str">
        <f t="shared" si="95"/>
        <v>156.65</v>
      </c>
      <c r="E2394" s="651">
        <v>0.51816200000000001</v>
      </c>
      <c r="F2394" s="618"/>
      <c r="I2394" s="653">
        <v>156.65</v>
      </c>
      <c r="J2394" s="650" t="str">
        <f t="shared" si="96"/>
        <v>156.65</v>
      </c>
      <c r="K2394" s="654">
        <v>0.64005000000000001</v>
      </c>
      <c r="L2394" s="637"/>
      <c r="M2394" s="637"/>
      <c r="N2394" s="637"/>
    </row>
    <row r="2395" spans="3:14" x14ac:dyDescent="0.25">
      <c r="C2395" s="649">
        <v>156.69999999999999</v>
      </c>
      <c r="D2395" s="650" t="str">
        <f t="shared" si="95"/>
        <v>156.70</v>
      </c>
      <c r="E2395" s="651">
        <v>0.51811499999999999</v>
      </c>
      <c r="F2395" s="618"/>
      <c r="I2395" s="653">
        <v>156.69999999999999</v>
      </c>
      <c r="J2395" s="650" t="str">
        <f t="shared" si="96"/>
        <v>156.70</v>
      </c>
      <c r="K2395" s="654">
        <v>0.64002000000000003</v>
      </c>
      <c r="L2395" s="637"/>
      <c r="M2395" s="637"/>
      <c r="N2395" s="637"/>
    </row>
    <row r="2396" spans="3:14" x14ac:dyDescent="0.25">
      <c r="C2396" s="649">
        <v>156.75</v>
      </c>
      <c r="D2396" s="650" t="str">
        <f t="shared" si="95"/>
        <v>156.75</v>
      </c>
      <c r="E2396" s="651">
        <v>0.518092</v>
      </c>
      <c r="F2396" s="618"/>
      <c r="I2396" s="653">
        <v>156.75</v>
      </c>
      <c r="J2396" s="650" t="str">
        <f t="shared" si="96"/>
        <v>156.75</v>
      </c>
      <c r="K2396" s="654">
        <v>0.63997999999999999</v>
      </c>
      <c r="L2396" s="637"/>
      <c r="M2396" s="637"/>
      <c r="N2396" s="637"/>
    </row>
    <row r="2397" spans="3:14" x14ac:dyDescent="0.25">
      <c r="C2397" s="649">
        <v>156.80000000000001</v>
      </c>
      <c r="D2397" s="650" t="str">
        <f t="shared" si="95"/>
        <v>156.80</v>
      </c>
      <c r="E2397" s="651">
        <v>0.51807000000000003</v>
      </c>
      <c r="F2397" s="618"/>
      <c r="I2397" s="653">
        <v>156.80000000000001</v>
      </c>
      <c r="J2397" s="650" t="str">
        <f t="shared" si="96"/>
        <v>156.80</v>
      </c>
      <c r="K2397" s="654">
        <v>0.63995000000000002</v>
      </c>
      <c r="L2397" s="637"/>
      <c r="M2397" s="637"/>
      <c r="N2397" s="637"/>
    </row>
    <row r="2398" spans="3:14" x14ac:dyDescent="0.25">
      <c r="C2398" s="649">
        <v>156.85</v>
      </c>
      <c r="D2398" s="650" t="str">
        <f t="shared" si="95"/>
        <v>156.85</v>
      </c>
      <c r="E2398" s="651">
        <v>0.51802199999999998</v>
      </c>
      <c r="F2398" s="618"/>
      <c r="I2398" s="653">
        <v>156.85</v>
      </c>
      <c r="J2398" s="650" t="str">
        <f t="shared" si="96"/>
        <v>156.85</v>
      </c>
      <c r="K2398" s="654">
        <v>0.63990999999999998</v>
      </c>
      <c r="L2398" s="637"/>
      <c r="M2398" s="637"/>
      <c r="N2398" s="637"/>
    </row>
    <row r="2399" spans="3:14" x14ac:dyDescent="0.25">
      <c r="C2399" s="649">
        <v>156.9</v>
      </c>
      <c r="D2399" s="650" t="str">
        <f t="shared" si="95"/>
        <v>156.90</v>
      </c>
      <c r="E2399" s="651">
        <v>0.51797499999999996</v>
      </c>
      <c r="F2399" s="618"/>
      <c r="I2399" s="653">
        <v>156.9</v>
      </c>
      <c r="J2399" s="650" t="str">
        <f t="shared" si="96"/>
        <v>156.90</v>
      </c>
      <c r="K2399" s="654">
        <v>0.63988</v>
      </c>
      <c r="L2399" s="637"/>
      <c r="M2399" s="637"/>
      <c r="N2399" s="637"/>
    </row>
    <row r="2400" spans="3:14" x14ac:dyDescent="0.25">
      <c r="C2400" s="649">
        <v>156.94999999999999</v>
      </c>
      <c r="D2400" s="650" t="str">
        <f t="shared" si="95"/>
        <v>156.95</v>
      </c>
      <c r="E2400" s="651">
        <v>0.51795199999999997</v>
      </c>
      <c r="F2400" s="618"/>
      <c r="I2400" s="653">
        <v>156.94999999999999</v>
      </c>
      <c r="J2400" s="650" t="str">
        <f t="shared" si="96"/>
        <v>156.95</v>
      </c>
      <c r="K2400" s="654">
        <v>0.63983999999999996</v>
      </c>
      <c r="L2400" s="637"/>
      <c r="M2400" s="637"/>
      <c r="N2400" s="637"/>
    </row>
    <row r="2401" spans="3:14" x14ac:dyDescent="0.25">
      <c r="C2401" s="649">
        <v>157</v>
      </c>
      <c r="D2401" s="650" t="str">
        <f t="shared" si="95"/>
        <v>157.00</v>
      </c>
      <c r="E2401" s="651">
        <v>0.51793</v>
      </c>
      <c r="F2401" s="618"/>
      <c r="I2401" s="653">
        <v>157</v>
      </c>
      <c r="J2401" s="650" t="str">
        <f t="shared" si="96"/>
        <v>157.00</v>
      </c>
      <c r="K2401" s="654">
        <v>0.63980999999999999</v>
      </c>
      <c r="L2401" s="637"/>
      <c r="M2401" s="637"/>
      <c r="N2401" s="637"/>
    </row>
    <row r="2402" spans="3:14" x14ac:dyDescent="0.25">
      <c r="C2402" s="649">
        <v>157.05000000000001</v>
      </c>
      <c r="D2402" s="650" t="str">
        <f t="shared" si="95"/>
        <v>157.05</v>
      </c>
      <c r="E2402" s="651">
        <v>0.51788199999999995</v>
      </c>
      <c r="F2402" s="618"/>
      <c r="I2402" s="653">
        <v>157.05000000000001</v>
      </c>
      <c r="J2402" s="650" t="str">
        <f t="shared" si="96"/>
        <v>157.05</v>
      </c>
      <c r="K2402" s="654">
        <v>0.63976999999999995</v>
      </c>
      <c r="L2402" s="637"/>
      <c r="M2402" s="637"/>
      <c r="N2402" s="637"/>
    </row>
    <row r="2403" spans="3:14" x14ac:dyDescent="0.25">
      <c r="C2403" s="649">
        <v>157.1</v>
      </c>
      <c r="D2403" s="650" t="str">
        <f t="shared" si="95"/>
        <v>157.10</v>
      </c>
      <c r="E2403" s="651">
        <v>0.51783500000000005</v>
      </c>
      <c r="F2403" s="618"/>
      <c r="I2403" s="653">
        <v>157.1</v>
      </c>
      <c r="J2403" s="650" t="str">
        <f t="shared" si="96"/>
        <v>157.10</v>
      </c>
      <c r="K2403" s="654">
        <v>0.63973999999999998</v>
      </c>
      <c r="L2403" s="637"/>
      <c r="M2403" s="637"/>
      <c r="N2403" s="637"/>
    </row>
    <row r="2404" spans="3:14" x14ac:dyDescent="0.25">
      <c r="C2404" s="649">
        <v>157.15</v>
      </c>
      <c r="D2404" s="650" t="str">
        <f t="shared" si="95"/>
        <v>157.15</v>
      </c>
      <c r="E2404" s="651">
        <v>0.51781200000000005</v>
      </c>
      <c r="F2404" s="618"/>
      <c r="I2404" s="653">
        <v>157.15</v>
      </c>
      <c r="J2404" s="650" t="str">
        <f t="shared" si="96"/>
        <v>157.15</v>
      </c>
      <c r="K2404" s="654">
        <v>0.63970000000000005</v>
      </c>
      <c r="L2404" s="637"/>
      <c r="M2404" s="637"/>
      <c r="N2404" s="637"/>
    </row>
    <row r="2405" spans="3:14" x14ac:dyDescent="0.25">
      <c r="C2405" s="649">
        <v>157.19999999999999</v>
      </c>
      <c r="D2405" s="650" t="str">
        <f t="shared" si="95"/>
        <v>157.20</v>
      </c>
      <c r="E2405" s="651">
        <v>0.51778999999999997</v>
      </c>
      <c r="F2405" s="618"/>
      <c r="I2405" s="653">
        <v>157.19999999999999</v>
      </c>
      <c r="J2405" s="650" t="str">
        <f t="shared" si="96"/>
        <v>157.20</v>
      </c>
      <c r="K2405" s="654">
        <v>0.63966999999999996</v>
      </c>
      <c r="L2405" s="637"/>
      <c r="M2405" s="637"/>
      <c r="N2405" s="637"/>
    </row>
    <row r="2406" spans="3:14" x14ac:dyDescent="0.25">
      <c r="C2406" s="649">
        <v>157.25</v>
      </c>
      <c r="D2406" s="650" t="str">
        <f t="shared" si="95"/>
        <v>157.25</v>
      </c>
      <c r="E2406" s="651">
        <v>0.51774200000000004</v>
      </c>
      <c r="F2406" s="618"/>
      <c r="I2406" s="653">
        <v>157.25</v>
      </c>
      <c r="J2406" s="650" t="str">
        <f t="shared" si="96"/>
        <v>157.25</v>
      </c>
      <c r="K2406" s="654">
        <v>0.63963000000000003</v>
      </c>
      <c r="L2406" s="637"/>
      <c r="M2406" s="637"/>
      <c r="N2406" s="637"/>
    </row>
    <row r="2407" spans="3:14" x14ac:dyDescent="0.25">
      <c r="C2407" s="649">
        <v>157.30000000000001</v>
      </c>
      <c r="D2407" s="650" t="str">
        <f t="shared" si="95"/>
        <v>157.30</v>
      </c>
      <c r="E2407" s="651">
        <v>0.51769500000000002</v>
      </c>
      <c r="F2407" s="618"/>
      <c r="I2407" s="653">
        <v>157.30000000000001</v>
      </c>
      <c r="J2407" s="650" t="str">
        <f t="shared" si="96"/>
        <v>157.30</v>
      </c>
      <c r="K2407" s="654">
        <v>0.63959999999999995</v>
      </c>
      <c r="L2407" s="637"/>
      <c r="M2407" s="637"/>
      <c r="N2407" s="637"/>
    </row>
    <row r="2408" spans="3:14" x14ac:dyDescent="0.25">
      <c r="C2408" s="649">
        <v>157.35</v>
      </c>
      <c r="D2408" s="650" t="str">
        <f t="shared" si="95"/>
        <v>157.35</v>
      </c>
      <c r="E2408" s="651">
        <v>0.51767200000000002</v>
      </c>
      <c r="F2408" s="618"/>
      <c r="I2408" s="653">
        <v>157.35</v>
      </c>
      <c r="J2408" s="650" t="str">
        <f t="shared" si="96"/>
        <v>157.35</v>
      </c>
      <c r="K2408" s="654">
        <v>0.63956000000000002</v>
      </c>
      <c r="L2408" s="637"/>
      <c r="M2408" s="637"/>
      <c r="N2408" s="637"/>
    </row>
    <row r="2409" spans="3:14" x14ac:dyDescent="0.25">
      <c r="C2409" s="649">
        <v>157.4</v>
      </c>
      <c r="D2409" s="650" t="str">
        <f t="shared" si="95"/>
        <v>157.40</v>
      </c>
      <c r="E2409" s="651">
        <v>0.51765000000000005</v>
      </c>
      <c r="F2409" s="618"/>
      <c r="I2409" s="653">
        <v>157.4</v>
      </c>
      <c r="J2409" s="650" t="str">
        <f t="shared" si="96"/>
        <v>157.40</v>
      </c>
      <c r="K2409" s="654">
        <v>0.63953000000000004</v>
      </c>
      <c r="L2409" s="637"/>
      <c r="M2409" s="637"/>
      <c r="N2409" s="637"/>
    </row>
    <row r="2410" spans="3:14" x14ac:dyDescent="0.25">
      <c r="C2410" s="649">
        <v>157.44999999999999</v>
      </c>
      <c r="D2410" s="650" t="str">
        <f t="shared" si="95"/>
        <v>157.45</v>
      </c>
      <c r="E2410" s="651">
        <v>0.51760200000000001</v>
      </c>
      <c r="F2410" s="618"/>
      <c r="I2410" s="653">
        <v>157.44999999999999</v>
      </c>
      <c r="J2410" s="650" t="str">
        <f t="shared" si="96"/>
        <v>157.45</v>
      </c>
      <c r="K2410" s="654">
        <v>0.63949</v>
      </c>
      <c r="L2410" s="637"/>
      <c r="M2410" s="637"/>
      <c r="N2410" s="637"/>
    </row>
    <row r="2411" spans="3:14" x14ac:dyDescent="0.25">
      <c r="C2411" s="649">
        <v>157.5</v>
      </c>
      <c r="D2411" s="650" t="str">
        <f t="shared" si="95"/>
        <v>157.50</v>
      </c>
      <c r="E2411" s="651">
        <v>0.51755499999999999</v>
      </c>
      <c r="F2411" s="618"/>
      <c r="I2411" s="653">
        <v>157.5</v>
      </c>
      <c r="J2411" s="650" t="str">
        <f t="shared" si="96"/>
        <v>157.50</v>
      </c>
      <c r="K2411" s="654">
        <v>0.63946000000000003</v>
      </c>
      <c r="L2411" s="637"/>
      <c r="M2411" s="637"/>
      <c r="N2411" s="637"/>
    </row>
    <row r="2412" spans="3:14" x14ac:dyDescent="0.25">
      <c r="C2412" s="649">
        <v>157.55000000000001</v>
      </c>
      <c r="D2412" s="650" t="str">
        <f t="shared" si="95"/>
        <v>157.55</v>
      </c>
      <c r="E2412" s="651">
        <v>0.51753199999999999</v>
      </c>
      <c r="F2412" s="618"/>
      <c r="I2412" s="653">
        <v>157.55000000000001</v>
      </c>
      <c r="J2412" s="650" t="str">
        <f t="shared" si="96"/>
        <v>157.55</v>
      </c>
      <c r="K2412" s="654">
        <v>0.63941999999999999</v>
      </c>
      <c r="L2412" s="637"/>
      <c r="M2412" s="637"/>
      <c r="N2412" s="637"/>
    </row>
    <row r="2413" spans="3:14" x14ac:dyDescent="0.25">
      <c r="C2413" s="649">
        <v>157.6</v>
      </c>
      <c r="D2413" s="650" t="str">
        <f t="shared" si="95"/>
        <v>157.60</v>
      </c>
      <c r="E2413" s="651">
        <v>0.51751000000000003</v>
      </c>
      <c r="F2413" s="618"/>
      <c r="I2413" s="653">
        <v>157.6</v>
      </c>
      <c r="J2413" s="650" t="str">
        <f t="shared" si="96"/>
        <v>157.60</v>
      </c>
      <c r="K2413" s="654">
        <v>0.63939000000000001</v>
      </c>
      <c r="L2413" s="637"/>
      <c r="M2413" s="637"/>
      <c r="N2413" s="637"/>
    </row>
    <row r="2414" spans="3:14" x14ac:dyDescent="0.25">
      <c r="C2414" s="649">
        <v>157.65</v>
      </c>
      <c r="D2414" s="650" t="str">
        <f t="shared" si="95"/>
        <v>157.65</v>
      </c>
      <c r="E2414" s="651">
        <v>0.51746199999999998</v>
      </c>
      <c r="F2414" s="618"/>
      <c r="I2414" s="653">
        <v>157.65</v>
      </c>
      <c r="J2414" s="650" t="str">
        <f t="shared" si="96"/>
        <v>157.65</v>
      </c>
      <c r="K2414" s="654">
        <v>0.63934999999999997</v>
      </c>
      <c r="L2414" s="637"/>
      <c r="M2414" s="637"/>
      <c r="N2414" s="637"/>
    </row>
    <row r="2415" spans="3:14" x14ac:dyDescent="0.25">
      <c r="C2415" s="649">
        <v>157.69999999999999</v>
      </c>
      <c r="D2415" s="650" t="str">
        <f t="shared" si="95"/>
        <v>157.70</v>
      </c>
      <c r="E2415" s="651">
        <v>0.51741499999999996</v>
      </c>
      <c r="F2415" s="618"/>
      <c r="I2415" s="653">
        <v>157.69999999999999</v>
      </c>
      <c r="J2415" s="650" t="str">
        <f t="shared" si="96"/>
        <v>157.70</v>
      </c>
      <c r="K2415" s="654">
        <v>0.63932</v>
      </c>
      <c r="L2415" s="637"/>
      <c r="M2415" s="637"/>
      <c r="N2415" s="637"/>
    </row>
    <row r="2416" spans="3:14" x14ac:dyDescent="0.25">
      <c r="C2416" s="649">
        <v>157.75</v>
      </c>
      <c r="D2416" s="650" t="str">
        <f t="shared" si="95"/>
        <v>157.75</v>
      </c>
      <c r="E2416" s="651">
        <v>0.51739199999999996</v>
      </c>
      <c r="F2416" s="618"/>
      <c r="I2416" s="653">
        <v>157.75</v>
      </c>
      <c r="J2416" s="650" t="str">
        <f t="shared" si="96"/>
        <v>157.75</v>
      </c>
      <c r="K2416" s="654">
        <v>0.63927999999999996</v>
      </c>
      <c r="L2416" s="637"/>
      <c r="M2416" s="637"/>
      <c r="N2416" s="637"/>
    </row>
    <row r="2417" spans="3:14" x14ac:dyDescent="0.25">
      <c r="C2417" s="649">
        <v>157.80000000000001</v>
      </c>
      <c r="D2417" s="650" t="str">
        <f t="shared" si="95"/>
        <v>157.80</v>
      </c>
      <c r="E2417" s="651">
        <v>0.51737</v>
      </c>
      <c r="F2417" s="618"/>
      <c r="I2417" s="653">
        <v>157.80000000000001</v>
      </c>
      <c r="J2417" s="650" t="str">
        <f t="shared" si="96"/>
        <v>157.80</v>
      </c>
      <c r="K2417" s="654">
        <v>0.63924999999999998</v>
      </c>
      <c r="L2417" s="637"/>
      <c r="M2417" s="637"/>
      <c r="N2417" s="637"/>
    </row>
    <row r="2418" spans="3:14" x14ac:dyDescent="0.25">
      <c r="C2418" s="649">
        <v>157.85</v>
      </c>
      <c r="D2418" s="650" t="str">
        <f t="shared" si="95"/>
        <v>157.85</v>
      </c>
      <c r="E2418" s="651">
        <v>0.51732199999999995</v>
      </c>
      <c r="F2418" s="618"/>
      <c r="I2418" s="653">
        <v>157.85</v>
      </c>
      <c r="J2418" s="650" t="str">
        <f t="shared" si="96"/>
        <v>157.85</v>
      </c>
      <c r="K2418" s="654">
        <v>0.63920999999999994</v>
      </c>
      <c r="L2418" s="637"/>
      <c r="M2418" s="637"/>
      <c r="N2418" s="637"/>
    </row>
    <row r="2419" spans="3:14" x14ac:dyDescent="0.25">
      <c r="C2419" s="649">
        <v>157.9</v>
      </c>
      <c r="D2419" s="650" t="str">
        <f t="shared" si="95"/>
        <v>157.90</v>
      </c>
      <c r="E2419" s="651">
        <v>0.51727500000000004</v>
      </c>
      <c r="F2419" s="618"/>
      <c r="I2419" s="653">
        <v>157.9</v>
      </c>
      <c r="J2419" s="650" t="str">
        <f t="shared" si="96"/>
        <v>157.90</v>
      </c>
      <c r="K2419" s="654">
        <v>0.63917999999999997</v>
      </c>
      <c r="L2419" s="637"/>
      <c r="M2419" s="637"/>
      <c r="N2419" s="637"/>
    </row>
    <row r="2420" spans="3:14" x14ac:dyDescent="0.25">
      <c r="C2420" s="649">
        <v>157.94999999999999</v>
      </c>
      <c r="D2420" s="650" t="str">
        <f t="shared" si="95"/>
        <v>157.95</v>
      </c>
      <c r="E2420" s="651">
        <v>0.51725200000000005</v>
      </c>
      <c r="F2420" s="618"/>
      <c r="I2420" s="653">
        <v>157.94999999999999</v>
      </c>
      <c r="J2420" s="650" t="str">
        <f t="shared" si="96"/>
        <v>157.95</v>
      </c>
      <c r="K2420" s="654">
        <v>0.63914000000000004</v>
      </c>
      <c r="L2420" s="637"/>
      <c r="M2420" s="637"/>
      <c r="N2420" s="637"/>
    </row>
    <row r="2421" spans="3:14" x14ac:dyDescent="0.25">
      <c r="C2421" s="649">
        <v>158</v>
      </c>
      <c r="D2421" s="650" t="str">
        <f t="shared" si="95"/>
        <v>158.00</v>
      </c>
      <c r="E2421" s="651">
        <v>0.51722999999999997</v>
      </c>
      <c r="F2421" s="618"/>
      <c r="I2421" s="653">
        <v>158</v>
      </c>
      <c r="J2421" s="650" t="str">
        <f t="shared" si="96"/>
        <v>158.00</v>
      </c>
      <c r="K2421" s="654">
        <v>0.63910999999999996</v>
      </c>
      <c r="L2421" s="637"/>
      <c r="M2421" s="637"/>
      <c r="N2421" s="637"/>
    </row>
    <row r="2422" spans="3:14" x14ac:dyDescent="0.25">
      <c r="C2422" s="649">
        <v>158.05000000000001</v>
      </c>
      <c r="D2422" s="650" t="str">
        <f t="shared" si="95"/>
        <v>158.05</v>
      </c>
      <c r="E2422" s="651">
        <v>0.51718200000000003</v>
      </c>
      <c r="F2422" s="618"/>
      <c r="I2422" s="653">
        <v>158.05000000000001</v>
      </c>
      <c r="J2422" s="650" t="str">
        <f t="shared" si="96"/>
        <v>158.05</v>
      </c>
      <c r="K2422" s="654">
        <v>0.63907000000000003</v>
      </c>
      <c r="L2422" s="637"/>
      <c r="M2422" s="637"/>
      <c r="N2422" s="637"/>
    </row>
    <row r="2423" spans="3:14" x14ac:dyDescent="0.25">
      <c r="C2423" s="649">
        <v>158.1</v>
      </c>
      <c r="D2423" s="650" t="str">
        <f t="shared" si="95"/>
        <v>158.10</v>
      </c>
      <c r="E2423" s="651">
        <v>0.51713500000000001</v>
      </c>
      <c r="F2423" s="618"/>
      <c r="I2423" s="653">
        <v>158.1</v>
      </c>
      <c r="J2423" s="650" t="str">
        <f t="shared" si="96"/>
        <v>158.10</v>
      </c>
      <c r="K2423" s="654">
        <v>0.63904000000000005</v>
      </c>
      <c r="L2423" s="637"/>
      <c r="M2423" s="637"/>
      <c r="N2423" s="637"/>
    </row>
    <row r="2424" spans="3:14" x14ac:dyDescent="0.25">
      <c r="C2424" s="649">
        <v>158.15</v>
      </c>
      <c r="D2424" s="650" t="str">
        <f t="shared" si="95"/>
        <v>158.15</v>
      </c>
      <c r="E2424" s="651">
        <v>0.51711200000000002</v>
      </c>
      <c r="F2424" s="618"/>
      <c r="I2424" s="653">
        <v>158.15</v>
      </c>
      <c r="J2424" s="650" t="str">
        <f t="shared" si="96"/>
        <v>158.15</v>
      </c>
      <c r="K2424" s="654">
        <v>0.63900000000000001</v>
      </c>
      <c r="L2424" s="637"/>
      <c r="M2424" s="637"/>
      <c r="N2424" s="637"/>
    </row>
    <row r="2425" spans="3:14" x14ac:dyDescent="0.25">
      <c r="C2425" s="649">
        <v>158.19999999999999</v>
      </c>
      <c r="D2425" s="650" t="str">
        <f t="shared" si="95"/>
        <v>158.20</v>
      </c>
      <c r="E2425" s="651">
        <v>0.51709000000000005</v>
      </c>
      <c r="F2425" s="618"/>
      <c r="I2425" s="653">
        <v>158.19999999999999</v>
      </c>
      <c r="J2425" s="650" t="str">
        <f t="shared" si="96"/>
        <v>158.20</v>
      </c>
      <c r="K2425" s="654">
        <v>0.63897000000000004</v>
      </c>
      <c r="L2425" s="637"/>
      <c r="M2425" s="637"/>
      <c r="N2425" s="637"/>
    </row>
    <row r="2426" spans="3:14" x14ac:dyDescent="0.25">
      <c r="C2426" s="649">
        <v>158.25</v>
      </c>
      <c r="D2426" s="650" t="str">
        <f t="shared" si="95"/>
        <v>158.25</v>
      </c>
      <c r="E2426" s="651">
        <v>0.517042</v>
      </c>
      <c r="F2426" s="618"/>
      <c r="I2426" s="653">
        <v>158.25</v>
      </c>
      <c r="J2426" s="650" t="str">
        <f t="shared" si="96"/>
        <v>158.25</v>
      </c>
      <c r="K2426" s="654">
        <v>0.63893</v>
      </c>
      <c r="L2426" s="637"/>
      <c r="M2426" s="637"/>
      <c r="N2426" s="637"/>
    </row>
    <row r="2427" spans="3:14" x14ac:dyDescent="0.25">
      <c r="C2427" s="649">
        <v>158.30000000000001</v>
      </c>
      <c r="D2427" s="650" t="str">
        <f t="shared" si="95"/>
        <v>158.30</v>
      </c>
      <c r="E2427" s="651">
        <v>0.51699499999999998</v>
      </c>
      <c r="F2427" s="618"/>
      <c r="I2427" s="653">
        <v>158.30000000000001</v>
      </c>
      <c r="J2427" s="650" t="str">
        <f t="shared" si="96"/>
        <v>158.30</v>
      </c>
      <c r="K2427" s="654">
        <v>0.63890000000000002</v>
      </c>
      <c r="L2427" s="637"/>
      <c r="M2427" s="637"/>
      <c r="N2427" s="637"/>
    </row>
    <row r="2428" spans="3:14" x14ac:dyDescent="0.25">
      <c r="C2428" s="649">
        <v>158.35</v>
      </c>
      <c r="D2428" s="650" t="str">
        <f t="shared" si="95"/>
        <v>158.35</v>
      </c>
      <c r="E2428" s="651">
        <v>0.51697199999999999</v>
      </c>
      <c r="F2428" s="618"/>
      <c r="I2428" s="653">
        <v>158.35</v>
      </c>
      <c r="J2428" s="650" t="str">
        <f t="shared" si="96"/>
        <v>158.35</v>
      </c>
      <c r="K2428" s="654">
        <v>0.63885999999999998</v>
      </c>
      <c r="L2428" s="637"/>
      <c r="M2428" s="637"/>
      <c r="N2428" s="637"/>
    </row>
    <row r="2429" spans="3:14" x14ac:dyDescent="0.25">
      <c r="C2429" s="649">
        <v>158.4</v>
      </c>
      <c r="D2429" s="650" t="str">
        <f t="shared" si="95"/>
        <v>158.40</v>
      </c>
      <c r="E2429" s="651">
        <v>0.51695000000000002</v>
      </c>
      <c r="F2429" s="618"/>
      <c r="I2429" s="653">
        <v>158.4</v>
      </c>
      <c r="J2429" s="650" t="str">
        <f t="shared" si="96"/>
        <v>158.40</v>
      </c>
      <c r="K2429" s="654">
        <v>0.63883000000000001</v>
      </c>
      <c r="L2429" s="637"/>
      <c r="M2429" s="637"/>
      <c r="N2429" s="637"/>
    </row>
    <row r="2430" spans="3:14" x14ac:dyDescent="0.25">
      <c r="C2430" s="649">
        <v>158.44999999999999</v>
      </c>
      <c r="D2430" s="650" t="str">
        <f t="shared" ref="D2430:D2493" si="97">TEXT(C2430,"#.00")</f>
        <v>158.45</v>
      </c>
      <c r="E2430" s="651">
        <v>0.51690199999999997</v>
      </c>
      <c r="F2430" s="618"/>
      <c r="I2430" s="653">
        <v>158.44999999999999</v>
      </c>
      <c r="J2430" s="650" t="str">
        <f t="shared" ref="J2430:J2493" si="98">TEXT(I2430,"#.00")</f>
        <v>158.45</v>
      </c>
      <c r="K2430" s="654">
        <v>0.63878999999999997</v>
      </c>
      <c r="L2430" s="637"/>
      <c r="M2430" s="637"/>
      <c r="N2430" s="637"/>
    </row>
    <row r="2431" spans="3:14" x14ac:dyDescent="0.25">
      <c r="C2431" s="649">
        <v>158.5</v>
      </c>
      <c r="D2431" s="650" t="str">
        <f t="shared" si="97"/>
        <v>158.50</v>
      </c>
      <c r="E2431" s="651">
        <v>0.51685499999999995</v>
      </c>
      <c r="F2431" s="618"/>
      <c r="I2431" s="653">
        <v>158.5</v>
      </c>
      <c r="J2431" s="650" t="str">
        <f t="shared" si="98"/>
        <v>158.50</v>
      </c>
      <c r="K2431" s="654">
        <v>0.63875999999999999</v>
      </c>
      <c r="L2431" s="637"/>
      <c r="M2431" s="637"/>
      <c r="N2431" s="637"/>
    </row>
    <row r="2432" spans="3:14" x14ac:dyDescent="0.25">
      <c r="C2432" s="649">
        <v>158.55000000000001</v>
      </c>
      <c r="D2432" s="650" t="str">
        <f t="shared" si="97"/>
        <v>158.55</v>
      </c>
      <c r="E2432" s="651">
        <v>0.51683199999999996</v>
      </c>
      <c r="F2432" s="618"/>
      <c r="I2432" s="653">
        <v>158.55000000000001</v>
      </c>
      <c r="J2432" s="650" t="str">
        <f t="shared" si="98"/>
        <v>158.55</v>
      </c>
      <c r="K2432" s="654">
        <v>0.63871999999999995</v>
      </c>
      <c r="L2432" s="637"/>
      <c r="M2432" s="637"/>
      <c r="N2432" s="637"/>
    </row>
    <row r="2433" spans="3:14" x14ac:dyDescent="0.25">
      <c r="C2433" s="649">
        <v>158.6</v>
      </c>
      <c r="D2433" s="650" t="str">
        <f t="shared" si="97"/>
        <v>158.60</v>
      </c>
      <c r="E2433" s="651">
        <v>0.51680999999999999</v>
      </c>
      <c r="F2433" s="618"/>
      <c r="I2433" s="653">
        <v>158.6</v>
      </c>
      <c r="J2433" s="650" t="str">
        <f t="shared" si="98"/>
        <v>158.60</v>
      </c>
      <c r="K2433" s="654">
        <v>0.63868999999999998</v>
      </c>
      <c r="L2433" s="637"/>
      <c r="M2433" s="637"/>
      <c r="N2433" s="637"/>
    </row>
    <row r="2434" spans="3:14" x14ac:dyDescent="0.25">
      <c r="C2434" s="649">
        <v>158.65</v>
      </c>
      <c r="D2434" s="650" t="str">
        <f t="shared" si="97"/>
        <v>158.65</v>
      </c>
      <c r="E2434" s="651">
        <v>0.51676200000000005</v>
      </c>
      <c r="F2434" s="618"/>
      <c r="I2434" s="653">
        <v>158.65</v>
      </c>
      <c r="J2434" s="650" t="str">
        <f t="shared" si="98"/>
        <v>158.65</v>
      </c>
      <c r="K2434" s="654">
        <v>0.63865000000000005</v>
      </c>
      <c r="L2434" s="637"/>
      <c r="M2434" s="637"/>
      <c r="N2434" s="637"/>
    </row>
    <row r="2435" spans="3:14" x14ac:dyDescent="0.25">
      <c r="C2435" s="649">
        <v>158.69999999999999</v>
      </c>
      <c r="D2435" s="650" t="str">
        <f t="shared" si="97"/>
        <v>158.70</v>
      </c>
      <c r="E2435" s="651">
        <v>0.51671500000000004</v>
      </c>
      <c r="F2435" s="618"/>
      <c r="I2435" s="653">
        <v>158.69999999999999</v>
      </c>
      <c r="J2435" s="650" t="str">
        <f t="shared" si="98"/>
        <v>158.70</v>
      </c>
      <c r="K2435" s="654">
        <v>0.63861999999999997</v>
      </c>
      <c r="L2435" s="637"/>
      <c r="M2435" s="637"/>
      <c r="N2435" s="637"/>
    </row>
    <row r="2436" spans="3:14" x14ac:dyDescent="0.25">
      <c r="C2436" s="649">
        <v>158.75</v>
      </c>
      <c r="D2436" s="650" t="str">
        <f t="shared" si="97"/>
        <v>158.75</v>
      </c>
      <c r="E2436" s="651">
        <v>0.51669200000000004</v>
      </c>
      <c r="F2436" s="618"/>
      <c r="I2436" s="653">
        <v>158.75</v>
      </c>
      <c r="J2436" s="650" t="str">
        <f t="shared" si="98"/>
        <v>158.75</v>
      </c>
      <c r="K2436" s="654">
        <v>0.63858000000000004</v>
      </c>
      <c r="L2436" s="637"/>
      <c r="M2436" s="637"/>
      <c r="N2436" s="637"/>
    </row>
    <row r="2437" spans="3:14" x14ac:dyDescent="0.25">
      <c r="C2437" s="649">
        <v>158.80000000000001</v>
      </c>
      <c r="D2437" s="650" t="str">
        <f t="shared" si="97"/>
        <v>158.80</v>
      </c>
      <c r="E2437" s="651">
        <v>0.51666999999999996</v>
      </c>
      <c r="F2437" s="618"/>
      <c r="I2437" s="653">
        <v>158.80000000000001</v>
      </c>
      <c r="J2437" s="650" t="str">
        <f t="shared" si="98"/>
        <v>158.80</v>
      </c>
      <c r="K2437" s="654">
        <v>0.63854999999999995</v>
      </c>
      <c r="L2437" s="637"/>
      <c r="M2437" s="637"/>
      <c r="N2437" s="637"/>
    </row>
    <row r="2438" spans="3:14" x14ac:dyDescent="0.25">
      <c r="C2438" s="649">
        <v>158.85</v>
      </c>
      <c r="D2438" s="650" t="str">
        <f t="shared" si="97"/>
        <v>158.85</v>
      </c>
      <c r="E2438" s="651">
        <v>0.51662200000000003</v>
      </c>
      <c r="F2438" s="618"/>
      <c r="I2438" s="653">
        <v>158.85</v>
      </c>
      <c r="J2438" s="650" t="str">
        <f t="shared" si="98"/>
        <v>158.85</v>
      </c>
      <c r="K2438" s="654">
        <v>0.63851000000000002</v>
      </c>
      <c r="L2438" s="637"/>
      <c r="M2438" s="637"/>
      <c r="N2438" s="637"/>
    </row>
    <row r="2439" spans="3:14" x14ac:dyDescent="0.25">
      <c r="C2439" s="649">
        <v>158.9</v>
      </c>
      <c r="D2439" s="650" t="str">
        <f t="shared" si="97"/>
        <v>158.90</v>
      </c>
      <c r="E2439" s="651">
        <v>0.51657500000000001</v>
      </c>
      <c r="F2439" s="618"/>
      <c r="I2439" s="653">
        <v>158.9</v>
      </c>
      <c r="J2439" s="650" t="str">
        <f t="shared" si="98"/>
        <v>158.90</v>
      </c>
      <c r="K2439" s="654">
        <v>0.63848000000000005</v>
      </c>
      <c r="L2439" s="637"/>
      <c r="M2439" s="637"/>
      <c r="N2439" s="637"/>
    </row>
    <row r="2440" spans="3:14" x14ac:dyDescent="0.25">
      <c r="C2440" s="649">
        <v>158.94999999999999</v>
      </c>
      <c r="D2440" s="650" t="str">
        <f t="shared" si="97"/>
        <v>158.95</v>
      </c>
      <c r="E2440" s="651">
        <v>0.51655200000000001</v>
      </c>
      <c r="F2440" s="618"/>
      <c r="I2440" s="653">
        <v>158.94999999999999</v>
      </c>
      <c r="J2440" s="650" t="str">
        <f t="shared" si="98"/>
        <v>158.95</v>
      </c>
      <c r="K2440" s="654">
        <v>0.63844000000000001</v>
      </c>
      <c r="L2440" s="637"/>
      <c r="M2440" s="637"/>
      <c r="N2440" s="637"/>
    </row>
    <row r="2441" spans="3:14" x14ac:dyDescent="0.25">
      <c r="C2441" s="649">
        <v>159</v>
      </c>
      <c r="D2441" s="650" t="str">
        <f t="shared" si="97"/>
        <v>159.00</v>
      </c>
      <c r="E2441" s="651">
        <v>0.51653000000000004</v>
      </c>
      <c r="F2441" s="618"/>
      <c r="I2441" s="653">
        <v>159</v>
      </c>
      <c r="J2441" s="650" t="str">
        <f t="shared" si="98"/>
        <v>159.00</v>
      </c>
      <c r="K2441" s="654">
        <v>0.63841000000000003</v>
      </c>
      <c r="L2441" s="637"/>
      <c r="M2441" s="637"/>
      <c r="N2441" s="637"/>
    </row>
    <row r="2442" spans="3:14" x14ac:dyDescent="0.25">
      <c r="C2442" s="649">
        <v>159.05000000000001</v>
      </c>
      <c r="D2442" s="650" t="str">
        <f t="shared" si="97"/>
        <v>159.05</v>
      </c>
      <c r="E2442" s="651">
        <v>0.516482</v>
      </c>
      <c r="F2442" s="618"/>
      <c r="I2442" s="653">
        <v>159.05000000000001</v>
      </c>
      <c r="J2442" s="650" t="str">
        <f t="shared" si="98"/>
        <v>159.05</v>
      </c>
      <c r="K2442" s="654">
        <v>0.63836999999999999</v>
      </c>
      <c r="L2442" s="637"/>
      <c r="M2442" s="637"/>
      <c r="N2442" s="637"/>
    </row>
    <row r="2443" spans="3:14" x14ac:dyDescent="0.25">
      <c r="C2443" s="649">
        <v>159.1</v>
      </c>
      <c r="D2443" s="650" t="str">
        <f t="shared" si="97"/>
        <v>159.10</v>
      </c>
      <c r="E2443" s="651">
        <v>0.51643499999999998</v>
      </c>
      <c r="F2443" s="618"/>
      <c r="I2443" s="653">
        <v>159.1</v>
      </c>
      <c r="J2443" s="650" t="str">
        <f t="shared" si="98"/>
        <v>159.10</v>
      </c>
      <c r="K2443" s="654">
        <v>0.63834000000000002</v>
      </c>
      <c r="L2443" s="637"/>
      <c r="M2443" s="637"/>
      <c r="N2443" s="637"/>
    </row>
    <row r="2444" spans="3:14" x14ac:dyDescent="0.25">
      <c r="C2444" s="649">
        <v>159.15</v>
      </c>
      <c r="D2444" s="650" t="str">
        <f t="shared" si="97"/>
        <v>159.15</v>
      </c>
      <c r="E2444" s="651">
        <v>0.51641199999999998</v>
      </c>
      <c r="F2444" s="618"/>
      <c r="I2444" s="653">
        <v>159.15</v>
      </c>
      <c r="J2444" s="650" t="str">
        <f t="shared" si="98"/>
        <v>159.15</v>
      </c>
      <c r="K2444" s="654">
        <v>0.63829999999999998</v>
      </c>
      <c r="L2444" s="637"/>
      <c r="M2444" s="637"/>
      <c r="N2444" s="637"/>
    </row>
    <row r="2445" spans="3:14" x14ac:dyDescent="0.25">
      <c r="C2445" s="649">
        <v>159.19999999999999</v>
      </c>
      <c r="D2445" s="650" t="str">
        <f t="shared" si="97"/>
        <v>159.20</v>
      </c>
      <c r="E2445" s="651">
        <v>0.51639000000000002</v>
      </c>
      <c r="F2445" s="618"/>
      <c r="I2445" s="653">
        <v>159.19999999999999</v>
      </c>
      <c r="J2445" s="650" t="str">
        <f t="shared" si="98"/>
        <v>159.20</v>
      </c>
      <c r="K2445" s="654">
        <v>0.63827</v>
      </c>
      <c r="L2445" s="637"/>
      <c r="M2445" s="637"/>
      <c r="N2445" s="637"/>
    </row>
    <row r="2446" spans="3:14" x14ac:dyDescent="0.25">
      <c r="C2446" s="649">
        <v>159.25</v>
      </c>
      <c r="D2446" s="650" t="str">
        <f t="shared" si="97"/>
        <v>159.25</v>
      </c>
      <c r="E2446" s="651">
        <v>0.51634199999999997</v>
      </c>
      <c r="F2446" s="618"/>
      <c r="I2446" s="653">
        <v>159.25</v>
      </c>
      <c r="J2446" s="650" t="str">
        <f t="shared" si="98"/>
        <v>159.25</v>
      </c>
      <c r="K2446" s="654">
        <v>0.63822999999999996</v>
      </c>
      <c r="L2446" s="637"/>
      <c r="M2446" s="637"/>
      <c r="N2446" s="637"/>
    </row>
    <row r="2447" spans="3:14" x14ac:dyDescent="0.25">
      <c r="C2447" s="649">
        <v>159.30000000000001</v>
      </c>
      <c r="D2447" s="650" t="str">
        <f t="shared" si="97"/>
        <v>159.30</v>
      </c>
      <c r="E2447" s="651">
        <v>0.51629499999999995</v>
      </c>
      <c r="F2447" s="618"/>
      <c r="I2447" s="653">
        <v>159.30000000000001</v>
      </c>
      <c r="J2447" s="650" t="str">
        <f t="shared" si="98"/>
        <v>159.30</v>
      </c>
      <c r="K2447" s="654">
        <v>0.63819999999999999</v>
      </c>
      <c r="L2447" s="637"/>
      <c r="M2447" s="637"/>
      <c r="N2447" s="637"/>
    </row>
    <row r="2448" spans="3:14" x14ac:dyDescent="0.25">
      <c r="C2448" s="649">
        <v>159.35</v>
      </c>
      <c r="D2448" s="650" t="str">
        <f t="shared" si="97"/>
        <v>159.35</v>
      </c>
      <c r="E2448" s="651">
        <v>0.51627199999999995</v>
      </c>
      <c r="F2448" s="618"/>
      <c r="I2448" s="653">
        <v>159.35</v>
      </c>
      <c r="J2448" s="650" t="str">
        <f t="shared" si="98"/>
        <v>159.35</v>
      </c>
      <c r="K2448" s="654">
        <v>0.63815999999999995</v>
      </c>
      <c r="L2448" s="637"/>
      <c r="M2448" s="637"/>
      <c r="N2448" s="637"/>
    </row>
    <row r="2449" spans="3:14" x14ac:dyDescent="0.25">
      <c r="C2449" s="649">
        <v>159.4</v>
      </c>
      <c r="D2449" s="650" t="str">
        <f t="shared" si="97"/>
        <v>159.40</v>
      </c>
      <c r="E2449" s="651">
        <v>0.51624999999999999</v>
      </c>
      <c r="F2449" s="618"/>
      <c r="I2449" s="653">
        <v>159.4</v>
      </c>
      <c r="J2449" s="650" t="str">
        <f t="shared" si="98"/>
        <v>159.40</v>
      </c>
      <c r="K2449" s="654">
        <v>0.63812999999999998</v>
      </c>
      <c r="L2449" s="637"/>
      <c r="M2449" s="637"/>
      <c r="N2449" s="637"/>
    </row>
    <row r="2450" spans="3:14" x14ac:dyDescent="0.25">
      <c r="C2450" s="649">
        <v>159.44999999999999</v>
      </c>
      <c r="D2450" s="650" t="str">
        <f t="shared" si="97"/>
        <v>159.45</v>
      </c>
      <c r="E2450" s="651">
        <v>0.51620200000000005</v>
      </c>
      <c r="F2450" s="618"/>
      <c r="I2450" s="653">
        <v>159.44999999999999</v>
      </c>
      <c r="J2450" s="650" t="str">
        <f t="shared" si="98"/>
        <v>159.45</v>
      </c>
      <c r="K2450" s="654">
        <v>0.63809000000000005</v>
      </c>
      <c r="L2450" s="637"/>
      <c r="M2450" s="637"/>
      <c r="N2450" s="637"/>
    </row>
    <row r="2451" spans="3:14" x14ac:dyDescent="0.25">
      <c r="C2451" s="649">
        <v>159.5</v>
      </c>
      <c r="D2451" s="650" t="str">
        <f t="shared" si="97"/>
        <v>159.50</v>
      </c>
      <c r="E2451" s="651">
        <v>0.51615500000000003</v>
      </c>
      <c r="F2451" s="618"/>
      <c r="I2451" s="653">
        <v>159.5</v>
      </c>
      <c r="J2451" s="650" t="str">
        <f t="shared" si="98"/>
        <v>159.50</v>
      </c>
      <c r="K2451" s="654">
        <v>0.63805999999999996</v>
      </c>
      <c r="L2451" s="637"/>
      <c r="M2451" s="637"/>
      <c r="N2451" s="637"/>
    </row>
    <row r="2452" spans="3:14" x14ac:dyDescent="0.25">
      <c r="C2452" s="649">
        <v>159.55000000000001</v>
      </c>
      <c r="D2452" s="650" t="str">
        <f t="shared" si="97"/>
        <v>159.55</v>
      </c>
      <c r="E2452" s="651">
        <v>0.51613200000000004</v>
      </c>
      <c r="F2452" s="618"/>
      <c r="I2452" s="653">
        <v>159.55000000000001</v>
      </c>
      <c r="J2452" s="650" t="str">
        <f t="shared" si="98"/>
        <v>159.55</v>
      </c>
      <c r="K2452" s="654">
        <v>0.63802000000000003</v>
      </c>
      <c r="L2452" s="637"/>
      <c r="M2452" s="637"/>
      <c r="N2452" s="637"/>
    </row>
    <row r="2453" spans="3:14" x14ac:dyDescent="0.25">
      <c r="C2453" s="649">
        <v>159.6</v>
      </c>
      <c r="D2453" s="650" t="str">
        <f t="shared" si="97"/>
        <v>159.60</v>
      </c>
      <c r="E2453" s="651">
        <v>0.51610999999999996</v>
      </c>
      <c r="F2453" s="618"/>
      <c r="I2453" s="653">
        <v>159.6</v>
      </c>
      <c r="J2453" s="650" t="str">
        <f t="shared" si="98"/>
        <v>159.60</v>
      </c>
      <c r="K2453" s="654">
        <v>0.63798999999999995</v>
      </c>
      <c r="L2453" s="637"/>
      <c r="M2453" s="637"/>
      <c r="N2453" s="637"/>
    </row>
    <row r="2454" spans="3:14" x14ac:dyDescent="0.25">
      <c r="C2454" s="649">
        <v>159.65</v>
      </c>
      <c r="D2454" s="650" t="str">
        <f t="shared" si="97"/>
        <v>159.65</v>
      </c>
      <c r="E2454" s="651">
        <v>0.51606200000000002</v>
      </c>
      <c r="F2454" s="618"/>
      <c r="I2454" s="653">
        <v>159.65</v>
      </c>
      <c r="J2454" s="650" t="str">
        <f t="shared" si="98"/>
        <v>159.65</v>
      </c>
      <c r="K2454" s="654">
        <v>0.63795000000000002</v>
      </c>
      <c r="L2454" s="637"/>
      <c r="M2454" s="637"/>
      <c r="N2454" s="637"/>
    </row>
    <row r="2455" spans="3:14" x14ac:dyDescent="0.25">
      <c r="C2455" s="649">
        <v>159.69999999999999</v>
      </c>
      <c r="D2455" s="650" t="str">
        <f t="shared" si="97"/>
        <v>159.70</v>
      </c>
      <c r="E2455" s="651">
        <v>0.516015</v>
      </c>
      <c r="F2455" s="618"/>
      <c r="I2455" s="653">
        <v>159.69999999999999</v>
      </c>
      <c r="J2455" s="650" t="str">
        <f t="shared" si="98"/>
        <v>159.70</v>
      </c>
      <c r="K2455" s="654">
        <v>0.63792000000000004</v>
      </c>
      <c r="L2455" s="637"/>
      <c r="M2455" s="637"/>
      <c r="N2455" s="637"/>
    </row>
    <row r="2456" spans="3:14" x14ac:dyDescent="0.25">
      <c r="C2456" s="649">
        <v>159.75</v>
      </c>
      <c r="D2456" s="650" t="str">
        <f t="shared" si="97"/>
        <v>159.75</v>
      </c>
      <c r="E2456" s="651">
        <v>0.51599200000000001</v>
      </c>
      <c r="F2456" s="618"/>
      <c r="I2456" s="653">
        <v>159.75</v>
      </c>
      <c r="J2456" s="650" t="str">
        <f t="shared" si="98"/>
        <v>159.75</v>
      </c>
      <c r="K2456" s="654">
        <v>0.63788</v>
      </c>
      <c r="L2456" s="637"/>
      <c r="M2456" s="637"/>
      <c r="N2456" s="637"/>
    </row>
    <row r="2457" spans="3:14" x14ac:dyDescent="0.25">
      <c r="C2457" s="649">
        <v>159.80000000000001</v>
      </c>
      <c r="D2457" s="650" t="str">
        <f t="shared" si="97"/>
        <v>159.80</v>
      </c>
      <c r="E2457" s="651">
        <v>0.51597000000000004</v>
      </c>
      <c r="F2457" s="618"/>
      <c r="I2457" s="653">
        <v>159.80000000000001</v>
      </c>
      <c r="J2457" s="650" t="str">
        <f t="shared" si="98"/>
        <v>159.80</v>
      </c>
      <c r="K2457" s="654">
        <v>0.63785000000000003</v>
      </c>
      <c r="L2457" s="637"/>
      <c r="M2457" s="637"/>
      <c r="N2457" s="637"/>
    </row>
    <row r="2458" spans="3:14" x14ac:dyDescent="0.25">
      <c r="C2458" s="649">
        <v>159.85</v>
      </c>
      <c r="D2458" s="650" t="str">
        <f t="shared" si="97"/>
        <v>159.85</v>
      </c>
      <c r="E2458" s="651">
        <v>0.51592199999999999</v>
      </c>
      <c r="F2458" s="618"/>
      <c r="I2458" s="653">
        <v>159.85</v>
      </c>
      <c r="J2458" s="650" t="str">
        <f t="shared" si="98"/>
        <v>159.85</v>
      </c>
      <c r="K2458" s="654">
        <v>0.63780999999999999</v>
      </c>
      <c r="L2458" s="637"/>
      <c r="M2458" s="637"/>
      <c r="N2458" s="637"/>
    </row>
    <row r="2459" spans="3:14" x14ac:dyDescent="0.25">
      <c r="C2459" s="649">
        <v>159.9</v>
      </c>
      <c r="D2459" s="650" t="str">
        <f t="shared" si="97"/>
        <v>159.90</v>
      </c>
      <c r="E2459" s="651">
        <v>0.51587499999999997</v>
      </c>
      <c r="F2459" s="618"/>
      <c r="I2459" s="653">
        <v>159.9</v>
      </c>
      <c r="J2459" s="650" t="str">
        <f t="shared" si="98"/>
        <v>159.90</v>
      </c>
      <c r="K2459" s="654">
        <v>0.63778000000000001</v>
      </c>
      <c r="L2459" s="637"/>
      <c r="M2459" s="637"/>
      <c r="N2459" s="637"/>
    </row>
    <row r="2460" spans="3:14" x14ac:dyDescent="0.25">
      <c r="C2460" s="649">
        <v>159.94999999999999</v>
      </c>
      <c r="D2460" s="650" t="str">
        <f t="shared" si="97"/>
        <v>159.95</v>
      </c>
      <c r="E2460" s="651">
        <v>0.51585199999999998</v>
      </c>
      <c r="F2460" s="618"/>
      <c r="I2460" s="653">
        <v>159.94999999999999</v>
      </c>
      <c r="J2460" s="650" t="str">
        <f t="shared" si="98"/>
        <v>159.95</v>
      </c>
      <c r="K2460" s="654">
        <v>0.63773999999999997</v>
      </c>
      <c r="L2460" s="637"/>
      <c r="M2460" s="637"/>
      <c r="N2460" s="637"/>
    </row>
    <row r="2461" spans="3:14" x14ac:dyDescent="0.25">
      <c r="C2461" s="649">
        <v>160</v>
      </c>
      <c r="D2461" s="650" t="str">
        <f t="shared" si="97"/>
        <v>160.00</v>
      </c>
      <c r="E2461" s="651">
        <v>0.51583000000000001</v>
      </c>
      <c r="F2461" s="618"/>
      <c r="I2461" s="653">
        <v>160</v>
      </c>
      <c r="J2461" s="650" t="str">
        <f t="shared" si="98"/>
        <v>160.00</v>
      </c>
      <c r="K2461" s="654">
        <v>0.63771</v>
      </c>
      <c r="L2461" s="637"/>
      <c r="M2461" s="637"/>
      <c r="N2461" s="637"/>
    </row>
    <row r="2462" spans="3:14" x14ac:dyDescent="0.25">
      <c r="C2462" s="649">
        <v>160.05000000000001</v>
      </c>
      <c r="D2462" s="650" t="str">
        <f t="shared" si="97"/>
        <v>160.05</v>
      </c>
      <c r="E2462" s="651">
        <v>0.51578199999999996</v>
      </c>
      <c r="F2462" s="618"/>
      <c r="I2462" s="653">
        <v>160.05000000000001</v>
      </c>
      <c r="J2462" s="650" t="str">
        <f t="shared" si="98"/>
        <v>160.05</v>
      </c>
      <c r="K2462" s="654">
        <v>0.63766999999999996</v>
      </c>
      <c r="L2462" s="637"/>
      <c r="M2462" s="637"/>
      <c r="N2462" s="637"/>
    </row>
    <row r="2463" spans="3:14" x14ac:dyDescent="0.25">
      <c r="C2463" s="649">
        <v>160.1</v>
      </c>
      <c r="D2463" s="650" t="str">
        <f t="shared" si="97"/>
        <v>160.10</v>
      </c>
      <c r="E2463" s="651">
        <v>0.51573500000000005</v>
      </c>
      <c r="F2463" s="618"/>
      <c r="I2463" s="653">
        <v>160.1</v>
      </c>
      <c r="J2463" s="650" t="str">
        <f t="shared" si="98"/>
        <v>160.10</v>
      </c>
      <c r="K2463" s="654">
        <v>0.63763999999999998</v>
      </c>
      <c r="L2463" s="637"/>
      <c r="M2463" s="637"/>
      <c r="N2463" s="637"/>
    </row>
    <row r="2464" spans="3:14" x14ac:dyDescent="0.25">
      <c r="C2464" s="649">
        <v>160.15</v>
      </c>
      <c r="D2464" s="650" t="str">
        <f t="shared" si="97"/>
        <v>160.15</v>
      </c>
      <c r="E2464" s="651">
        <v>0.51571199999999995</v>
      </c>
      <c r="F2464" s="618"/>
      <c r="I2464" s="653">
        <v>160.15</v>
      </c>
      <c r="J2464" s="650" t="str">
        <f t="shared" si="98"/>
        <v>160.15</v>
      </c>
      <c r="K2464" s="654">
        <v>0.63759999999999994</v>
      </c>
      <c r="L2464" s="637"/>
      <c r="M2464" s="637"/>
      <c r="N2464" s="637"/>
    </row>
    <row r="2465" spans="3:14" x14ac:dyDescent="0.25">
      <c r="C2465" s="649">
        <v>160.19999999999999</v>
      </c>
      <c r="D2465" s="650" t="str">
        <f t="shared" si="97"/>
        <v>160.20</v>
      </c>
      <c r="E2465" s="651">
        <v>0.51568999999999998</v>
      </c>
      <c r="F2465" s="618"/>
      <c r="I2465" s="653">
        <v>160.19999999999999</v>
      </c>
      <c r="J2465" s="650" t="str">
        <f t="shared" si="98"/>
        <v>160.20</v>
      </c>
      <c r="K2465" s="654">
        <v>0.63756999999999997</v>
      </c>
      <c r="L2465" s="637"/>
      <c r="M2465" s="637"/>
      <c r="N2465" s="637"/>
    </row>
    <row r="2466" spans="3:14" x14ac:dyDescent="0.25">
      <c r="C2466" s="649">
        <v>160.25</v>
      </c>
      <c r="D2466" s="650" t="str">
        <f t="shared" si="97"/>
        <v>160.25</v>
      </c>
      <c r="E2466" s="651">
        <v>0.51564200000000004</v>
      </c>
      <c r="F2466" s="618"/>
      <c r="I2466" s="653">
        <v>160.25</v>
      </c>
      <c r="J2466" s="650" t="str">
        <f t="shared" si="98"/>
        <v>160.25</v>
      </c>
      <c r="K2466" s="654">
        <v>0.63753000000000004</v>
      </c>
      <c r="L2466" s="637"/>
      <c r="M2466" s="637"/>
      <c r="N2466" s="637"/>
    </row>
    <row r="2467" spans="3:14" x14ac:dyDescent="0.25">
      <c r="C2467" s="649">
        <v>160.30000000000001</v>
      </c>
      <c r="D2467" s="650" t="str">
        <f t="shared" si="97"/>
        <v>160.30</v>
      </c>
      <c r="E2467" s="651">
        <v>0.51559500000000003</v>
      </c>
      <c r="F2467" s="618"/>
      <c r="I2467" s="653">
        <v>160.30000000000001</v>
      </c>
      <c r="J2467" s="650" t="str">
        <f t="shared" si="98"/>
        <v>160.30</v>
      </c>
      <c r="K2467" s="654">
        <v>0.63749999999999996</v>
      </c>
      <c r="L2467" s="637"/>
      <c r="M2467" s="637"/>
      <c r="N2467" s="637"/>
    </row>
    <row r="2468" spans="3:14" x14ac:dyDescent="0.25">
      <c r="C2468" s="649">
        <v>160.35</v>
      </c>
      <c r="D2468" s="650" t="str">
        <f t="shared" si="97"/>
        <v>160.35</v>
      </c>
      <c r="E2468" s="651">
        <v>0.51557200000000003</v>
      </c>
      <c r="F2468" s="618"/>
      <c r="I2468" s="653">
        <v>160.35</v>
      </c>
      <c r="J2468" s="650" t="str">
        <f t="shared" si="98"/>
        <v>160.35</v>
      </c>
      <c r="K2468" s="654">
        <v>0.63746000000000003</v>
      </c>
      <c r="L2468" s="637"/>
      <c r="M2468" s="637"/>
      <c r="N2468" s="637"/>
    </row>
    <row r="2469" spans="3:14" x14ac:dyDescent="0.25">
      <c r="C2469" s="649">
        <v>160.4</v>
      </c>
      <c r="D2469" s="650" t="str">
        <f t="shared" si="97"/>
        <v>160.40</v>
      </c>
      <c r="E2469" s="651">
        <v>0.51554999999999995</v>
      </c>
      <c r="F2469" s="618"/>
      <c r="I2469" s="653">
        <v>160.4</v>
      </c>
      <c r="J2469" s="650" t="str">
        <f t="shared" si="98"/>
        <v>160.40</v>
      </c>
      <c r="K2469" s="654">
        <v>0.63743000000000005</v>
      </c>
      <c r="L2469" s="637"/>
      <c r="M2469" s="637"/>
      <c r="N2469" s="637"/>
    </row>
    <row r="2470" spans="3:14" x14ac:dyDescent="0.25">
      <c r="C2470" s="649">
        <v>160.44999999999999</v>
      </c>
      <c r="D2470" s="650" t="str">
        <f t="shared" si="97"/>
        <v>160.45</v>
      </c>
      <c r="E2470" s="651">
        <v>0.51550200000000002</v>
      </c>
      <c r="F2470" s="618"/>
      <c r="I2470" s="653">
        <v>160.44999999999999</v>
      </c>
      <c r="J2470" s="650" t="str">
        <f t="shared" si="98"/>
        <v>160.45</v>
      </c>
      <c r="K2470" s="654">
        <v>0.63739000000000001</v>
      </c>
      <c r="L2470" s="637"/>
      <c r="M2470" s="637"/>
      <c r="N2470" s="637"/>
    </row>
    <row r="2471" spans="3:14" x14ac:dyDescent="0.25">
      <c r="C2471" s="649">
        <v>160.5</v>
      </c>
      <c r="D2471" s="650" t="str">
        <f t="shared" si="97"/>
        <v>160.50</v>
      </c>
      <c r="E2471" s="651">
        <v>0.515455</v>
      </c>
      <c r="F2471" s="618"/>
      <c r="I2471" s="653">
        <v>160.5</v>
      </c>
      <c r="J2471" s="650" t="str">
        <f t="shared" si="98"/>
        <v>160.50</v>
      </c>
      <c r="K2471" s="654">
        <v>0.63736000000000004</v>
      </c>
      <c r="L2471" s="637"/>
      <c r="M2471" s="637"/>
      <c r="N2471" s="637"/>
    </row>
    <row r="2472" spans="3:14" x14ac:dyDescent="0.25">
      <c r="C2472" s="649">
        <v>160.55000000000001</v>
      </c>
      <c r="D2472" s="650" t="str">
        <f t="shared" si="97"/>
        <v>160.55</v>
      </c>
      <c r="E2472" s="651">
        <v>0.515432</v>
      </c>
      <c r="F2472" s="618"/>
      <c r="I2472" s="653">
        <v>160.55000000000001</v>
      </c>
      <c r="J2472" s="650" t="str">
        <f t="shared" si="98"/>
        <v>160.55</v>
      </c>
      <c r="K2472" s="654">
        <v>0.63732</v>
      </c>
      <c r="L2472" s="637"/>
      <c r="M2472" s="637"/>
      <c r="N2472" s="637"/>
    </row>
    <row r="2473" spans="3:14" x14ac:dyDescent="0.25">
      <c r="C2473" s="649">
        <v>160.6</v>
      </c>
      <c r="D2473" s="650" t="str">
        <f t="shared" si="97"/>
        <v>160.60</v>
      </c>
      <c r="E2473" s="651">
        <v>0.51541000000000003</v>
      </c>
      <c r="F2473" s="618"/>
      <c r="I2473" s="653">
        <v>160.6</v>
      </c>
      <c r="J2473" s="650" t="str">
        <f t="shared" si="98"/>
        <v>160.60</v>
      </c>
      <c r="K2473" s="654">
        <v>0.63729000000000002</v>
      </c>
      <c r="L2473" s="637"/>
      <c r="M2473" s="637"/>
      <c r="N2473" s="637"/>
    </row>
    <row r="2474" spans="3:14" x14ac:dyDescent="0.25">
      <c r="C2474" s="649">
        <v>160.65</v>
      </c>
      <c r="D2474" s="650" t="str">
        <f t="shared" si="97"/>
        <v>160.65</v>
      </c>
      <c r="E2474" s="651">
        <v>0.51536199999999999</v>
      </c>
      <c r="F2474" s="618"/>
      <c r="I2474" s="653">
        <v>160.65</v>
      </c>
      <c r="J2474" s="650" t="str">
        <f t="shared" si="98"/>
        <v>160.65</v>
      </c>
      <c r="K2474" s="654">
        <v>0.63724999999999998</v>
      </c>
      <c r="L2474" s="637"/>
      <c r="M2474" s="637"/>
      <c r="N2474" s="637"/>
    </row>
    <row r="2475" spans="3:14" x14ac:dyDescent="0.25">
      <c r="C2475" s="649">
        <v>160.69999999999999</v>
      </c>
      <c r="D2475" s="650" t="str">
        <f t="shared" si="97"/>
        <v>160.70</v>
      </c>
      <c r="E2475" s="651">
        <v>0.51531499999999997</v>
      </c>
      <c r="F2475" s="618"/>
      <c r="I2475" s="653">
        <v>160.69999999999999</v>
      </c>
      <c r="J2475" s="650" t="str">
        <f t="shared" si="98"/>
        <v>160.70</v>
      </c>
      <c r="K2475" s="654">
        <v>0.63722000000000001</v>
      </c>
      <c r="L2475" s="637"/>
      <c r="M2475" s="637"/>
      <c r="N2475" s="637"/>
    </row>
    <row r="2476" spans="3:14" x14ac:dyDescent="0.25">
      <c r="C2476" s="649">
        <v>160.75</v>
      </c>
      <c r="D2476" s="650" t="str">
        <f t="shared" si="97"/>
        <v>160.75</v>
      </c>
      <c r="E2476" s="651">
        <v>0.51529199999999997</v>
      </c>
      <c r="F2476" s="618"/>
      <c r="I2476" s="653">
        <v>160.75</v>
      </c>
      <c r="J2476" s="650" t="str">
        <f t="shared" si="98"/>
        <v>160.75</v>
      </c>
      <c r="K2476" s="654">
        <v>0.63717999999999997</v>
      </c>
      <c r="L2476" s="637"/>
      <c r="M2476" s="637"/>
      <c r="N2476" s="637"/>
    </row>
    <row r="2477" spans="3:14" x14ac:dyDescent="0.25">
      <c r="C2477" s="649">
        <v>160.80000000000001</v>
      </c>
      <c r="D2477" s="650" t="str">
        <f t="shared" si="97"/>
        <v>160.80</v>
      </c>
      <c r="E2477" s="651">
        <v>0.51527000000000001</v>
      </c>
      <c r="F2477" s="618"/>
      <c r="I2477" s="653">
        <v>160.80000000000001</v>
      </c>
      <c r="J2477" s="650" t="str">
        <f t="shared" si="98"/>
        <v>160.80</v>
      </c>
      <c r="K2477" s="654">
        <v>0.63714999999999999</v>
      </c>
      <c r="L2477" s="637"/>
      <c r="M2477" s="637"/>
      <c r="N2477" s="637"/>
    </row>
    <row r="2478" spans="3:14" x14ac:dyDescent="0.25">
      <c r="C2478" s="649">
        <v>160.85</v>
      </c>
      <c r="D2478" s="650" t="str">
        <f t="shared" si="97"/>
        <v>160.85</v>
      </c>
      <c r="E2478" s="651">
        <v>0.51522199999999996</v>
      </c>
      <c r="F2478" s="618"/>
      <c r="I2478" s="653">
        <v>160.85</v>
      </c>
      <c r="J2478" s="650" t="str">
        <f t="shared" si="98"/>
        <v>160.85</v>
      </c>
      <c r="K2478" s="654">
        <v>0.63710999999999995</v>
      </c>
      <c r="L2478" s="637"/>
      <c r="M2478" s="637"/>
      <c r="N2478" s="637"/>
    </row>
    <row r="2479" spans="3:14" x14ac:dyDescent="0.25">
      <c r="C2479" s="649">
        <v>160.9</v>
      </c>
      <c r="D2479" s="650" t="str">
        <f t="shared" si="97"/>
        <v>160.90</v>
      </c>
      <c r="E2479" s="651">
        <v>0.51517500000000005</v>
      </c>
      <c r="F2479" s="618"/>
      <c r="I2479" s="653">
        <v>160.9</v>
      </c>
      <c r="J2479" s="650" t="str">
        <f t="shared" si="98"/>
        <v>160.90</v>
      </c>
      <c r="K2479" s="654">
        <v>0.63707999999999998</v>
      </c>
      <c r="L2479" s="637"/>
      <c r="M2479" s="637"/>
      <c r="N2479" s="637"/>
    </row>
    <row r="2480" spans="3:14" x14ac:dyDescent="0.25">
      <c r="C2480" s="649">
        <v>160.94999999999999</v>
      </c>
      <c r="D2480" s="650" t="str">
        <f t="shared" si="97"/>
        <v>160.95</v>
      </c>
      <c r="E2480" s="651">
        <v>0.51515200000000005</v>
      </c>
      <c r="F2480" s="618"/>
      <c r="I2480" s="653">
        <v>160.94999999999999</v>
      </c>
      <c r="J2480" s="650" t="str">
        <f t="shared" si="98"/>
        <v>160.95</v>
      </c>
      <c r="K2480" s="654">
        <v>0.63704000000000005</v>
      </c>
      <c r="L2480" s="637"/>
      <c r="M2480" s="637"/>
      <c r="N2480" s="637"/>
    </row>
    <row r="2481" spans="3:14" x14ac:dyDescent="0.25">
      <c r="C2481" s="649">
        <v>161</v>
      </c>
      <c r="D2481" s="650" t="str">
        <f t="shared" si="97"/>
        <v>161.00</v>
      </c>
      <c r="E2481" s="651">
        <v>0.51512999999999998</v>
      </c>
      <c r="F2481" s="618"/>
      <c r="I2481" s="653">
        <v>161</v>
      </c>
      <c r="J2481" s="650" t="str">
        <f t="shared" si="98"/>
        <v>161.00</v>
      </c>
      <c r="K2481" s="654">
        <v>0.63700999999999997</v>
      </c>
      <c r="L2481" s="637"/>
      <c r="M2481" s="637"/>
      <c r="N2481" s="637"/>
    </row>
    <row r="2482" spans="3:14" x14ac:dyDescent="0.25">
      <c r="C2482" s="649">
        <v>161.05000000000001</v>
      </c>
      <c r="D2482" s="650" t="str">
        <f t="shared" si="97"/>
        <v>161.05</v>
      </c>
      <c r="E2482" s="651">
        <v>0.51508200000000004</v>
      </c>
      <c r="F2482" s="618"/>
      <c r="I2482" s="653">
        <v>161.05000000000001</v>
      </c>
      <c r="J2482" s="650" t="str">
        <f t="shared" si="98"/>
        <v>161.05</v>
      </c>
      <c r="K2482" s="654">
        <v>0.63697000000000004</v>
      </c>
      <c r="L2482" s="637"/>
      <c r="M2482" s="637"/>
      <c r="N2482" s="637"/>
    </row>
    <row r="2483" spans="3:14" x14ac:dyDescent="0.25">
      <c r="C2483" s="649">
        <v>161.1</v>
      </c>
      <c r="D2483" s="650" t="str">
        <f t="shared" si="97"/>
        <v>161.10</v>
      </c>
      <c r="E2483" s="651">
        <v>0.51503500000000002</v>
      </c>
      <c r="F2483" s="618"/>
      <c r="I2483" s="653">
        <v>161.1</v>
      </c>
      <c r="J2483" s="650" t="str">
        <f t="shared" si="98"/>
        <v>161.10</v>
      </c>
      <c r="K2483" s="654">
        <v>0.63693999999999995</v>
      </c>
      <c r="L2483" s="637"/>
      <c r="M2483" s="637"/>
      <c r="N2483" s="637"/>
    </row>
    <row r="2484" spans="3:14" x14ac:dyDescent="0.25">
      <c r="C2484" s="649">
        <v>161.15</v>
      </c>
      <c r="D2484" s="650" t="str">
        <f t="shared" si="97"/>
        <v>161.15</v>
      </c>
      <c r="E2484" s="651">
        <v>0.51501200000000003</v>
      </c>
      <c r="F2484" s="618"/>
      <c r="I2484" s="653">
        <v>161.15</v>
      </c>
      <c r="J2484" s="650" t="str">
        <f t="shared" si="98"/>
        <v>161.15</v>
      </c>
      <c r="K2484" s="654">
        <v>0.63690000000000002</v>
      </c>
      <c r="L2484" s="637"/>
      <c r="M2484" s="637"/>
      <c r="N2484" s="637"/>
    </row>
    <row r="2485" spans="3:14" x14ac:dyDescent="0.25">
      <c r="C2485" s="649">
        <v>161.19999999999999</v>
      </c>
      <c r="D2485" s="650" t="str">
        <f t="shared" si="97"/>
        <v>161.20</v>
      </c>
      <c r="E2485" s="651">
        <v>0.51498999999999995</v>
      </c>
      <c r="F2485" s="618"/>
      <c r="I2485" s="653">
        <v>161.19999999999999</v>
      </c>
      <c r="J2485" s="650" t="str">
        <f t="shared" si="98"/>
        <v>161.20</v>
      </c>
      <c r="K2485" s="654">
        <v>0.63687000000000005</v>
      </c>
      <c r="L2485" s="637"/>
      <c r="M2485" s="637"/>
      <c r="N2485" s="637"/>
    </row>
    <row r="2486" spans="3:14" x14ac:dyDescent="0.25">
      <c r="C2486" s="649">
        <v>161.25</v>
      </c>
      <c r="D2486" s="650" t="str">
        <f t="shared" si="97"/>
        <v>161.25</v>
      </c>
      <c r="E2486" s="651">
        <v>0.51494200000000001</v>
      </c>
      <c r="F2486" s="618"/>
      <c r="I2486" s="653">
        <v>161.25</v>
      </c>
      <c r="J2486" s="650" t="str">
        <f t="shared" si="98"/>
        <v>161.25</v>
      </c>
      <c r="K2486" s="654">
        <v>0.63683000000000001</v>
      </c>
      <c r="L2486" s="637"/>
      <c r="M2486" s="637"/>
      <c r="N2486" s="637"/>
    </row>
    <row r="2487" spans="3:14" x14ac:dyDescent="0.25">
      <c r="C2487" s="649">
        <v>161.30000000000001</v>
      </c>
      <c r="D2487" s="650" t="str">
        <f t="shared" si="97"/>
        <v>161.30</v>
      </c>
      <c r="E2487" s="651">
        <v>0.51489499999999999</v>
      </c>
      <c r="F2487" s="618"/>
      <c r="I2487" s="653">
        <v>161.30000000000001</v>
      </c>
      <c r="J2487" s="650" t="str">
        <f t="shared" si="98"/>
        <v>161.30</v>
      </c>
      <c r="K2487" s="654">
        <v>0.63680000000000003</v>
      </c>
      <c r="L2487" s="637"/>
      <c r="M2487" s="637"/>
      <c r="N2487" s="637"/>
    </row>
    <row r="2488" spans="3:14" x14ac:dyDescent="0.25">
      <c r="C2488" s="649">
        <v>161.35</v>
      </c>
      <c r="D2488" s="650" t="str">
        <f t="shared" si="97"/>
        <v>161.35</v>
      </c>
      <c r="E2488" s="651">
        <v>0.514872</v>
      </c>
      <c r="F2488" s="618"/>
      <c r="I2488" s="653">
        <v>161.35</v>
      </c>
      <c r="J2488" s="650" t="str">
        <f t="shared" si="98"/>
        <v>161.35</v>
      </c>
      <c r="K2488" s="654">
        <v>0.63675999999999999</v>
      </c>
      <c r="L2488" s="637"/>
      <c r="M2488" s="637"/>
      <c r="N2488" s="637"/>
    </row>
    <row r="2489" spans="3:14" x14ac:dyDescent="0.25">
      <c r="C2489" s="649">
        <v>161.4</v>
      </c>
      <c r="D2489" s="650" t="str">
        <f t="shared" si="97"/>
        <v>161.40</v>
      </c>
      <c r="E2489" s="651">
        <v>0.51485000000000003</v>
      </c>
      <c r="F2489" s="618"/>
      <c r="I2489" s="653">
        <v>161.4</v>
      </c>
      <c r="J2489" s="650" t="str">
        <f t="shared" si="98"/>
        <v>161.40</v>
      </c>
      <c r="K2489" s="654">
        <v>0.63673000000000002</v>
      </c>
      <c r="L2489" s="637"/>
      <c r="M2489" s="637"/>
      <c r="N2489" s="637"/>
    </row>
    <row r="2490" spans="3:14" x14ac:dyDescent="0.25">
      <c r="C2490" s="649">
        <v>161.44999999999999</v>
      </c>
      <c r="D2490" s="650" t="str">
        <f t="shared" si="97"/>
        <v>161.45</v>
      </c>
      <c r="E2490" s="651">
        <v>0.51480199999999998</v>
      </c>
      <c r="F2490" s="618"/>
      <c r="I2490" s="653">
        <v>161.44999999999999</v>
      </c>
      <c r="J2490" s="650" t="str">
        <f t="shared" si="98"/>
        <v>161.45</v>
      </c>
      <c r="K2490" s="654">
        <v>0.63668999999999998</v>
      </c>
      <c r="L2490" s="637"/>
      <c r="M2490" s="637"/>
      <c r="N2490" s="637"/>
    </row>
    <row r="2491" spans="3:14" x14ac:dyDescent="0.25">
      <c r="C2491" s="649">
        <v>161.5</v>
      </c>
      <c r="D2491" s="650" t="str">
        <f t="shared" si="97"/>
        <v>161.50</v>
      </c>
      <c r="E2491" s="651">
        <v>0.51475499999999996</v>
      </c>
      <c r="F2491" s="618"/>
      <c r="I2491" s="653">
        <v>161.5</v>
      </c>
      <c r="J2491" s="650" t="str">
        <f t="shared" si="98"/>
        <v>161.50</v>
      </c>
      <c r="K2491" s="654">
        <v>0.63666</v>
      </c>
      <c r="L2491" s="637"/>
      <c r="M2491" s="637"/>
      <c r="N2491" s="637"/>
    </row>
    <row r="2492" spans="3:14" x14ac:dyDescent="0.25">
      <c r="C2492" s="649">
        <v>161.55000000000001</v>
      </c>
      <c r="D2492" s="650" t="str">
        <f t="shared" si="97"/>
        <v>161.55</v>
      </c>
      <c r="E2492" s="651">
        <v>0.51473199999999997</v>
      </c>
      <c r="F2492" s="618"/>
      <c r="I2492" s="653">
        <v>161.55000000000001</v>
      </c>
      <c r="J2492" s="650" t="str">
        <f t="shared" si="98"/>
        <v>161.55</v>
      </c>
      <c r="K2492" s="654">
        <v>0.63661999999999996</v>
      </c>
      <c r="L2492" s="637"/>
      <c r="M2492" s="637"/>
      <c r="N2492" s="637"/>
    </row>
    <row r="2493" spans="3:14" x14ac:dyDescent="0.25">
      <c r="C2493" s="649">
        <v>161.6</v>
      </c>
      <c r="D2493" s="650" t="str">
        <f t="shared" si="97"/>
        <v>161.60</v>
      </c>
      <c r="E2493" s="651">
        <v>0.51471</v>
      </c>
      <c r="F2493" s="618"/>
      <c r="I2493" s="653">
        <v>161.6</v>
      </c>
      <c r="J2493" s="650" t="str">
        <f t="shared" si="98"/>
        <v>161.60</v>
      </c>
      <c r="K2493" s="654">
        <v>0.63658999999999999</v>
      </c>
      <c r="L2493" s="637"/>
      <c r="M2493" s="637"/>
      <c r="N2493" s="637"/>
    </row>
    <row r="2494" spans="3:14" x14ac:dyDescent="0.25">
      <c r="C2494" s="649">
        <v>161.65</v>
      </c>
      <c r="D2494" s="650" t="str">
        <f t="shared" ref="D2494:D2557" si="99">TEXT(C2494,"#.00")</f>
        <v>161.65</v>
      </c>
      <c r="E2494" s="651">
        <v>0.51466199999999995</v>
      </c>
      <c r="F2494" s="618"/>
      <c r="I2494" s="653">
        <v>161.65</v>
      </c>
      <c r="J2494" s="650" t="str">
        <f t="shared" ref="J2494:J2557" si="100">TEXT(I2494,"#.00")</f>
        <v>161.65</v>
      </c>
      <c r="K2494" s="654">
        <v>0.63654999999999995</v>
      </c>
      <c r="L2494" s="637"/>
      <c r="M2494" s="637"/>
      <c r="N2494" s="637"/>
    </row>
    <row r="2495" spans="3:14" x14ac:dyDescent="0.25">
      <c r="C2495" s="649">
        <v>161.69999999999999</v>
      </c>
      <c r="D2495" s="650" t="str">
        <f t="shared" si="99"/>
        <v>161.70</v>
      </c>
      <c r="E2495" s="651">
        <v>0.51461500000000004</v>
      </c>
      <c r="F2495" s="618"/>
      <c r="I2495" s="653">
        <v>161.69999999999999</v>
      </c>
      <c r="J2495" s="650" t="str">
        <f t="shared" si="100"/>
        <v>161.70</v>
      </c>
      <c r="K2495" s="654">
        <v>0.63651999999999997</v>
      </c>
      <c r="L2495" s="637"/>
      <c r="M2495" s="637"/>
      <c r="N2495" s="637"/>
    </row>
    <row r="2496" spans="3:14" x14ac:dyDescent="0.25">
      <c r="C2496" s="649">
        <v>161.75</v>
      </c>
      <c r="D2496" s="650" t="str">
        <f t="shared" si="99"/>
        <v>161.75</v>
      </c>
      <c r="E2496" s="651">
        <v>0.514567</v>
      </c>
      <c r="F2496" s="618"/>
      <c r="I2496" s="653">
        <v>161.75</v>
      </c>
      <c r="J2496" s="650" t="str">
        <f t="shared" si="100"/>
        <v>161.75</v>
      </c>
      <c r="K2496" s="654">
        <v>0.63648000000000005</v>
      </c>
      <c r="L2496" s="637"/>
      <c r="M2496" s="637"/>
      <c r="N2496" s="637"/>
    </row>
    <row r="2497" spans="3:14" x14ac:dyDescent="0.25">
      <c r="C2497" s="649">
        <v>161.80000000000001</v>
      </c>
      <c r="D2497" s="650" t="str">
        <f t="shared" si="99"/>
        <v>161.80</v>
      </c>
      <c r="E2497" s="651">
        <v>0.51451999999999998</v>
      </c>
      <c r="F2497" s="618"/>
      <c r="I2497" s="653">
        <v>161.80000000000001</v>
      </c>
      <c r="J2497" s="650" t="str">
        <f t="shared" si="100"/>
        <v>161.80</v>
      </c>
      <c r="K2497" s="654">
        <v>0.63644999999999996</v>
      </c>
      <c r="L2497" s="637"/>
      <c r="M2497" s="637"/>
      <c r="N2497" s="637"/>
    </row>
    <row r="2498" spans="3:14" x14ac:dyDescent="0.25">
      <c r="C2498" s="649">
        <v>161.85</v>
      </c>
      <c r="D2498" s="650" t="str">
        <f t="shared" si="99"/>
        <v>161.85</v>
      </c>
      <c r="E2498" s="651">
        <v>0.51449699999999998</v>
      </c>
      <c r="F2498" s="618"/>
      <c r="I2498" s="653">
        <v>161.85</v>
      </c>
      <c r="J2498" s="650" t="str">
        <f t="shared" si="100"/>
        <v>161.85</v>
      </c>
      <c r="K2498" s="654">
        <v>0.63639999999999997</v>
      </c>
      <c r="L2498" s="637"/>
      <c r="M2498" s="637"/>
      <c r="N2498" s="637"/>
    </row>
    <row r="2499" spans="3:14" x14ac:dyDescent="0.25">
      <c r="C2499" s="649">
        <v>161.9</v>
      </c>
      <c r="D2499" s="650" t="str">
        <f t="shared" si="99"/>
        <v>161.90</v>
      </c>
      <c r="E2499" s="651">
        <v>0.51447500000000002</v>
      </c>
      <c r="F2499" s="618"/>
      <c r="I2499" s="653">
        <v>161.9</v>
      </c>
      <c r="J2499" s="650" t="str">
        <f t="shared" si="100"/>
        <v>161.90</v>
      </c>
      <c r="K2499" s="654">
        <v>0.63634999999999997</v>
      </c>
      <c r="L2499" s="637"/>
      <c r="M2499" s="637"/>
      <c r="N2499" s="637"/>
    </row>
    <row r="2500" spans="3:14" x14ac:dyDescent="0.25">
      <c r="C2500" s="649">
        <v>161.94999999999999</v>
      </c>
      <c r="D2500" s="650" t="str">
        <f t="shared" si="99"/>
        <v>161.95</v>
      </c>
      <c r="E2500" s="651">
        <v>0.51442699999999997</v>
      </c>
      <c r="F2500" s="618"/>
      <c r="I2500" s="653">
        <v>161.94999999999999</v>
      </c>
      <c r="J2500" s="650" t="str">
        <f t="shared" si="100"/>
        <v>161.95</v>
      </c>
      <c r="K2500" s="654">
        <v>0.63632</v>
      </c>
      <c r="L2500" s="637"/>
      <c r="M2500" s="637"/>
      <c r="N2500" s="637"/>
    </row>
    <row r="2501" spans="3:14" x14ac:dyDescent="0.25">
      <c r="C2501" s="649">
        <v>162</v>
      </c>
      <c r="D2501" s="650" t="str">
        <f t="shared" si="99"/>
        <v>162.00</v>
      </c>
      <c r="E2501" s="651">
        <v>0.51437999999999995</v>
      </c>
      <c r="F2501" s="618"/>
      <c r="I2501" s="653">
        <v>162</v>
      </c>
      <c r="J2501" s="650" t="str">
        <f t="shared" si="100"/>
        <v>162.00</v>
      </c>
      <c r="K2501" s="654">
        <v>0.63627999999999996</v>
      </c>
      <c r="L2501" s="637"/>
      <c r="M2501" s="637"/>
      <c r="N2501" s="637"/>
    </row>
    <row r="2502" spans="3:14" x14ac:dyDescent="0.25">
      <c r="C2502" s="649">
        <v>162.05000000000001</v>
      </c>
      <c r="D2502" s="650" t="str">
        <f t="shared" si="99"/>
        <v>162.05</v>
      </c>
      <c r="E2502" s="651">
        <v>0.51435699999999995</v>
      </c>
      <c r="F2502" s="618"/>
      <c r="I2502" s="653">
        <v>162.05000000000001</v>
      </c>
      <c r="J2502" s="650" t="str">
        <f t="shared" si="100"/>
        <v>162.05</v>
      </c>
      <c r="K2502" s="654">
        <v>0.63624999999999998</v>
      </c>
      <c r="L2502" s="637"/>
      <c r="M2502" s="637"/>
      <c r="N2502" s="637"/>
    </row>
    <row r="2503" spans="3:14" x14ac:dyDescent="0.25">
      <c r="C2503" s="649">
        <v>162.1</v>
      </c>
      <c r="D2503" s="650" t="str">
        <f t="shared" si="99"/>
        <v>162.10</v>
      </c>
      <c r="E2503" s="651">
        <v>0.51433499999999999</v>
      </c>
      <c r="F2503" s="618"/>
      <c r="I2503" s="653">
        <v>162.1</v>
      </c>
      <c r="J2503" s="650" t="str">
        <f t="shared" si="100"/>
        <v>162.10</v>
      </c>
      <c r="K2503" s="654">
        <v>0.63621000000000005</v>
      </c>
      <c r="L2503" s="637"/>
      <c r="M2503" s="637"/>
      <c r="N2503" s="637"/>
    </row>
    <row r="2504" spans="3:14" x14ac:dyDescent="0.25">
      <c r="C2504" s="649">
        <v>162.15</v>
      </c>
      <c r="D2504" s="650" t="str">
        <f t="shared" si="99"/>
        <v>162.15</v>
      </c>
      <c r="E2504" s="651">
        <v>0.51428700000000005</v>
      </c>
      <c r="F2504" s="618"/>
      <c r="I2504" s="653">
        <v>162.15</v>
      </c>
      <c r="J2504" s="650" t="str">
        <f t="shared" si="100"/>
        <v>162.15</v>
      </c>
      <c r="K2504" s="654">
        <v>0.63617999999999997</v>
      </c>
      <c r="L2504" s="637"/>
      <c r="M2504" s="637"/>
      <c r="N2504" s="637"/>
    </row>
    <row r="2505" spans="3:14" x14ac:dyDescent="0.25">
      <c r="C2505" s="649">
        <v>162.19999999999999</v>
      </c>
      <c r="D2505" s="650" t="str">
        <f t="shared" si="99"/>
        <v>162.20</v>
      </c>
      <c r="E2505" s="651">
        <v>0.51424000000000003</v>
      </c>
      <c r="F2505" s="618"/>
      <c r="I2505" s="653">
        <v>162.19999999999999</v>
      </c>
      <c r="J2505" s="650" t="str">
        <f t="shared" si="100"/>
        <v>162.20</v>
      </c>
      <c r="K2505" s="654">
        <v>0.63614000000000004</v>
      </c>
      <c r="L2505" s="637"/>
      <c r="M2505" s="637"/>
      <c r="N2505" s="637"/>
    </row>
    <row r="2506" spans="3:14" x14ac:dyDescent="0.25">
      <c r="C2506" s="649">
        <v>162.25</v>
      </c>
      <c r="D2506" s="650" t="str">
        <f t="shared" si="99"/>
        <v>162.25</v>
      </c>
      <c r="E2506" s="651">
        <v>0.51421700000000004</v>
      </c>
      <c r="F2506" s="618"/>
      <c r="I2506" s="653">
        <v>162.25</v>
      </c>
      <c r="J2506" s="650" t="str">
        <f t="shared" si="100"/>
        <v>162.25</v>
      </c>
      <c r="K2506" s="654">
        <v>0.63610999999999995</v>
      </c>
      <c r="L2506" s="637"/>
      <c r="M2506" s="637"/>
      <c r="N2506" s="637"/>
    </row>
    <row r="2507" spans="3:14" x14ac:dyDescent="0.25">
      <c r="C2507" s="649">
        <v>162.30000000000001</v>
      </c>
      <c r="D2507" s="650" t="str">
        <f t="shared" si="99"/>
        <v>162.30</v>
      </c>
      <c r="E2507" s="651">
        <v>0.51419499999999996</v>
      </c>
      <c r="F2507" s="618"/>
      <c r="I2507" s="653">
        <v>162.30000000000001</v>
      </c>
      <c r="J2507" s="650" t="str">
        <f t="shared" si="100"/>
        <v>162.30</v>
      </c>
      <c r="K2507" s="654">
        <v>0.63607000000000002</v>
      </c>
      <c r="L2507" s="637"/>
      <c r="M2507" s="637"/>
      <c r="N2507" s="637"/>
    </row>
    <row r="2508" spans="3:14" x14ac:dyDescent="0.25">
      <c r="C2508" s="649">
        <v>162.35</v>
      </c>
      <c r="D2508" s="650" t="str">
        <f t="shared" si="99"/>
        <v>162.35</v>
      </c>
      <c r="E2508" s="651">
        <v>0.51414700000000002</v>
      </c>
      <c r="F2508" s="618"/>
      <c r="I2508" s="653">
        <v>162.35</v>
      </c>
      <c r="J2508" s="650" t="str">
        <f t="shared" si="100"/>
        <v>162.35</v>
      </c>
      <c r="K2508" s="654">
        <v>0.63604000000000005</v>
      </c>
      <c r="L2508" s="637"/>
      <c r="M2508" s="637"/>
      <c r="N2508" s="637"/>
    </row>
    <row r="2509" spans="3:14" x14ac:dyDescent="0.25">
      <c r="C2509" s="649">
        <v>162.4</v>
      </c>
      <c r="D2509" s="650" t="str">
        <f t="shared" si="99"/>
        <v>162.40</v>
      </c>
      <c r="E2509" s="651">
        <v>0.5141</v>
      </c>
      <c r="F2509" s="618"/>
      <c r="I2509" s="653">
        <v>162.4</v>
      </c>
      <c r="J2509" s="650" t="str">
        <f t="shared" si="100"/>
        <v>162.40</v>
      </c>
      <c r="K2509" s="654">
        <v>0.63600000000000001</v>
      </c>
      <c r="L2509" s="637"/>
      <c r="M2509" s="637"/>
      <c r="N2509" s="637"/>
    </row>
    <row r="2510" spans="3:14" x14ac:dyDescent="0.25">
      <c r="C2510" s="649">
        <v>162.44999999999999</v>
      </c>
      <c r="D2510" s="650" t="str">
        <f t="shared" si="99"/>
        <v>162.45</v>
      </c>
      <c r="E2510" s="651">
        <v>0.51407700000000001</v>
      </c>
      <c r="F2510" s="618"/>
      <c r="I2510" s="653">
        <v>162.44999999999999</v>
      </c>
      <c r="J2510" s="650" t="str">
        <f t="shared" si="100"/>
        <v>162.45</v>
      </c>
      <c r="K2510" s="654">
        <v>0.63597000000000004</v>
      </c>
      <c r="L2510" s="637"/>
      <c r="M2510" s="637"/>
      <c r="N2510" s="637"/>
    </row>
    <row r="2511" spans="3:14" x14ac:dyDescent="0.25">
      <c r="C2511" s="649">
        <v>162.5</v>
      </c>
      <c r="D2511" s="650" t="str">
        <f t="shared" si="99"/>
        <v>162.50</v>
      </c>
      <c r="E2511" s="651">
        <v>0.51405500000000004</v>
      </c>
      <c r="F2511" s="618"/>
      <c r="I2511" s="653">
        <v>162.5</v>
      </c>
      <c r="J2511" s="650" t="str">
        <f t="shared" si="100"/>
        <v>162.50</v>
      </c>
      <c r="K2511" s="654">
        <v>0.63593</v>
      </c>
      <c r="L2511" s="637"/>
      <c r="M2511" s="637"/>
      <c r="N2511" s="637"/>
    </row>
    <row r="2512" spans="3:14" x14ac:dyDescent="0.25">
      <c r="C2512" s="649">
        <v>162.55000000000001</v>
      </c>
      <c r="D2512" s="650" t="str">
        <f t="shared" si="99"/>
        <v>162.55</v>
      </c>
      <c r="E2512" s="651">
        <v>0.51400699999999999</v>
      </c>
      <c r="F2512" s="618"/>
      <c r="I2512" s="653">
        <v>162.55000000000001</v>
      </c>
      <c r="J2512" s="650" t="str">
        <f t="shared" si="100"/>
        <v>162.55</v>
      </c>
      <c r="K2512" s="654">
        <v>0.63590000000000002</v>
      </c>
      <c r="L2512" s="637"/>
      <c r="M2512" s="637"/>
      <c r="N2512" s="637"/>
    </row>
    <row r="2513" spans="3:14" x14ac:dyDescent="0.25">
      <c r="C2513" s="649">
        <v>162.6</v>
      </c>
      <c r="D2513" s="650" t="str">
        <f t="shared" si="99"/>
        <v>162.60</v>
      </c>
      <c r="E2513" s="651">
        <v>0.51395999999999997</v>
      </c>
      <c r="F2513" s="618"/>
      <c r="I2513" s="653">
        <v>162.6</v>
      </c>
      <c r="J2513" s="650" t="str">
        <f t="shared" si="100"/>
        <v>162.60</v>
      </c>
      <c r="K2513" s="654">
        <v>0.63585999999999998</v>
      </c>
      <c r="L2513" s="637"/>
      <c r="M2513" s="637"/>
      <c r="N2513" s="637"/>
    </row>
    <row r="2514" spans="3:14" x14ac:dyDescent="0.25">
      <c r="C2514" s="649">
        <v>162.65</v>
      </c>
      <c r="D2514" s="650" t="str">
        <f t="shared" si="99"/>
        <v>162.65</v>
      </c>
      <c r="E2514" s="651">
        <v>0.51393699999999998</v>
      </c>
      <c r="F2514" s="618"/>
      <c r="I2514" s="653">
        <v>162.65</v>
      </c>
      <c r="J2514" s="650" t="str">
        <f t="shared" si="100"/>
        <v>162.65</v>
      </c>
      <c r="K2514" s="654">
        <v>0.63583000000000001</v>
      </c>
      <c r="L2514" s="637"/>
      <c r="M2514" s="637"/>
      <c r="N2514" s="637"/>
    </row>
    <row r="2515" spans="3:14" x14ac:dyDescent="0.25">
      <c r="C2515" s="649">
        <v>162.69999999999999</v>
      </c>
      <c r="D2515" s="650" t="str">
        <f t="shared" si="99"/>
        <v>162.70</v>
      </c>
      <c r="E2515" s="651">
        <v>0.51391500000000001</v>
      </c>
      <c r="F2515" s="618"/>
      <c r="I2515" s="653">
        <v>162.69999999999999</v>
      </c>
      <c r="J2515" s="650" t="str">
        <f t="shared" si="100"/>
        <v>162.70</v>
      </c>
      <c r="K2515" s="654">
        <v>0.63578999999999997</v>
      </c>
      <c r="L2515" s="637"/>
      <c r="M2515" s="637"/>
      <c r="N2515" s="637"/>
    </row>
    <row r="2516" spans="3:14" x14ac:dyDescent="0.25">
      <c r="C2516" s="649">
        <v>162.75</v>
      </c>
      <c r="D2516" s="650" t="str">
        <f t="shared" si="99"/>
        <v>162.75</v>
      </c>
      <c r="E2516" s="651">
        <v>0.51386699999999996</v>
      </c>
      <c r="F2516" s="618"/>
      <c r="I2516" s="653">
        <v>162.75</v>
      </c>
      <c r="J2516" s="650" t="str">
        <f t="shared" si="100"/>
        <v>162.75</v>
      </c>
      <c r="K2516" s="654">
        <v>0.63575999999999999</v>
      </c>
      <c r="L2516" s="637"/>
      <c r="M2516" s="637"/>
      <c r="N2516" s="637"/>
    </row>
    <row r="2517" spans="3:14" x14ac:dyDescent="0.25">
      <c r="C2517" s="649">
        <v>162.80000000000001</v>
      </c>
      <c r="D2517" s="650" t="str">
        <f t="shared" si="99"/>
        <v>162.80</v>
      </c>
      <c r="E2517" s="651">
        <v>0.51382000000000005</v>
      </c>
      <c r="F2517" s="618"/>
      <c r="I2517" s="653">
        <v>162.80000000000001</v>
      </c>
      <c r="J2517" s="650" t="str">
        <f t="shared" si="100"/>
        <v>162.80</v>
      </c>
      <c r="K2517" s="654">
        <v>0.63571999999999995</v>
      </c>
      <c r="L2517" s="637"/>
      <c r="M2517" s="637"/>
      <c r="N2517" s="637"/>
    </row>
    <row r="2518" spans="3:14" x14ac:dyDescent="0.25">
      <c r="C2518" s="649">
        <v>162.85</v>
      </c>
      <c r="D2518" s="650" t="str">
        <f t="shared" si="99"/>
        <v>162.85</v>
      </c>
      <c r="E2518" s="651">
        <v>0.51379699999999995</v>
      </c>
      <c r="F2518" s="618"/>
      <c r="I2518" s="653">
        <v>162.85</v>
      </c>
      <c r="J2518" s="650" t="str">
        <f t="shared" si="100"/>
        <v>162.85</v>
      </c>
      <c r="K2518" s="654">
        <v>0.63568999999999998</v>
      </c>
      <c r="L2518" s="637"/>
      <c r="M2518" s="637"/>
      <c r="N2518" s="637"/>
    </row>
    <row r="2519" spans="3:14" x14ac:dyDescent="0.25">
      <c r="C2519" s="649">
        <v>162.9</v>
      </c>
      <c r="D2519" s="650" t="str">
        <f t="shared" si="99"/>
        <v>162.90</v>
      </c>
      <c r="E2519" s="651">
        <v>0.51377499999999998</v>
      </c>
      <c r="F2519" s="618"/>
      <c r="I2519" s="653">
        <v>162.9</v>
      </c>
      <c r="J2519" s="650" t="str">
        <f t="shared" si="100"/>
        <v>162.90</v>
      </c>
      <c r="K2519" s="654">
        <v>0.63565000000000005</v>
      </c>
      <c r="L2519" s="637"/>
      <c r="M2519" s="637"/>
      <c r="N2519" s="637"/>
    </row>
    <row r="2520" spans="3:14" x14ac:dyDescent="0.25">
      <c r="C2520" s="649">
        <v>162.94999999999999</v>
      </c>
      <c r="D2520" s="650" t="str">
        <f t="shared" si="99"/>
        <v>162.95</v>
      </c>
      <c r="E2520" s="651">
        <v>0.51372700000000004</v>
      </c>
      <c r="F2520" s="618"/>
      <c r="I2520" s="653">
        <v>162.94999999999999</v>
      </c>
      <c r="J2520" s="650" t="str">
        <f t="shared" si="100"/>
        <v>162.95</v>
      </c>
      <c r="K2520" s="654">
        <v>0.63561999999999996</v>
      </c>
      <c r="L2520" s="637"/>
      <c r="M2520" s="637"/>
      <c r="N2520" s="637"/>
    </row>
    <row r="2521" spans="3:14" x14ac:dyDescent="0.25">
      <c r="C2521" s="649">
        <v>163</v>
      </c>
      <c r="D2521" s="650" t="str">
        <f t="shared" si="99"/>
        <v>163.00</v>
      </c>
      <c r="E2521" s="651">
        <v>0.51368000000000003</v>
      </c>
      <c r="F2521" s="618"/>
      <c r="I2521" s="653">
        <v>163</v>
      </c>
      <c r="J2521" s="650" t="str">
        <f t="shared" si="100"/>
        <v>163.00</v>
      </c>
      <c r="K2521" s="654">
        <v>0.63558000000000003</v>
      </c>
      <c r="L2521" s="637"/>
      <c r="M2521" s="637"/>
      <c r="N2521" s="637"/>
    </row>
    <row r="2522" spans="3:14" x14ac:dyDescent="0.25">
      <c r="C2522" s="649">
        <v>163.05000000000001</v>
      </c>
      <c r="D2522" s="650" t="str">
        <f t="shared" si="99"/>
        <v>163.05</v>
      </c>
      <c r="E2522" s="651">
        <v>0.51365700000000003</v>
      </c>
      <c r="F2522" s="618"/>
      <c r="I2522" s="653">
        <v>163.05000000000001</v>
      </c>
      <c r="J2522" s="650" t="str">
        <f t="shared" si="100"/>
        <v>163.05</v>
      </c>
      <c r="K2522" s="654">
        <v>0.63554999999999995</v>
      </c>
      <c r="L2522" s="637"/>
      <c r="M2522" s="637"/>
      <c r="N2522" s="637"/>
    </row>
    <row r="2523" spans="3:14" x14ac:dyDescent="0.25">
      <c r="C2523" s="649">
        <v>163.1</v>
      </c>
      <c r="D2523" s="650" t="str">
        <f t="shared" si="99"/>
        <v>163.10</v>
      </c>
      <c r="E2523" s="651">
        <v>0.51363499999999995</v>
      </c>
      <c r="F2523" s="618"/>
      <c r="I2523" s="653">
        <v>163.1</v>
      </c>
      <c r="J2523" s="650" t="str">
        <f t="shared" si="100"/>
        <v>163.10</v>
      </c>
      <c r="K2523" s="654">
        <v>0.63551000000000002</v>
      </c>
      <c r="L2523" s="637"/>
      <c r="M2523" s="637"/>
      <c r="N2523" s="637"/>
    </row>
    <row r="2524" spans="3:14" x14ac:dyDescent="0.25">
      <c r="C2524" s="649">
        <v>163.15</v>
      </c>
      <c r="D2524" s="650" t="str">
        <f t="shared" si="99"/>
        <v>163.15</v>
      </c>
      <c r="E2524" s="651">
        <v>0.51358700000000002</v>
      </c>
      <c r="F2524" s="618"/>
      <c r="I2524" s="653">
        <v>163.15</v>
      </c>
      <c r="J2524" s="650" t="str">
        <f t="shared" si="100"/>
        <v>163.15</v>
      </c>
      <c r="K2524" s="654">
        <v>0.63548000000000004</v>
      </c>
      <c r="L2524" s="637"/>
      <c r="M2524" s="637"/>
      <c r="N2524" s="637"/>
    </row>
    <row r="2525" spans="3:14" x14ac:dyDescent="0.25">
      <c r="C2525" s="649">
        <v>163.19999999999999</v>
      </c>
      <c r="D2525" s="650" t="str">
        <f t="shared" si="99"/>
        <v>163.20</v>
      </c>
      <c r="E2525" s="651">
        <v>0.51354</v>
      </c>
      <c r="F2525" s="618"/>
      <c r="I2525" s="653">
        <v>163.19999999999999</v>
      </c>
      <c r="J2525" s="650" t="str">
        <f t="shared" si="100"/>
        <v>163.20</v>
      </c>
      <c r="K2525" s="654">
        <v>0.63544</v>
      </c>
      <c r="L2525" s="637"/>
      <c r="M2525" s="637"/>
      <c r="N2525" s="637"/>
    </row>
    <row r="2526" spans="3:14" x14ac:dyDescent="0.25">
      <c r="C2526" s="649">
        <v>163.25</v>
      </c>
      <c r="D2526" s="650" t="str">
        <f t="shared" si="99"/>
        <v>163.25</v>
      </c>
      <c r="E2526" s="651">
        <v>0.513517</v>
      </c>
      <c r="F2526" s="618"/>
      <c r="I2526" s="653">
        <v>163.25</v>
      </c>
      <c r="J2526" s="650" t="str">
        <f t="shared" si="100"/>
        <v>163.25</v>
      </c>
      <c r="K2526" s="654">
        <v>0.63541000000000003</v>
      </c>
      <c r="L2526" s="637"/>
      <c r="M2526" s="637"/>
      <c r="N2526" s="637"/>
    </row>
    <row r="2527" spans="3:14" x14ac:dyDescent="0.25">
      <c r="C2527" s="649">
        <v>163.30000000000001</v>
      </c>
      <c r="D2527" s="650" t="str">
        <f t="shared" si="99"/>
        <v>163.30</v>
      </c>
      <c r="E2527" s="651">
        <v>0.51349500000000003</v>
      </c>
      <c r="F2527" s="618"/>
      <c r="I2527" s="653">
        <v>163.30000000000001</v>
      </c>
      <c r="J2527" s="650" t="str">
        <f t="shared" si="100"/>
        <v>163.30</v>
      </c>
      <c r="K2527" s="654">
        <v>0.63536999999999999</v>
      </c>
      <c r="L2527" s="637"/>
      <c r="M2527" s="637"/>
      <c r="N2527" s="637"/>
    </row>
    <row r="2528" spans="3:14" x14ac:dyDescent="0.25">
      <c r="C2528" s="649">
        <v>163.35</v>
      </c>
      <c r="D2528" s="650" t="str">
        <f t="shared" si="99"/>
        <v>163.35</v>
      </c>
      <c r="E2528" s="651">
        <v>0.51344699999999999</v>
      </c>
      <c r="F2528" s="618"/>
      <c r="I2528" s="653">
        <v>163.35</v>
      </c>
      <c r="J2528" s="650" t="str">
        <f t="shared" si="100"/>
        <v>163.35</v>
      </c>
      <c r="K2528" s="654">
        <v>0.63534000000000002</v>
      </c>
      <c r="L2528" s="637"/>
      <c r="M2528" s="637"/>
      <c r="N2528" s="637"/>
    </row>
    <row r="2529" spans="3:14" x14ac:dyDescent="0.25">
      <c r="C2529" s="649">
        <v>163.4</v>
      </c>
      <c r="D2529" s="650" t="str">
        <f t="shared" si="99"/>
        <v>163.40</v>
      </c>
      <c r="E2529" s="651">
        <v>0.51339999999999997</v>
      </c>
      <c r="F2529" s="618"/>
      <c r="I2529" s="653">
        <v>163.4</v>
      </c>
      <c r="J2529" s="650" t="str">
        <f t="shared" si="100"/>
        <v>163.40</v>
      </c>
      <c r="K2529" s="654">
        <v>0.63529999999999998</v>
      </c>
      <c r="L2529" s="637"/>
      <c r="M2529" s="637"/>
      <c r="N2529" s="637"/>
    </row>
    <row r="2530" spans="3:14" x14ac:dyDescent="0.25">
      <c r="C2530" s="649">
        <v>163.44999999999999</v>
      </c>
      <c r="D2530" s="650" t="str">
        <f t="shared" si="99"/>
        <v>163.45</v>
      </c>
      <c r="E2530" s="651">
        <v>0.51337699999999997</v>
      </c>
      <c r="F2530" s="618"/>
      <c r="I2530" s="653">
        <v>163.44999999999999</v>
      </c>
      <c r="J2530" s="650" t="str">
        <f t="shared" si="100"/>
        <v>163.45</v>
      </c>
      <c r="K2530" s="654">
        <v>0.63527</v>
      </c>
      <c r="L2530" s="637"/>
      <c r="M2530" s="637"/>
      <c r="N2530" s="637"/>
    </row>
    <row r="2531" spans="3:14" x14ac:dyDescent="0.25">
      <c r="C2531" s="649">
        <v>163.5</v>
      </c>
      <c r="D2531" s="650" t="str">
        <f t="shared" si="99"/>
        <v>163.50</v>
      </c>
      <c r="E2531" s="651">
        <v>0.51335500000000001</v>
      </c>
      <c r="F2531" s="618"/>
      <c r="I2531" s="653">
        <v>163.5</v>
      </c>
      <c r="J2531" s="650" t="str">
        <f t="shared" si="100"/>
        <v>163.50</v>
      </c>
      <c r="K2531" s="654">
        <v>0.63522999999999996</v>
      </c>
      <c r="L2531" s="637"/>
      <c r="M2531" s="637"/>
      <c r="N2531" s="637"/>
    </row>
    <row r="2532" spans="3:14" x14ac:dyDescent="0.25">
      <c r="C2532" s="649">
        <v>163.55000000000001</v>
      </c>
      <c r="D2532" s="650" t="str">
        <f t="shared" si="99"/>
        <v>163.55</v>
      </c>
      <c r="E2532" s="651">
        <v>0.51330699999999996</v>
      </c>
      <c r="F2532" s="618"/>
      <c r="I2532" s="653">
        <v>163.55000000000001</v>
      </c>
      <c r="J2532" s="650" t="str">
        <f t="shared" si="100"/>
        <v>163.55</v>
      </c>
      <c r="K2532" s="654">
        <v>0.63519999999999999</v>
      </c>
      <c r="L2532" s="637"/>
      <c r="M2532" s="637"/>
      <c r="N2532" s="637"/>
    </row>
    <row r="2533" spans="3:14" x14ac:dyDescent="0.25">
      <c r="C2533" s="649">
        <v>163.6</v>
      </c>
      <c r="D2533" s="650" t="str">
        <f t="shared" si="99"/>
        <v>163.60</v>
      </c>
      <c r="E2533" s="651">
        <v>0.51326000000000005</v>
      </c>
      <c r="F2533" s="618"/>
      <c r="I2533" s="653">
        <v>163.6</v>
      </c>
      <c r="J2533" s="650" t="str">
        <f t="shared" si="100"/>
        <v>163.60</v>
      </c>
      <c r="K2533" s="654">
        <v>0.63515999999999995</v>
      </c>
      <c r="L2533" s="637"/>
      <c r="M2533" s="637"/>
      <c r="N2533" s="637"/>
    </row>
    <row r="2534" spans="3:14" x14ac:dyDescent="0.25">
      <c r="C2534" s="649">
        <v>163.65</v>
      </c>
      <c r="D2534" s="650" t="str">
        <f t="shared" si="99"/>
        <v>163.65</v>
      </c>
      <c r="E2534" s="651">
        <v>0.51323700000000005</v>
      </c>
      <c r="F2534" s="618"/>
      <c r="I2534" s="653">
        <v>163.65</v>
      </c>
      <c r="J2534" s="650" t="str">
        <f t="shared" si="100"/>
        <v>163.65</v>
      </c>
      <c r="K2534" s="654">
        <v>0.63512999999999997</v>
      </c>
      <c r="L2534" s="637"/>
      <c r="M2534" s="637"/>
      <c r="N2534" s="637"/>
    </row>
    <row r="2535" spans="3:14" x14ac:dyDescent="0.25">
      <c r="C2535" s="649">
        <v>163.69999999999999</v>
      </c>
      <c r="D2535" s="650" t="str">
        <f t="shared" si="99"/>
        <v>163.70</v>
      </c>
      <c r="E2535" s="651">
        <v>0.51321499999999998</v>
      </c>
      <c r="F2535" s="618"/>
      <c r="I2535" s="653">
        <v>163.69999999999999</v>
      </c>
      <c r="J2535" s="650" t="str">
        <f t="shared" si="100"/>
        <v>163.70</v>
      </c>
      <c r="K2535" s="654">
        <v>0.63509000000000004</v>
      </c>
      <c r="L2535" s="637"/>
      <c r="M2535" s="637"/>
      <c r="N2535" s="637"/>
    </row>
    <row r="2536" spans="3:14" x14ac:dyDescent="0.25">
      <c r="C2536" s="649">
        <v>163.75</v>
      </c>
      <c r="D2536" s="650" t="str">
        <f t="shared" si="99"/>
        <v>163.75</v>
      </c>
      <c r="E2536" s="651">
        <v>0.51316700000000004</v>
      </c>
      <c r="F2536" s="618"/>
      <c r="I2536" s="653">
        <v>163.75</v>
      </c>
      <c r="J2536" s="650" t="str">
        <f t="shared" si="100"/>
        <v>163.75</v>
      </c>
      <c r="K2536" s="654">
        <v>0.63505999999999996</v>
      </c>
      <c r="L2536" s="637"/>
      <c r="M2536" s="637"/>
      <c r="N2536" s="637"/>
    </row>
    <row r="2537" spans="3:14" x14ac:dyDescent="0.25">
      <c r="C2537" s="649">
        <v>163.80000000000001</v>
      </c>
      <c r="D2537" s="650" t="str">
        <f t="shared" si="99"/>
        <v>163.80</v>
      </c>
      <c r="E2537" s="651">
        <v>0.51312000000000002</v>
      </c>
      <c r="F2537" s="618"/>
      <c r="I2537" s="653">
        <v>163.80000000000001</v>
      </c>
      <c r="J2537" s="650" t="str">
        <f t="shared" si="100"/>
        <v>163.80</v>
      </c>
      <c r="K2537" s="654">
        <v>0.63502000000000003</v>
      </c>
      <c r="L2537" s="637"/>
      <c r="M2537" s="637"/>
      <c r="N2537" s="637"/>
    </row>
    <row r="2538" spans="3:14" x14ac:dyDescent="0.25">
      <c r="C2538" s="649">
        <v>163.85</v>
      </c>
      <c r="D2538" s="650" t="str">
        <f t="shared" si="99"/>
        <v>163.85</v>
      </c>
      <c r="E2538" s="651">
        <v>0.51309700000000003</v>
      </c>
      <c r="F2538" s="618"/>
      <c r="I2538" s="653">
        <v>163.85</v>
      </c>
      <c r="J2538" s="650" t="str">
        <f t="shared" si="100"/>
        <v>163.85</v>
      </c>
      <c r="K2538" s="654">
        <v>0.63499000000000005</v>
      </c>
      <c r="L2538" s="637"/>
      <c r="M2538" s="637"/>
      <c r="N2538" s="637"/>
    </row>
    <row r="2539" spans="3:14" x14ac:dyDescent="0.25">
      <c r="C2539" s="649">
        <v>163.9</v>
      </c>
      <c r="D2539" s="650" t="str">
        <f t="shared" si="99"/>
        <v>163.90</v>
      </c>
      <c r="E2539" s="651">
        <v>0.51307499999999995</v>
      </c>
      <c r="F2539" s="618"/>
      <c r="I2539" s="653">
        <v>163.9</v>
      </c>
      <c r="J2539" s="650" t="str">
        <f t="shared" si="100"/>
        <v>163.90</v>
      </c>
      <c r="K2539" s="654">
        <v>0.63495000000000001</v>
      </c>
      <c r="L2539" s="637"/>
      <c r="M2539" s="637"/>
      <c r="N2539" s="637"/>
    </row>
    <row r="2540" spans="3:14" x14ac:dyDescent="0.25">
      <c r="C2540" s="649">
        <v>163.95</v>
      </c>
      <c r="D2540" s="650" t="str">
        <f t="shared" si="99"/>
        <v>163.95</v>
      </c>
      <c r="E2540" s="651">
        <v>0.51302700000000001</v>
      </c>
      <c r="F2540" s="618"/>
      <c r="I2540" s="653">
        <v>163.95</v>
      </c>
      <c r="J2540" s="650" t="str">
        <f t="shared" si="100"/>
        <v>163.95</v>
      </c>
      <c r="K2540" s="654">
        <v>0.63492000000000004</v>
      </c>
      <c r="L2540" s="637"/>
      <c r="M2540" s="637"/>
      <c r="N2540" s="637"/>
    </row>
    <row r="2541" spans="3:14" x14ac:dyDescent="0.25">
      <c r="C2541" s="649">
        <v>164</v>
      </c>
      <c r="D2541" s="650" t="str">
        <f t="shared" si="99"/>
        <v>164.00</v>
      </c>
      <c r="E2541" s="651">
        <v>0.51297999999999999</v>
      </c>
      <c r="F2541" s="618"/>
      <c r="I2541" s="653">
        <v>164</v>
      </c>
      <c r="J2541" s="650" t="str">
        <f t="shared" si="100"/>
        <v>164.00</v>
      </c>
      <c r="K2541" s="654">
        <v>0.63488</v>
      </c>
      <c r="L2541" s="637"/>
      <c r="M2541" s="637"/>
      <c r="N2541" s="637"/>
    </row>
    <row r="2542" spans="3:14" x14ac:dyDescent="0.25">
      <c r="C2542" s="649">
        <v>164.05</v>
      </c>
      <c r="D2542" s="650" t="str">
        <f t="shared" si="99"/>
        <v>164.05</v>
      </c>
      <c r="E2542" s="651">
        <v>0.512957</v>
      </c>
      <c r="F2542" s="618"/>
      <c r="I2542" s="653">
        <v>164.05</v>
      </c>
      <c r="J2542" s="650" t="str">
        <f t="shared" si="100"/>
        <v>164.05</v>
      </c>
      <c r="K2542" s="654">
        <v>0.63485000000000003</v>
      </c>
      <c r="L2542" s="637"/>
      <c r="M2542" s="637"/>
      <c r="N2542" s="637"/>
    </row>
    <row r="2543" spans="3:14" x14ac:dyDescent="0.25">
      <c r="C2543" s="649">
        <v>164.1</v>
      </c>
      <c r="D2543" s="650" t="str">
        <f t="shared" si="99"/>
        <v>164.10</v>
      </c>
      <c r="E2543" s="651">
        <v>0.51293500000000003</v>
      </c>
      <c r="F2543" s="618"/>
      <c r="I2543" s="653">
        <v>164.1</v>
      </c>
      <c r="J2543" s="650" t="str">
        <f t="shared" si="100"/>
        <v>164.10</v>
      </c>
      <c r="K2543" s="654">
        <v>0.63480999999999999</v>
      </c>
      <c r="L2543" s="637"/>
      <c r="M2543" s="637"/>
      <c r="N2543" s="637"/>
    </row>
    <row r="2544" spans="3:14" x14ac:dyDescent="0.25">
      <c r="C2544" s="649">
        <v>164.15</v>
      </c>
      <c r="D2544" s="650" t="str">
        <f t="shared" si="99"/>
        <v>164.15</v>
      </c>
      <c r="E2544" s="651">
        <v>0.51288699999999998</v>
      </c>
      <c r="F2544" s="618"/>
      <c r="I2544" s="653">
        <v>164.15</v>
      </c>
      <c r="J2544" s="650" t="str">
        <f t="shared" si="100"/>
        <v>164.15</v>
      </c>
      <c r="K2544" s="654">
        <v>0.63478000000000001</v>
      </c>
      <c r="L2544" s="637"/>
      <c r="M2544" s="637"/>
      <c r="N2544" s="637"/>
    </row>
    <row r="2545" spans="3:14" x14ac:dyDescent="0.25">
      <c r="C2545" s="649">
        <v>164.2</v>
      </c>
      <c r="D2545" s="650" t="str">
        <f t="shared" si="99"/>
        <v>164.20</v>
      </c>
      <c r="E2545" s="651">
        <v>0.51283999999999996</v>
      </c>
      <c r="F2545" s="618"/>
      <c r="I2545" s="653">
        <v>164.2</v>
      </c>
      <c r="J2545" s="650" t="str">
        <f t="shared" si="100"/>
        <v>164.20</v>
      </c>
      <c r="K2545" s="654">
        <v>0.63473999999999997</v>
      </c>
      <c r="L2545" s="637"/>
      <c r="M2545" s="637"/>
      <c r="N2545" s="637"/>
    </row>
    <row r="2546" spans="3:14" x14ac:dyDescent="0.25">
      <c r="C2546" s="649">
        <v>164.25</v>
      </c>
      <c r="D2546" s="650" t="str">
        <f t="shared" si="99"/>
        <v>164.25</v>
      </c>
      <c r="E2546" s="651">
        <v>0.51281699999999997</v>
      </c>
      <c r="F2546" s="618"/>
      <c r="I2546" s="653">
        <v>164.25</v>
      </c>
      <c r="J2546" s="650" t="str">
        <f t="shared" si="100"/>
        <v>164.25</v>
      </c>
      <c r="K2546" s="654">
        <v>0.63471</v>
      </c>
      <c r="L2546" s="637"/>
      <c r="M2546" s="637"/>
      <c r="N2546" s="637"/>
    </row>
    <row r="2547" spans="3:14" x14ac:dyDescent="0.25">
      <c r="C2547" s="649">
        <v>164.3</v>
      </c>
      <c r="D2547" s="650" t="str">
        <f t="shared" si="99"/>
        <v>164.30</v>
      </c>
      <c r="E2547" s="651">
        <v>0.512795</v>
      </c>
      <c r="F2547" s="618"/>
      <c r="I2547" s="653">
        <v>164.3</v>
      </c>
      <c r="J2547" s="650" t="str">
        <f t="shared" si="100"/>
        <v>164.30</v>
      </c>
      <c r="K2547" s="654">
        <v>0.63466999999999996</v>
      </c>
      <c r="L2547" s="637"/>
      <c r="M2547" s="637"/>
      <c r="N2547" s="637"/>
    </row>
    <row r="2548" spans="3:14" x14ac:dyDescent="0.25">
      <c r="C2548" s="649">
        <v>164.35</v>
      </c>
      <c r="D2548" s="650" t="str">
        <f t="shared" si="99"/>
        <v>164.35</v>
      </c>
      <c r="E2548" s="651">
        <v>0.51274699999999995</v>
      </c>
      <c r="F2548" s="618"/>
      <c r="I2548" s="653">
        <v>164.35</v>
      </c>
      <c r="J2548" s="650" t="str">
        <f t="shared" si="100"/>
        <v>164.35</v>
      </c>
      <c r="K2548" s="654">
        <v>0.63463999999999998</v>
      </c>
      <c r="L2548" s="637"/>
      <c r="M2548" s="637"/>
      <c r="N2548" s="637"/>
    </row>
    <row r="2549" spans="3:14" x14ac:dyDescent="0.25">
      <c r="C2549" s="649">
        <v>164.4</v>
      </c>
      <c r="D2549" s="650" t="str">
        <f t="shared" si="99"/>
        <v>164.40</v>
      </c>
      <c r="E2549" s="651">
        <v>0.51270000000000004</v>
      </c>
      <c r="F2549" s="618"/>
      <c r="I2549" s="653">
        <v>164.4</v>
      </c>
      <c r="J2549" s="650" t="str">
        <f t="shared" si="100"/>
        <v>164.40</v>
      </c>
      <c r="K2549" s="654">
        <v>0.63460000000000005</v>
      </c>
      <c r="L2549" s="637"/>
      <c r="M2549" s="637"/>
      <c r="N2549" s="637"/>
    </row>
    <row r="2550" spans="3:14" x14ac:dyDescent="0.25">
      <c r="C2550" s="649">
        <v>164.45</v>
      </c>
      <c r="D2550" s="650" t="str">
        <f t="shared" si="99"/>
        <v>164.45</v>
      </c>
      <c r="E2550" s="651">
        <v>0.51267700000000005</v>
      </c>
      <c r="F2550" s="618"/>
      <c r="I2550" s="653">
        <v>164.45</v>
      </c>
      <c r="J2550" s="650" t="str">
        <f t="shared" si="100"/>
        <v>164.45</v>
      </c>
      <c r="K2550" s="654">
        <v>0.63456999999999997</v>
      </c>
      <c r="L2550" s="637"/>
      <c r="M2550" s="637"/>
      <c r="N2550" s="637"/>
    </row>
    <row r="2551" spans="3:14" x14ac:dyDescent="0.25">
      <c r="C2551" s="649">
        <v>164.5</v>
      </c>
      <c r="D2551" s="650" t="str">
        <f t="shared" si="99"/>
        <v>164.50</v>
      </c>
      <c r="E2551" s="651">
        <v>0.51265499999999997</v>
      </c>
      <c r="F2551" s="618"/>
      <c r="I2551" s="653">
        <v>164.5</v>
      </c>
      <c r="J2551" s="650" t="str">
        <f t="shared" si="100"/>
        <v>164.50</v>
      </c>
      <c r="K2551" s="654">
        <v>0.63453000000000004</v>
      </c>
      <c r="L2551" s="637"/>
      <c r="M2551" s="637"/>
      <c r="N2551" s="637"/>
    </row>
    <row r="2552" spans="3:14" x14ac:dyDescent="0.25">
      <c r="C2552" s="649">
        <v>164.55</v>
      </c>
      <c r="D2552" s="650" t="str">
        <f t="shared" si="99"/>
        <v>164.55</v>
      </c>
      <c r="E2552" s="651">
        <v>0.51260700000000003</v>
      </c>
      <c r="F2552" s="618"/>
      <c r="I2552" s="653">
        <v>164.55</v>
      </c>
      <c r="J2552" s="650" t="str">
        <f t="shared" si="100"/>
        <v>164.55</v>
      </c>
      <c r="K2552" s="654">
        <v>0.63449999999999995</v>
      </c>
      <c r="L2552" s="637"/>
      <c r="M2552" s="637"/>
      <c r="N2552" s="637"/>
    </row>
    <row r="2553" spans="3:14" x14ac:dyDescent="0.25">
      <c r="C2553" s="649">
        <v>164.6</v>
      </c>
      <c r="D2553" s="650" t="str">
        <f t="shared" si="99"/>
        <v>164.60</v>
      </c>
      <c r="E2553" s="651">
        <v>0.51256000000000002</v>
      </c>
      <c r="F2553" s="618"/>
      <c r="I2553" s="653">
        <v>164.6</v>
      </c>
      <c r="J2553" s="650" t="str">
        <f t="shared" si="100"/>
        <v>164.60</v>
      </c>
      <c r="K2553" s="654">
        <v>0.63446000000000002</v>
      </c>
      <c r="L2553" s="637"/>
      <c r="M2553" s="637"/>
      <c r="N2553" s="637"/>
    </row>
    <row r="2554" spans="3:14" x14ac:dyDescent="0.25">
      <c r="C2554" s="649">
        <v>164.65</v>
      </c>
      <c r="D2554" s="650" t="str">
        <f t="shared" si="99"/>
        <v>164.65</v>
      </c>
      <c r="E2554" s="651">
        <v>0.51253700000000002</v>
      </c>
      <c r="F2554" s="618"/>
      <c r="I2554" s="653">
        <v>164.65</v>
      </c>
      <c r="J2554" s="650" t="str">
        <f t="shared" si="100"/>
        <v>164.65</v>
      </c>
      <c r="K2554" s="654">
        <v>0.63443000000000005</v>
      </c>
      <c r="L2554" s="637"/>
      <c r="M2554" s="637"/>
      <c r="N2554" s="637"/>
    </row>
    <row r="2555" spans="3:14" x14ac:dyDescent="0.25">
      <c r="C2555" s="649">
        <v>164.7</v>
      </c>
      <c r="D2555" s="650" t="str">
        <f t="shared" si="99"/>
        <v>164.70</v>
      </c>
      <c r="E2555" s="651">
        <v>0.51251500000000005</v>
      </c>
      <c r="F2555" s="618"/>
      <c r="I2555" s="653">
        <v>164.7</v>
      </c>
      <c r="J2555" s="650" t="str">
        <f t="shared" si="100"/>
        <v>164.70</v>
      </c>
      <c r="K2555" s="654">
        <v>0.63439000000000001</v>
      </c>
      <c r="L2555" s="637"/>
      <c r="M2555" s="637"/>
      <c r="N2555" s="637"/>
    </row>
    <row r="2556" spans="3:14" x14ac:dyDescent="0.25">
      <c r="C2556" s="649">
        <v>164.75</v>
      </c>
      <c r="D2556" s="650" t="str">
        <f t="shared" si="99"/>
        <v>164.75</v>
      </c>
      <c r="E2556" s="651">
        <v>0.51246700000000001</v>
      </c>
      <c r="F2556" s="618"/>
      <c r="I2556" s="653">
        <v>164.75</v>
      </c>
      <c r="J2556" s="650" t="str">
        <f t="shared" si="100"/>
        <v>164.75</v>
      </c>
      <c r="K2556" s="654">
        <v>0.63436000000000003</v>
      </c>
      <c r="L2556" s="637"/>
      <c r="M2556" s="637"/>
      <c r="N2556" s="637"/>
    </row>
    <row r="2557" spans="3:14" x14ac:dyDescent="0.25">
      <c r="C2557" s="649">
        <v>164.8</v>
      </c>
      <c r="D2557" s="650" t="str">
        <f t="shared" si="99"/>
        <v>164.80</v>
      </c>
      <c r="E2557" s="651">
        <v>0.51241999999999999</v>
      </c>
      <c r="F2557" s="618"/>
      <c r="I2557" s="653">
        <v>164.8</v>
      </c>
      <c r="J2557" s="650" t="str">
        <f t="shared" si="100"/>
        <v>164.80</v>
      </c>
      <c r="K2557" s="654">
        <v>0.63431999999999999</v>
      </c>
      <c r="L2557" s="637"/>
      <c r="M2557" s="637"/>
      <c r="N2557" s="637"/>
    </row>
    <row r="2558" spans="3:14" x14ac:dyDescent="0.25">
      <c r="C2558" s="649">
        <v>164.85</v>
      </c>
      <c r="D2558" s="650" t="str">
        <f t="shared" ref="D2558:D2621" si="101">TEXT(C2558,"#.00")</f>
        <v>164.85</v>
      </c>
      <c r="E2558" s="651">
        <v>0.51239699999999999</v>
      </c>
      <c r="F2558" s="618"/>
      <c r="I2558" s="653">
        <v>164.85</v>
      </c>
      <c r="J2558" s="650" t="str">
        <f t="shared" ref="J2558:J2621" si="102">TEXT(I2558,"#.00")</f>
        <v>164.85</v>
      </c>
      <c r="K2558" s="654">
        <v>0.63429000000000002</v>
      </c>
      <c r="L2558" s="637"/>
      <c r="M2558" s="637"/>
      <c r="N2558" s="637"/>
    </row>
    <row r="2559" spans="3:14" x14ac:dyDescent="0.25">
      <c r="C2559" s="649">
        <v>164.9</v>
      </c>
      <c r="D2559" s="650" t="str">
        <f t="shared" si="101"/>
        <v>164.90</v>
      </c>
      <c r="E2559" s="651">
        <v>0.51237500000000002</v>
      </c>
      <c r="F2559" s="618"/>
      <c r="I2559" s="653">
        <v>164.9</v>
      </c>
      <c r="J2559" s="650" t="str">
        <f t="shared" si="102"/>
        <v>164.90</v>
      </c>
      <c r="K2559" s="654">
        <v>0.63424999999999998</v>
      </c>
      <c r="L2559" s="637"/>
      <c r="M2559" s="637"/>
      <c r="N2559" s="637"/>
    </row>
    <row r="2560" spans="3:14" x14ac:dyDescent="0.25">
      <c r="C2560" s="649">
        <v>164.95</v>
      </c>
      <c r="D2560" s="650" t="str">
        <f t="shared" si="101"/>
        <v>164.95</v>
      </c>
      <c r="E2560" s="651">
        <v>0.51232999999999995</v>
      </c>
      <c r="F2560" s="618"/>
      <c r="I2560" s="653">
        <v>164.95</v>
      </c>
      <c r="J2560" s="650" t="str">
        <f t="shared" si="102"/>
        <v>164.95</v>
      </c>
      <c r="K2560" s="654">
        <v>0.63422000000000001</v>
      </c>
      <c r="L2560" s="637"/>
      <c r="M2560" s="637"/>
      <c r="N2560" s="637"/>
    </row>
    <row r="2561" spans="3:14" x14ac:dyDescent="0.25">
      <c r="C2561" s="649">
        <v>165</v>
      </c>
      <c r="D2561" s="650" t="str">
        <f t="shared" si="101"/>
        <v>165.00</v>
      </c>
      <c r="E2561" s="651">
        <v>0.51228499999999999</v>
      </c>
      <c r="F2561" s="618"/>
      <c r="I2561" s="653">
        <v>165</v>
      </c>
      <c r="J2561" s="650" t="str">
        <f t="shared" si="102"/>
        <v>165.00</v>
      </c>
      <c r="K2561" s="654">
        <v>0.63419000000000003</v>
      </c>
      <c r="L2561" s="637"/>
      <c r="M2561" s="637"/>
      <c r="N2561" s="637"/>
    </row>
    <row r="2562" spans="3:14" x14ac:dyDescent="0.25">
      <c r="C2562" s="649">
        <v>165.05</v>
      </c>
      <c r="D2562" s="650" t="str">
        <f t="shared" si="101"/>
        <v>165.05</v>
      </c>
      <c r="E2562" s="651">
        <v>0.51226499999999997</v>
      </c>
      <c r="F2562" s="618"/>
      <c r="I2562" s="653">
        <v>165.05</v>
      </c>
      <c r="J2562" s="650" t="str">
        <f t="shared" si="102"/>
        <v>165.05</v>
      </c>
      <c r="K2562" s="654">
        <v>0.63414999999999999</v>
      </c>
      <c r="L2562" s="637"/>
      <c r="M2562" s="637"/>
      <c r="N2562" s="637"/>
    </row>
    <row r="2563" spans="3:14" x14ac:dyDescent="0.25">
      <c r="C2563" s="649">
        <v>165.1</v>
      </c>
      <c r="D2563" s="650" t="str">
        <f t="shared" si="101"/>
        <v>165.10</v>
      </c>
      <c r="E2563" s="651">
        <v>0.51224499999999995</v>
      </c>
      <c r="F2563" s="618"/>
      <c r="I2563" s="653">
        <v>165.1</v>
      </c>
      <c r="J2563" s="650" t="str">
        <f t="shared" si="102"/>
        <v>165.10</v>
      </c>
      <c r="K2563" s="654">
        <v>0.63412000000000002</v>
      </c>
      <c r="L2563" s="637"/>
      <c r="M2563" s="637"/>
      <c r="N2563" s="637"/>
    </row>
    <row r="2564" spans="3:14" x14ac:dyDescent="0.25">
      <c r="C2564" s="649">
        <v>165.15</v>
      </c>
      <c r="D2564" s="650" t="str">
        <f t="shared" si="101"/>
        <v>165.15</v>
      </c>
      <c r="E2564" s="651">
        <v>0.51219999999999999</v>
      </c>
      <c r="F2564" s="618"/>
      <c r="I2564" s="653">
        <v>165.15</v>
      </c>
      <c r="J2564" s="650" t="str">
        <f t="shared" si="102"/>
        <v>165.15</v>
      </c>
      <c r="K2564" s="654">
        <v>0.63409000000000004</v>
      </c>
      <c r="L2564" s="637"/>
      <c r="M2564" s="637"/>
      <c r="N2564" s="637"/>
    </row>
    <row r="2565" spans="3:14" x14ac:dyDescent="0.25">
      <c r="C2565" s="649">
        <v>165.2</v>
      </c>
      <c r="D2565" s="650" t="str">
        <f t="shared" si="101"/>
        <v>165.20</v>
      </c>
      <c r="E2565" s="651">
        <v>0.51215500000000003</v>
      </c>
      <c r="F2565" s="618"/>
      <c r="I2565" s="653">
        <v>165.2</v>
      </c>
      <c r="J2565" s="650" t="str">
        <f t="shared" si="102"/>
        <v>165.20</v>
      </c>
      <c r="K2565" s="654">
        <v>0.63405999999999996</v>
      </c>
      <c r="L2565" s="637"/>
      <c r="M2565" s="637"/>
      <c r="N2565" s="637"/>
    </row>
    <row r="2566" spans="3:14" x14ac:dyDescent="0.25">
      <c r="C2566" s="649">
        <v>165.25</v>
      </c>
      <c r="D2566" s="650" t="str">
        <f t="shared" si="101"/>
        <v>165.25</v>
      </c>
      <c r="E2566" s="651">
        <v>0.51213500000000001</v>
      </c>
      <c r="F2566" s="618"/>
      <c r="I2566" s="653">
        <v>165.25</v>
      </c>
      <c r="J2566" s="650" t="str">
        <f t="shared" si="102"/>
        <v>165.25</v>
      </c>
      <c r="K2566" s="654">
        <v>0.63402000000000003</v>
      </c>
      <c r="L2566" s="637"/>
      <c r="M2566" s="637"/>
      <c r="N2566" s="637"/>
    </row>
    <row r="2567" spans="3:14" x14ac:dyDescent="0.25">
      <c r="C2567" s="649">
        <v>165.3</v>
      </c>
      <c r="D2567" s="650" t="str">
        <f t="shared" si="101"/>
        <v>165.30</v>
      </c>
      <c r="E2567" s="651">
        <v>0.51211499999999999</v>
      </c>
      <c r="F2567" s="618"/>
      <c r="I2567" s="653">
        <v>165.3</v>
      </c>
      <c r="J2567" s="650" t="str">
        <f t="shared" si="102"/>
        <v>165.30</v>
      </c>
      <c r="K2567" s="654">
        <v>0.63399000000000005</v>
      </c>
      <c r="L2567" s="637"/>
      <c r="M2567" s="637"/>
      <c r="N2567" s="637"/>
    </row>
    <row r="2568" spans="3:14" x14ac:dyDescent="0.25">
      <c r="C2568" s="649">
        <v>165.35</v>
      </c>
      <c r="D2568" s="650" t="str">
        <f t="shared" si="101"/>
        <v>165.35</v>
      </c>
      <c r="E2568" s="651">
        <v>0.51207000000000003</v>
      </c>
      <c r="F2568" s="618"/>
      <c r="I2568" s="653">
        <v>165.35</v>
      </c>
      <c r="J2568" s="650" t="str">
        <f t="shared" si="102"/>
        <v>165.35</v>
      </c>
      <c r="K2568" s="654">
        <v>0.63395999999999997</v>
      </c>
      <c r="L2568" s="637"/>
      <c r="M2568" s="637"/>
      <c r="N2568" s="637"/>
    </row>
    <row r="2569" spans="3:14" x14ac:dyDescent="0.25">
      <c r="C2569" s="649">
        <v>165.4</v>
      </c>
      <c r="D2569" s="650" t="str">
        <f t="shared" si="101"/>
        <v>165.40</v>
      </c>
      <c r="E2569" s="651">
        <v>0.51202499999999995</v>
      </c>
      <c r="F2569" s="618"/>
      <c r="I2569" s="653">
        <v>165.4</v>
      </c>
      <c r="J2569" s="650" t="str">
        <f t="shared" si="102"/>
        <v>165.40</v>
      </c>
      <c r="K2569" s="654">
        <v>0.63392999999999999</v>
      </c>
      <c r="L2569" s="637"/>
      <c r="M2569" s="637"/>
      <c r="N2569" s="637"/>
    </row>
    <row r="2570" spans="3:14" x14ac:dyDescent="0.25">
      <c r="C2570" s="649">
        <v>165.45</v>
      </c>
      <c r="D2570" s="650" t="str">
        <f t="shared" si="101"/>
        <v>165.45</v>
      </c>
      <c r="E2570" s="651">
        <v>0.51200500000000004</v>
      </c>
      <c r="F2570" s="618"/>
      <c r="I2570" s="653">
        <v>165.45</v>
      </c>
      <c r="J2570" s="650" t="str">
        <f t="shared" si="102"/>
        <v>165.45</v>
      </c>
      <c r="K2570" s="654">
        <v>0.63388999999999995</v>
      </c>
      <c r="L2570" s="637"/>
      <c r="M2570" s="637"/>
      <c r="N2570" s="637"/>
    </row>
    <row r="2571" spans="3:14" x14ac:dyDescent="0.25">
      <c r="C2571" s="649">
        <v>165.5</v>
      </c>
      <c r="D2571" s="650" t="str">
        <f t="shared" si="101"/>
        <v>165.50</v>
      </c>
      <c r="E2571" s="651">
        <v>0.51198500000000002</v>
      </c>
      <c r="F2571" s="618"/>
      <c r="I2571" s="653">
        <v>165.5</v>
      </c>
      <c r="J2571" s="650" t="str">
        <f t="shared" si="102"/>
        <v>165.50</v>
      </c>
      <c r="K2571" s="654">
        <v>0.63385999999999998</v>
      </c>
      <c r="L2571" s="637"/>
      <c r="M2571" s="637"/>
      <c r="N2571" s="637"/>
    </row>
    <row r="2572" spans="3:14" x14ac:dyDescent="0.25">
      <c r="C2572" s="649">
        <v>165.55</v>
      </c>
      <c r="D2572" s="650" t="str">
        <f t="shared" si="101"/>
        <v>165.55</v>
      </c>
      <c r="E2572" s="651">
        <v>0.51193999999999995</v>
      </c>
      <c r="F2572" s="618"/>
      <c r="I2572" s="653">
        <v>165.55</v>
      </c>
      <c r="J2572" s="650" t="str">
        <f t="shared" si="102"/>
        <v>165.55</v>
      </c>
      <c r="K2572" s="654">
        <v>0.63383</v>
      </c>
      <c r="L2572" s="637"/>
      <c r="M2572" s="637"/>
      <c r="N2572" s="637"/>
    </row>
    <row r="2573" spans="3:14" x14ac:dyDescent="0.25">
      <c r="C2573" s="649">
        <v>165.6</v>
      </c>
      <c r="D2573" s="650" t="str">
        <f t="shared" si="101"/>
        <v>165.60</v>
      </c>
      <c r="E2573" s="651">
        <v>0.51189499999999999</v>
      </c>
      <c r="F2573" s="618"/>
      <c r="I2573" s="653">
        <v>165.6</v>
      </c>
      <c r="J2573" s="650" t="str">
        <f t="shared" si="102"/>
        <v>165.60</v>
      </c>
      <c r="K2573" s="654">
        <v>0.63380000000000003</v>
      </c>
      <c r="L2573" s="637"/>
      <c r="M2573" s="637"/>
      <c r="N2573" s="637"/>
    </row>
    <row r="2574" spans="3:14" x14ac:dyDescent="0.25">
      <c r="C2574" s="649">
        <v>165.65</v>
      </c>
      <c r="D2574" s="650" t="str">
        <f t="shared" si="101"/>
        <v>165.65</v>
      </c>
      <c r="E2574" s="651">
        <v>0.51187499999999997</v>
      </c>
      <c r="F2574" s="618"/>
      <c r="I2574" s="653">
        <v>165.65</v>
      </c>
      <c r="J2574" s="650" t="str">
        <f t="shared" si="102"/>
        <v>165.65</v>
      </c>
      <c r="K2574" s="654">
        <v>0.63375999999999999</v>
      </c>
      <c r="L2574" s="637"/>
      <c r="M2574" s="637"/>
      <c r="N2574" s="637"/>
    </row>
    <row r="2575" spans="3:14" x14ac:dyDescent="0.25">
      <c r="C2575" s="649">
        <v>165.7</v>
      </c>
      <c r="D2575" s="650" t="str">
        <f t="shared" si="101"/>
        <v>165.70</v>
      </c>
      <c r="E2575" s="651">
        <v>0.51185499999999995</v>
      </c>
      <c r="F2575" s="618"/>
      <c r="I2575" s="653">
        <v>165.7</v>
      </c>
      <c r="J2575" s="650" t="str">
        <f t="shared" si="102"/>
        <v>165.70</v>
      </c>
      <c r="K2575" s="654">
        <v>0.63373000000000002</v>
      </c>
      <c r="L2575" s="637"/>
      <c r="M2575" s="637"/>
      <c r="N2575" s="637"/>
    </row>
    <row r="2576" spans="3:14" x14ac:dyDescent="0.25">
      <c r="C2576" s="649">
        <v>165.75</v>
      </c>
      <c r="D2576" s="650" t="str">
        <f t="shared" si="101"/>
        <v>165.75</v>
      </c>
      <c r="E2576" s="651">
        <v>0.51180999999999999</v>
      </c>
      <c r="F2576" s="618"/>
      <c r="I2576" s="653">
        <v>165.75</v>
      </c>
      <c r="J2576" s="650" t="str">
        <f t="shared" si="102"/>
        <v>165.75</v>
      </c>
      <c r="K2576" s="654">
        <v>0.63370000000000004</v>
      </c>
      <c r="L2576" s="637"/>
      <c r="M2576" s="637"/>
      <c r="N2576" s="637"/>
    </row>
    <row r="2577" spans="3:14" x14ac:dyDescent="0.25">
      <c r="C2577" s="649">
        <v>165.8</v>
      </c>
      <c r="D2577" s="650" t="str">
        <f t="shared" si="101"/>
        <v>165.80</v>
      </c>
      <c r="E2577" s="651">
        <v>0.51176500000000003</v>
      </c>
      <c r="F2577" s="618"/>
      <c r="I2577" s="653">
        <v>165.8</v>
      </c>
      <c r="J2577" s="650" t="str">
        <f t="shared" si="102"/>
        <v>165.80</v>
      </c>
      <c r="K2577" s="654">
        <v>0.63366999999999996</v>
      </c>
      <c r="L2577" s="637"/>
      <c r="M2577" s="637"/>
      <c r="N2577" s="637"/>
    </row>
    <row r="2578" spans="3:14" x14ac:dyDescent="0.25">
      <c r="C2578" s="649">
        <v>165.85</v>
      </c>
      <c r="D2578" s="650" t="str">
        <f t="shared" si="101"/>
        <v>165.85</v>
      </c>
      <c r="E2578" s="651">
        <v>0.51174500000000001</v>
      </c>
      <c r="F2578" s="618"/>
      <c r="I2578" s="653">
        <v>165.85</v>
      </c>
      <c r="J2578" s="650" t="str">
        <f t="shared" si="102"/>
        <v>165.85</v>
      </c>
      <c r="K2578" s="654">
        <v>0.63363000000000003</v>
      </c>
      <c r="L2578" s="637"/>
      <c r="M2578" s="637"/>
      <c r="N2578" s="637"/>
    </row>
    <row r="2579" spans="3:14" x14ac:dyDescent="0.25">
      <c r="C2579" s="649">
        <v>165.9</v>
      </c>
      <c r="D2579" s="650" t="str">
        <f t="shared" si="101"/>
        <v>165.90</v>
      </c>
      <c r="E2579" s="651">
        <v>0.51172499999999999</v>
      </c>
      <c r="F2579" s="618"/>
      <c r="I2579" s="653">
        <v>165.9</v>
      </c>
      <c r="J2579" s="650" t="str">
        <f t="shared" si="102"/>
        <v>165.90</v>
      </c>
      <c r="K2579" s="654">
        <v>0.63360000000000005</v>
      </c>
      <c r="L2579" s="637"/>
      <c r="M2579" s="637"/>
      <c r="N2579" s="637"/>
    </row>
    <row r="2580" spans="3:14" x14ac:dyDescent="0.25">
      <c r="C2580" s="649">
        <v>165.95</v>
      </c>
      <c r="D2580" s="650" t="str">
        <f t="shared" si="101"/>
        <v>165.95</v>
      </c>
      <c r="E2580" s="651">
        <v>0.51168000000000002</v>
      </c>
      <c r="F2580" s="618"/>
      <c r="I2580" s="653">
        <v>165.95</v>
      </c>
      <c r="J2580" s="650" t="str">
        <f t="shared" si="102"/>
        <v>165.95</v>
      </c>
      <c r="K2580" s="654">
        <v>0.63356999999999997</v>
      </c>
      <c r="L2580" s="637"/>
      <c r="M2580" s="637"/>
      <c r="N2580" s="637"/>
    </row>
    <row r="2581" spans="3:14" x14ac:dyDescent="0.25">
      <c r="C2581" s="649">
        <v>166</v>
      </c>
      <c r="D2581" s="650" t="str">
        <f t="shared" si="101"/>
        <v>166.00</v>
      </c>
      <c r="E2581" s="651">
        <v>0.51165000000000005</v>
      </c>
      <c r="F2581" s="618"/>
      <c r="I2581" s="653">
        <v>166</v>
      </c>
      <c r="J2581" s="650" t="str">
        <f t="shared" si="102"/>
        <v>166.00</v>
      </c>
      <c r="K2581" s="654">
        <v>0.63353999999999999</v>
      </c>
      <c r="L2581" s="637"/>
      <c r="M2581" s="637"/>
      <c r="N2581" s="637"/>
    </row>
    <row r="2582" spans="3:14" x14ac:dyDescent="0.25">
      <c r="C2582" s="649">
        <v>166.05</v>
      </c>
      <c r="D2582" s="650" t="str">
        <f t="shared" si="101"/>
        <v>166.05</v>
      </c>
      <c r="E2582" s="651">
        <v>0.51163499999999995</v>
      </c>
      <c r="F2582" s="618"/>
      <c r="I2582" s="653">
        <v>166.05</v>
      </c>
      <c r="J2582" s="650" t="str">
        <f t="shared" si="102"/>
        <v>166.05</v>
      </c>
      <c r="K2582" s="654">
        <v>0.63349999999999995</v>
      </c>
      <c r="L2582" s="637"/>
      <c r="M2582" s="637"/>
      <c r="N2582" s="637"/>
    </row>
    <row r="2583" spans="3:14" x14ac:dyDescent="0.25">
      <c r="C2583" s="649">
        <v>166.1</v>
      </c>
      <c r="D2583" s="650" t="str">
        <f t="shared" si="101"/>
        <v>166.10</v>
      </c>
      <c r="E2583" s="651">
        <v>0.51161500000000004</v>
      </c>
      <c r="F2583" s="618"/>
      <c r="I2583" s="653">
        <v>166.1</v>
      </c>
      <c r="J2583" s="650" t="str">
        <f t="shared" si="102"/>
        <v>166.10</v>
      </c>
      <c r="K2583" s="654">
        <v>0.63346999999999998</v>
      </c>
      <c r="L2583" s="637"/>
      <c r="M2583" s="637"/>
      <c r="N2583" s="637"/>
    </row>
    <row r="2584" spans="3:14" x14ac:dyDescent="0.25">
      <c r="C2584" s="649">
        <v>166.15</v>
      </c>
      <c r="D2584" s="650" t="str">
        <f t="shared" si="101"/>
        <v>166.15</v>
      </c>
      <c r="E2584" s="651">
        <v>0.51159500000000002</v>
      </c>
      <c r="F2584" s="618"/>
      <c r="I2584" s="653">
        <v>166.15</v>
      </c>
      <c r="J2584" s="650" t="str">
        <f t="shared" si="102"/>
        <v>166.15</v>
      </c>
      <c r="K2584" s="654">
        <v>0.63344</v>
      </c>
      <c r="L2584" s="637"/>
      <c r="M2584" s="637"/>
      <c r="N2584" s="637"/>
    </row>
    <row r="2585" spans="3:14" x14ac:dyDescent="0.25">
      <c r="C2585" s="649">
        <v>166.2</v>
      </c>
      <c r="D2585" s="650" t="str">
        <f t="shared" si="101"/>
        <v>166.20</v>
      </c>
      <c r="E2585" s="651">
        <v>0.51154999999999995</v>
      </c>
      <c r="F2585" s="618"/>
      <c r="I2585" s="653">
        <v>166.2</v>
      </c>
      <c r="J2585" s="650" t="str">
        <f t="shared" si="102"/>
        <v>166.20</v>
      </c>
      <c r="K2585" s="654">
        <v>0.63341000000000003</v>
      </c>
      <c r="L2585" s="637"/>
      <c r="M2585" s="637"/>
      <c r="N2585" s="637"/>
    </row>
    <row r="2586" spans="3:14" x14ac:dyDescent="0.25">
      <c r="C2586" s="649">
        <v>166.25</v>
      </c>
      <c r="D2586" s="650" t="str">
        <f t="shared" si="101"/>
        <v>166.25</v>
      </c>
      <c r="E2586" s="651">
        <v>0.51150499999999999</v>
      </c>
      <c r="F2586" s="618"/>
      <c r="I2586" s="653">
        <v>166.25</v>
      </c>
      <c r="J2586" s="650" t="str">
        <f t="shared" si="102"/>
        <v>166.25</v>
      </c>
      <c r="K2586" s="654">
        <v>0.63336999999999999</v>
      </c>
      <c r="L2586" s="637"/>
      <c r="M2586" s="637"/>
      <c r="N2586" s="637"/>
    </row>
    <row r="2587" spans="3:14" x14ac:dyDescent="0.25">
      <c r="C2587" s="649">
        <v>166.3</v>
      </c>
      <c r="D2587" s="650" t="str">
        <f t="shared" si="101"/>
        <v>166.30</v>
      </c>
      <c r="E2587" s="651">
        <v>0.51148499999999997</v>
      </c>
      <c r="F2587" s="618"/>
      <c r="I2587" s="653">
        <v>166.3</v>
      </c>
      <c r="J2587" s="650" t="str">
        <f t="shared" si="102"/>
        <v>166.30</v>
      </c>
      <c r="K2587" s="654">
        <v>0.63334000000000001</v>
      </c>
      <c r="L2587" s="637"/>
      <c r="M2587" s="637"/>
      <c r="N2587" s="637"/>
    </row>
    <row r="2588" spans="3:14" x14ac:dyDescent="0.25">
      <c r="C2588" s="649">
        <v>166.35</v>
      </c>
      <c r="D2588" s="650" t="str">
        <f t="shared" si="101"/>
        <v>166.35</v>
      </c>
      <c r="E2588" s="651">
        <v>0.51146499999999995</v>
      </c>
      <c r="F2588" s="618"/>
      <c r="I2588" s="653">
        <v>166.35</v>
      </c>
      <c r="J2588" s="650" t="str">
        <f t="shared" si="102"/>
        <v>166.35</v>
      </c>
      <c r="K2588" s="654">
        <v>0.63331000000000004</v>
      </c>
      <c r="L2588" s="637"/>
      <c r="M2588" s="637"/>
      <c r="N2588" s="637"/>
    </row>
    <row r="2589" spans="3:14" x14ac:dyDescent="0.25">
      <c r="C2589" s="649">
        <v>166.4</v>
      </c>
      <c r="D2589" s="650" t="str">
        <f t="shared" si="101"/>
        <v>166.40</v>
      </c>
      <c r="E2589" s="651">
        <v>0.51141999999999999</v>
      </c>
      <c r="F2589" s="618"/>
      <c r="I2589" s="653">
        <v>166.4</v>
      </c>
      <c r="J2589" s="650" t="str">
        <f t="shared" si="102"/>
        <v>166.40</v>
      </c>
      <c r="K2589" s="654">
        <v>0.63327999999999995</v>
      </c>
      <c r="L2589" s="637"/>
      <c r="M2589" s="637"/>
      <c r="N2589" s="637"/>
    </row>
    <row r="2590" spans="3:14" x14ac:dyDescent="0.25">
      <c r="C2590" s="649">
        <v>166.45</v>
      </c>
      <c r="D2590" s="650" t="str">
        <f t="shared" si="101"/>
        <v>166.45</v>
      </c>
      <c r="E2590" s="651">
        <v>0.51137500000000002</v>
      </c>
      <c r="F2590" s="618"/>
      <c r="I2590" s="653">
        <v>166.45</v>
      </c>
      <c r="J2590" s="650" t="str">
        <f t="shared" si="102"/>
        <v>166.45</v>
      </c>
      <c r="K2590" s="654">
        <v>0.63324000000000003</v>
      </c>
      <c r="L2590" s="637"/>
      <c r="M2590" s="637"/>
      <c r="N2590" s="637"/>
    </row>
    <row r="2591" spans="3:14" x14ac:dyDescent="0.25">
      <c r="C2591" s="649">
        <v>166.5</v>
      </c>
      <c r="D2591" s="650" t="str">
        <f t="shared" si="101"/>
        <v>166.50</v>
      </c>
      <c r="E2591" s="651">
        <v>0.511355</v>
      </c>
      <c r="F2591" s="618"/>
      <c r="I2591" s="653">
        <v>166.5</v>
      </c>
      <c r="J2591" s="650" t="str">
        <f t="shared" si="102"/>
        <v>166.50</v>
      </c>
      <c r="K2591" s="654">
        <v>0.63321000000000005</v>
      </c>
      <c r="L2591" s="637"/>
      <c r="M2591" s="637"/>
      <c r="N2591" s="637"/>
    </row>
    <row r="2592" spans="3:14" x14ac:dyDescent="0.25">
      <c r="C2592" s="649">
        <v>166.55</v>
      </c>
      <c r="D2592" s="650" t="str">
        <f t="shared" si="101"/>
        <v>166.55</v>
      </c>
      <c r="E2592" s="651">
        <v>0.51133499999999998</v>
      </c>
      <c r="F2592" s="618"/>
      <c r="I2592" s="653">
        <v>166.55</v>
      </c>
      <c r="J2592" s="650" t="str">
        <f t="shared" si="102"/>
        <v>166.55</v>
      </c>
      <c r="K2592" s="654">
        <v>0.63317999999999997</v>
      </c>
      <c r="L2592" s="637"/>
      <c r="M2592" s="637"/>
      <c r="N2592" s="637"/>
    </row>
    <row r="2593" spans="3:14" x14ac:dyDescent="0.25">
      <c r="C2593" s="649">
        <v>166.6</v>
      </c>
      <c r="D2593" s="650" t="str">
        <f t="shared" si="101"/>
        <v>166.60</v>
      </c>
      <c r="E2593" s="651">
        <v>0.51129000000000002</v>
      </c>
      <c r="F2593" s="618"/>
      <c r="I2593" s="653">
        <v>166.6</v>
      </c>
      <c r="J2593" s="650" t="str">
        <f t="shared" si="102"/>
        <v>166.60</v>
      </c>
      <c r="K2593" s="654">
        <v>0.63314999999999999</v>
      </c>
      <c r="L2593" s="637"/>
      <c r="M2593" s="637"/>
      <c r="N2593" s="637"/>
    </row>
    <row r="2594" spans="3:14" x14ac:dyDescent="0.25">
      <c r="C2594" s="649">
        <v>166.65</v>
      </c>
      <c r="D2594" s="650" t="str">
        <f t="shared" si="101"/>
        <v>166.65</v>
      </c>
      <c r="E2594" s="651">
        <v>0.51124499999999995</v>
      </c>
      <c r="F2594" s="618"/>
      <c r="I2594" s="653">
        <v>166.65</v>
      </c>
      <c r="J2594" s="650" t="str">
        <f t="shared" si="102"/>
        <v>166.65</v>
      </c>
      <c r="K2594" s="654">
        <v>0.63310999999999995</v>
      </c>
      <c r="L2594" s="637"/>
      <c r="M2594" s="637"/>
      <c r="N2594" s="637"/>
    </row>
    <row r="2595" spans="3:14" x14ac:dyDescent="0.25">
      <c r="C2595" s="649">
        <v>166.7</v>
      </c>
      <c r="D2595" s="650" t="str">
        <f t="shared" si="101"/>
        <v>166.70</v>
      </c>
      <c r="E2595" s="651">
        <v>0.51122500000000004</v>
      </c>
      <c r="F2595" s="618"/>
      <c r="I2595" s="653">
        <v>166.7</v>
      </c>
      <c r="J2595" s="650" t="str">
        <f t="shared" si="102"/>
        <v>166.70</v>
      </c>
      <c r="K2595" s="654">
        <v>0.63307999999999998</v>
      </c>
      <c r="L2595" s="637"/>
      <c r="M2595" s="637"/>
      <c r="N2595" s="637"/>
    </row>
    <row r="2596" spans="3:14" x14ac:dyDescent="0.25">
      <c r="C2596" s="649">
        <v>166.75</v>
      </c>
      <c r="D2596" s="650" t="str">
        <f t="shared" si="101"/>
        <v>166.75</v>
      </c>
      <c r="E2596" s="651">
        <v>0.51120500000000002</v>
      </c>
      <c r="F2596" s="618"/>
      <c r="I2596" s="653">
        <v>166.75</v>
      </c>
      <c r="J2596" s="650" t="str">
        <f t="shared" si="102"/>
        <v>166.75</v>
      </c>
      <c r="K2596" s="654">
        <v>0.63305</v>
      </c>
      <c r="L2596" s="637"/>
      <c r="M2596" s="637"/>
      <c r="N2596" s="637"/>
    </row>
    <row r="2597" spans="3:14" x14ac:dyDescent="0.25">
      <c r="C2597" s="649">
        <v>166.8</v>
      </c>
      <c r="D2597" s="650" t="str">
        <f t="shared" si="101"/>
        <v>166.80</v>
      </c>
      <c r="E2597" s="651">
        <v>0.51115999999999995</v>
      </c>
      <c r="F2597" s="618"/>
      <c r="I2597" s="653">
        <v>166.8</v>
      </c>
      <c r="J2597" s="650" t="str">
        <f t="shared" si="102"/>
        <v>166.80</v>
      </c>
      <c r="K2597" s="654">
        <v>0.63302000000000003</v>
      </c>
      <c r="L2597" s="637"/>
      <c r="M2597" s="637"/>
      <c r="N2597" s="637"/>
    </row>
    <row r="2598" spans="3:14" x14ac:dyDescent="0.25">
      <c r="C2598" s="649">
        <v>166.85</v>
      </c>
      <c r="D2598" s="650" t="str">
        <f t="shared" si="101"/>
        <v>166.85</v>
      </c>
      <c r="E2598" s="651">
        <v>0.51111499999999999</v>
      </c>
      <c r="F2598" s="618"/>
      <c r="I2598" s="653">
        <v>166.85</v>
      </c>
      <c r="J2598" s="650" t="str">
        <f t="shared" si="102"/>
        <v>166.85</v>
      </c>
      <c r="K2598" s="654">
        <v>0.63297999999999999</v>
      </c>
      <c r="L2598" s="637"/>
      <c r="M2598" s="637"/>
      <c r="N2598" s="637"/>
    </row>
    <row r="2599" spans="3:14" x14ac:dyDescent="0.25">
      <c r="C2599" s="649">
        <v>166.9</v>
      </c>
      <c r="D2599" s="650" t="str">
        <f t="shared" si="101"/>
        <v>166.90</v>
      </c>
      <c r="E2599" s="651">
        <v>0.51109499999999997</v>
      </c>
      <c r="F2599" s="618"/>
      <c r="I2599" s="653">
        <v>166.9</v>
      </c>
      <c r="J2599" s="650" t="str">
        <f t="shared" si="102"/>
        <v>166.90</v>
      </c>
      <c r="K2599" s="654">
        <v>0.63295000000000001</v>
      </c>
      <c r="L2599" s="637"/>
      <c r="M2599" s="637"/>
      <c r="N2599" s="637"/>
    </row>
    <row r="2600" spans="3:14" x14ac:dyDescent="0.25">
      <c r="C2600" s="649">
        <v>166.95</v>
      </c>
      <c r="D2600" s="650" t="str">
        <f t="shared" si="101"/>
        <v>166.95</v>
      </c>
      <c r="E2600" s="651">
        <v>0.51107499999999995</v>
      </c>
      <c r="F2600" s="618"/>
      <c r="I2600" s="653">
        <v>166.95</v>
      </c>
      <c r="J2600" s="650" t="str">
        <f t="shared" si="102"/>
        <v>166.95</v>
      </c>
      <c r="K2600" s="654">
        <v>0.63292000000000004</v>
      </c>
      <c r="L2600" s="637"/>
      <c r="M2600" s="637"/>
      <c r="N2600" s="637"/>
    </row>
    <row r="2601" spans="3:14" x14ac:dyDescent="0.25">
      <c r="C2601" s="649">
        <v>167</v>
      </c>
      <c r="D2601" s="650" t="str">
        <f t="shared" si="101"/>
        <v>167.00</v>
      </c>
      <c r="E2601" s="651">
        <v>0.51102999999999998</v>
      </c>
      <c r="F2601" s="618"/>
      <c r="I2601" s="653">
        <v>167</v>
      </c>
      <c r="J2601" s="650" t="str">
        <f t="shared" si="102"/>
        <v>167.00</v>
      </c>
      <c r="K2601" s="654">
        <v>0.63288999999999995</v>
      </c>
      <c r="L2601" s="637"/>
      <c r="M2601" s="637"/>
      <c r="N2601" s="637"/>
    </row>
    <row r="2602" spans="3:14" x14ac:dyDescent="0.25">
      <c r="C2602" s="649">
        <v>167.05</v>
      </c>
      <c r="D2602" s="650" t="str">
        <f t="shared" si="101"/>
        <v>167.05</v>
      </c>
      <c r="E2602" s="651">
        <v>0.51098500000000002</v>
      </c>
      <c r="F2602" s="618"/>
      <c r="I2602" s="653">
        <v>167.05</v>
      </c>
      <c r="J2602" s="650" t="str">
        <f t="shared" si="102"/>
        <v>167.05</v>
      </c>
      <c r="K2602" s="654">
        <v>0.63285000000000002</v>
      </c>
      <c r="L2602" s="637"/>
      <c r="M2602" s="637"/>
      <c r="N2602" s="637"/>
    </row>
    <row r="2603" spans="3:14" x14ac:dyDescent="0.25">
      <c r="C2603" s="649">
        <v>167.1</v>
      </c>
      <c r="D2603" s="650" t="str">
        <f t="shared" si="101"/>
        <v>167.10</v>
      </c>
      <c r="E2603" s="651">
        <v>0.510965</v>
      </c>
      <c r="F2603" s="618"/>
      <c r="I2603" s="653">
        <v>167.1</v>
      </c>
      <c r="J2603" s="650" t="str">
        <f t="shared" si="102"/>
        <v>167.10</v>
      </c>
      <c r="K2603" s="654">
        <v>0.63282000000000005</v>
      </c>
      <c r="L2603" s="637"/>
      <c r="M2603" s="637"/>
      <c r="N2603" s="637"/>
    </row>
    <row r="2604" spans="3:14" x14ac:dyDescent="0.25">
      <c r="C2604" s="649">
        <v>167.15</v>
      </c>
      <c r="D2604" s="650" t="str">
        <f t="shared" si="101"/>
        <v>167.15</v>
      </c>
      <c r="E2604" s="651">
        <v>0.51094499999999998</v>
      </c>
      <c r="F2604" s="618"/>
      <c r="I2604" s="653">
        <v>167.15</v>
      </c>
      <c r="J2604" s="650" t="str">
        <f t="shared" si="102"/>
        <v>167.15</v>
      </c>
      <c r="K2604" s="654">
        <v>0.63278999999999996</v>
      </c>
      <c r="L2604" s="637"/>
      <c r="M2604" s="637"/>
      <c r="N2604" s="637"/>
    </row>
    <row r="2605" spans="3:14" x14ac:dyDescent="0.25">
      <c r="C2605" s="649">
        <v>167.2</v>
      </c>
      <c r="D2605" s="650" t="str">
        <f t="shared" si="101"/>
        <v>167.20</v>
      </c>
      <c r="E2605" s="651">
        <v>0.51090000000000002</v>
      </c>
      <c r="F2605" s="618"/>
      <c r="I2605" s="653">
        <v>167.2</v>
      </c>
      <c r="J2605" s="650" t="str">
        <f t="shared" si="102"/>
        <v>167.20</v>
      </c>
      <c r="K2605" s="654">
        <v>0.63275999999999999</v>
      </c>
      <c r="L2605" s="637"/>
      <c r="M2605" s="637"/>
      <c r="N2605" s="637"/>
    </row>
    <row r="2606" spans="3:14" x14ac:dyDescent="0.25">
      <c r="C2606" s="649">
        <v>167.25</v>
      </c>
      <c r="D2606" s="650" t="str">
        <f t="shared" si="101"/>
        <v>167.25</v>
      </c>
      <c r="E2606" s="651">
        <v>0.51085499999999995</v>
      </c>
      <c r="F2606" s="618"/>
      <c r="I2606" s="653">
        <v>167.25</v>
      </c>
      <c r="J2606" s="650" t="str">
        <f t="shared" si="102"/>
        <v>167.25</v>
      </c>
      <c r="K2606" s="654">
        <v>0.63271999999999995</v>
      </c>
      <c r="L2606" s="637"/>
      <c r="M2606" s="637"/>
      <c r="N2606" s="637"/>
    </row>
    <row r="2607" spans="3:14" x14ac:dyDescent="0.25">
      <c r="C2607" s="649">
        <v>167.3</v>
      </c>
      <c r="D2607" s="650" t="str">
        <f t="shared" si="101"/>
        <v>167.30</v>
      </c>
      <c r="E2607" s="651">
        <v>0.51083500000000004</v>
      </c>
      <c r="F2607" s="618"/>
      <c r="I2607" s="653">
        <v>167.3</v>
      </c>
      <c r="J2607" s="650" t="str">
        <f t="shared" si="102"/>
        <v>167.30</v>
      </c>
      <c r="K2607" s="654">
        <v>0.63268999999999997</v>
      </c>
      <c r="L2607" s="637"/>
      <c r="M2607" s="637"/>
      <c r="N2607" s="637"/>
    </row>
    <row r="2608" spans="3:14" x14ac:dyDescent="0.25">
      <c r="C2608" s="649">
        <v>167.35</v>
      </c>
      <c r="D2608" s="650" t="str">
        <f t="shared" si="101"/>
        <v>167.35</v>
      </c>
      <c r="E2608" s="651">
        <v>0.51081500000000002</v>
      </c>
      <c r="F2608" s="618"/>
      <c r="I2608" s="653">
        <v>167.35</v>
      </c>
      <c r="J2608" s="650" t="str">
        <f t="shared" si="102"/>
        <v>167.35</v>
      </c>
      <c r="K2608" s="654">
        <v>0.63266</v>
      </c>
      <c r="L2608" s="637"/>
      <c r="M2608" s="637"/>
      <c r="N2608" s="637"/>
    </row>
    <row r="2609" spans="3:14" x14ac:dyDescent="0.25">
      <c r="C2609" s="649">
        <v>167.4</v>
      </c>
      <c r="D2609" s="650" t="str">
        <f t="shared" si="101"/>
        <v>167.40</v>
      </c>
      <c r="E2609" s="651">
        <v>0.51076999999999995</v>
      </c>
      <c r="F2609" s="618"/>
      <c r="I2609" s="653">
        <v>167.4</v>
      </c>
      <c r="J2609" s="650" t="str">
        <f t="shared" si="102"/>
        <v>167.40</v>
      </c>
      <c r="K2609" s="654">
        <v>0.63263000000000003</v>
      </c>
      <c r="L2609" s="637"/>
      <c r="M2609" s="637"/>
      <c r="N2609" s="637"/>
    </row>
    <row r="2610" spans="3:14" x14ac:dyDescent="0.25">
      <c r="C2610" s="649">
        <v>167.45</v>
      </c>
      <c r="D2610" s="650" t="str">
        <f t="shared" si="101"/>
        <v>167.45</v>
      </c>
      <c r="E2610" s="651">
        <v>0.51072499999999998</v>
      </c>
      <c r="F2610" s="618"/>
      <c r="I2610" s="653">
        <v>167.45</v>
      </c>
      <c r="J2610" s="650" t="str">
        <f t="shared" si="102"/>
        <v>167.45</v>
      </c>
      <c r="K2610" s="654">
        <v>0.63258999999999999</v>
      </c>
      <c r="L2610" s="637"/>
      <c r="M2610" s="637"/>
      <c r="N2610" s="637"/>
    </row>
    <row r="2611" spans="3:14" x14ac:dyDescent="0.25">
      <c r="C2611" s="649">
        <v>167.5</v>
      </c>
      <c r="D2611" s="650" t="str">
        <f t="shared" si="101"/>
        <v>167.50</v>
      </c>
      <c r="E2611" s="651">
        <v>0.51070499999999996</v>
      </c>
      <c r="F2611" s="618"/>
      <c r="I2611" s="653">
        <v>167.5</v>
      </c>
      <c r="J2611" s="650" t="str">
        <f t="shared" si="102"/>
        <v>167.50</v>
      </c>
      <c r="K2611" s="654">
        <v>0.63256000000000001</v>
      </c>
      <c r="L2611" s="637"/>
      <c r="M2611" s="637"/>
      <c r="N2611" s="637"/>
    </row>
    <row r="2612" spans="3:14" x14ac:dyDescent="0.25">
      <c r="C2612" s="649">
        <v>167.55</v>
      </c>
      <c r="D2612" s="650" t="str">
        <f t="shared" si="101"/>
        <v>167.55</v>
      </c>
      <c r="E2612" s="651">
        <v>0.51068499999999994</v>
      </c>
      <c r="F2612" s="618"/>
      <c r="I2612" s="653">
        <v>167.55</v>
      </c>
      <c r="J2612" s="650" t="str">
        <f t="shared" si="102"/>
        <v>167.55</v>
      </c>
      <c r="K2612" s="654">
        <v>0.63253000000000004</v>
      </c>
      <c r="L2612" s="637"/>
      <c r="M2612" s="637"/>
      <c r="N2612" s="637"/>
    </row>
    <row r="2613" spans="3:14" x14ac:dyDescent="0.25">
      <c r="C2613" s="649">
        <v>167.6</v>
      </c>
      <c r="D2613" s="650" t="str">
        <f t="shared" si="101"/>
        <v>167.60</v>
      </c>
      <c r="E2613" s="651">
        <v>0.51063999999999998</v>
      </c>
      <c r="F2613" s="618"/>
      <c r="I2613" s="653">
        <v>167.6</v>
      </c>
      <c r="J2613" s="650" t="str">
        <f t="shared" si="102"/>
        <v>167.60</v>
      </c>
      <c r="K2613" s="654">
        <v>0.63249999999999995</v>
      </c>
      <c r="L2613" s="637"/>
      <c r="M2613" s="637"/>
      <c r="N2613" s="637"/>
    </row>
    <row r="2614" spans="3:14" x14ac:dyDescent="0.25">
      <c r="C2614" s="649">
        <v>167.65</v>
      </c>
      <c r="D2614" s="650" t="str">
        <f t="shared" si="101"/>
        <v>167.65</v>
      </c>
      <c r="E2614" s="651">
        <v>0.51059500000000002</v>
      </c>
      <c r="F2614" s="618"/>
      <c r="I2614" s="653">
        <v>167.65</v>
      </c>
      <c r="J2614" s="650" t="str">
        <f t="shared" si="102"/>
        <v>167.65</v>
      </c>
      <c r="K2614" s="654">
        <v>0.63246000000000002</v>
      </c>
      <c r="L2614" s="637"/>
      <c r="M2614" s="637"/>
      <c r="N2614" s="637"/>
    </row>
    <row r="2615" spans="3:14" x14ac:dyDescent="0.25">
      <c r="C2615" s="649">
        <v>167.7</v>
      </c>
      <c r="D2615" s="650" t="str">
        <f t="shared" si="101"/>
        <v>167.70</v>
      </c>
      <c r="E2615" s="651">
        <v>0.510575</v>
      </c>
      <c r="F2615" s="618"/>
      <c r="I2615" s="653">
        <v>167.7</v>
      </c>
      <c r="J2615" s="650" t="str">
        <f t="shared" si="102"/>
        <v>167.70</v>
      </c>
      <c r="K2615" s="654">
        <v>0.63243000000000005</v>
      </c>
      <c r="L2615" s="637"/>
      <c r="M2615" s="637"/>
      <c r="N2615" s="637"/>
    </row>
    <row r="2616" spans="3:14" x14ac:dyDescent="0.25">
      <c r="C2616" s="649">
        <v>167.75</v>
      </c>
      <c r="D2616" s="650" t="str">
        <f t="shared" si="101"/>
        <v>167.75</v>
      </c>
      <c r="E2616" s="651">
        <v>0.51055499999999998</v>
      </c>
      <c r="F2616" s="618"/>
      <c r="I2616" s="653">
        <v>167.75</v>
      </c>
      <c r="J2616" s="650" t="str">
        <f t="shared" si="102"/>
        <v>167.75</v>
      </c>
      <c r="K2616" s="654">
        <v>0.63239999999999996</v>
      </c>
      <c r="L2616" s="637"/>
      <c r="M2616" s="637"/>
      <c r="N2616" s="637"/>
    </row>
    <row r="2617" spans="3:14" x14ac:dyDescent="0.25">
      <c r="C2617" s="649">
        <v>167.8</v>
      </c>
      <c r="D2617" s="650" t="str">
        <f t="shared" si="101"/>
        <v>167.80</v>
      </c>
      <c r="E2617" s="651">
        <v>0.51051000000000002</v>
      </c>
      <c r="F2617" s="618"/>
      <c r="I2617" s="653">
        <v>167.8</v>
      </c>
      <c r="J2617" s="650" t="str">
        <f t="shared" si="102"/>
        <v>167.80</v>
      </c>
      <c r="K2617" s="654">
        <v>0.63236999999999999</v>
      </c>
      <c r="L2617" s="637"/>
      <c r="M2617" s="637"/>
      <c r="N2617" s="637"/>
    </row>
    <row r="2618" spans="3:14" x14ac:dyDescent="0.25">
      <c r="C2618" s="649">
        <v>167.85</v>
      </c>
      <c r="D2618" s="650" t="str">
        <f t="shared" si="101"/>
        <v>167.85</v>
      </c>
      <c r="E2618" s="651">
        <v>0.51046499999999995</v>
      </c>
      <c r="F2618" s="618"/>
      <c r="I2618" s="653">
        <v>167.85</v>
      </c>
      <c r="J2618" s="650" t="str">
        <f t="shared" si="102"/>
        <v>167.85</v>
      </c>
      <c r="K2618" s="654">
        <v>0.63232999999999995</v>
      </c>
      <c r="L2618" s="637"/>
      <c r="M2618" s="637"/>
      <c r="N2618" s="637"/>
    </row>
    <row r="2619" spans="3:14" x14ac:dyDescent="0.25">
      <c r="C2619" s="649">
        <v>167.9</v>
      </c>
      <c r="D2619" s="650" t="str">
        <f t="shared" si="101"/>
        <v>167.90</v>
      </c>
      <c r="E2619" s="651">
        <v>0.51044500000000004</v>
      </c>
      <c r="F2619" s="618"/>
      <c r="I2619" s="653">
        <v>167.9</v>
      </c>
      <c r="J2619" s="650" t="str">
        <f t="shared" si="102"/>
        <v>167.90</v>
      </c>
      <c r="K2619" s="654">
        <v>0.63229999999999997</v>
      </c>
      <c r="L2619" s="637"/>
      <c r="M2619" s="637"/>
      <c r="N2619" s="637"/>
    </row>
    <row r="2620" spans="3:14" x14ac:dyDescent="0.25">
      <c r="C2620" s="649">
        <v>167.95</v>
      </c>
      <c r="D2620" s="650" t="str">
        <f t="shared" si="101"/>
        <v>167.95</v>
      </c>
      <c r="E2620" s="651">
        <v>0.51042500000000002</v>
      </c>
      <c r="F2620" s="618"/>
      <c r="I2620" s="653">
        <v>167.95</v>
      </c>
      <c r="J2620" s="650" t="str">
        <f t="shared" si="102"/>
        <v>167.95</v>
      </c>
      <c r="K2620" s="654">
        <v>0.63227</v>
      </c>
      <c r="L2620" s="637"/>
      <c r="M2620" s="637"/>
      <c r="N2620" s="637"/>
    </row>
    <row r="2621" spans="3:14" x14ac:dyDescent="0.25">
      <c r="C2621" s="649">
        <v>168</v>
      </c>
      <c r="D2621" s="650" t="str">
        <f t="shared" si="101"/>
        <v>168.00</v>
      </c>
      <c r="E2621" s="651">
        <v>0.51037999999999994</v>
      </c>
      <c r="F2621" s="618"/>
      <c r="I2621" s="653">
        <v>168</v>
      </c>
      <c r="J2621" s="650" t="str">
        <f t="shared" si="102"/>
        <v>168.00</v>
      </c>
      <c r="K2621" s="654">
        <v>0.63224000000000002</v>
      </c>
      <c r="L2621" s="637"/>
      <c r="M2621" s="637"/>
      <c r="N2621" s="637"/>
    </row>
    <row r="2622" spans="3:14" x14ac:dyDescent="0.25">
      <c r="C2622" s="649">
        <v>168.05</v>
      </c>
      <c r="D2622" s="650" t="str">
        <f t="shared" ref="D2622:D2685" si="103">TEXT(C2622,"#.00")</f>
        <v>168.05</v>
      </c>
      <c r="E2622" s="651">
        <v>0.51033499999999998</v>
      </c>
      <c r="F2622" s="618"/>
      <c r="I2622" s="653">
        <v>168.05</v>
      </c>
      <c r="J2622" s="650" t="str">
        <f t="shared" ref="J2622:J2640" si="104">TEXT(I2622,"#.00")</f>
        <v>168.05</v>
      </c>
      <c r="K2622" s="654">
        <v>0.63219999999999998</v>
      </c>
      <c r="L2622" s="637"/>
      <c r="M2622" s="637"/>
      <c r="N2622" s="637"/>
    </row>
    <row r="2623" spans="3:14" x14ac:dyDescent="0.25">
      <c r="C2623" s="649">
        <v>168.1</v>
      </c>
      <c r="D2623" s="650" t="str">
        <f t="shared" si="103"/>
        <v>168.10</v>
      </c>
      <c r="E2623" s="651">
        <v>0.51031499999999996</v>
      </c>
      <c r="F2623" s="618"/>
      <c r="I2623" s="653">
        <v>168.1</v>
      </c>
      <c r="J2623" s="650" t="str">
        <f t="shared" si="104"/>
        <v>168.10</v>
      </c>
      <c r="K2623" s="654">
        <v>0.63217000000000001</v>
      </c>
      <c r="L2623" s="637"/>
      <c r="M2623" s="637"/>
      <c r="N2623" s="637"/>
    </row>
    <row r="2624" spans="3:14" x14ac:dyDescent="0.25">
      <c r="C2624" s="649">
        <v>168.15</v>
      </c>
      <c r="D2624" s="650" t="str">
        <f t="shared" si="103"/>
        <v>168.15</v>
      </c>
      <c r="E2624" s="651">
        <v>0.51029500000000005</v>
      </c>
      <c r="F2624" s="618"/>
      <c r="I2624" s="653">
        <v>168.15</v>
      </c>
      <c r="J2624" s="650" t="str">
        <f t="shared" si="104"/>
        <v>168.15</v>
      </c>
      <c r="K2624" s="654">
        <v>0.63214000000000004</v>
      </c>
      <c r="L2624" s="637"/>
      <c r="M2624" s="637"/>
      <c r="N2624" s="637"/>
    </row>
    <row r="2625" spans="3:14" x14ac:dyDescent="0.25">
      <c r="C2625" s="649">
        <v>168.2</v>
      </c>
      <c r="D2625" s="650" t="str">
        <f t="shared" si="103"/>
        <v>168.20</v>
      </c>
      <c r="E2625" s="651">
        <v>0.51024999999999998</v>
      </c>
      <c r="F2625" s="618"/>
      <c r="I2625" s="653">
        <v>168.2</v>
      </c>
      <c r="J2625" s="650" t="str">
        <f t="shared" si="104"/>
        <v>168.20</v>
      </c>
      <c r="K2625" s="654">
        <v>0.63210999999999995</v>
      </c>
      <c r="L2625" s="637"/>
      <c r="M2625" s="637"/>
      <c r="N2625" s="637"/>
    </row>
    <row r="2626" spans="3:14" x14ac:dyDescent="0.25">
      <c r="C2626" s="649">
        <v>168.25</v>
      </c>
      <c r="D2626" s="650" t="str">
        <f t="shared" si="103"/>
        <v>168.25</v>
      </c>
      <c r="E2626" s="651">
        <v>0.51020500000000002</v>
      </c>
      <c r="F2626" s="618"/>
      <c r="I2626" s="653">
        <v>168.25</v>
      </c>
      <c r="J2626" s="650" t="str">
        <f t="shared" si="104"/>
        <v>168.25</v>
      </c>
      <c r="K2626" s="654">
        <v>0.63207000000000002</v>
      </c>
      <c r="L2626" s="637"/>
      <c r="M2626" s="637"/>
      <c r="N2626" s="637"/>
    </row>
    <row r="2627" spans="3:14" x14ac:dyDescent="0.25">
      <c r="C2627" s="649">
        <v>168.3</v>
      </c>
      <c r="D2627" s="650" t="str">
        <f t="shared" si="103"/>
        <v>168.30</v>
      </c>
      <c r="E2627" s="651">
        <v>0.510185</v>
      </c>
      <c r="F2627" s="618"/>
      <c r="I2627" s="653">
        <v>168.3</v>
      </c>
      <c r="J2627" s="650" t="str">
        <f t="shared" si="104"/>
        <v>168.30</v>
      </c>
      <c r="K2627" s="654">
        <v>0.63204000000000005</v>
      </c>
      <c r="L2627" s="637"/>
      <c r="M2627" s="637"/>
      <c r="N2627" s="637"/>
    </row>
    <row r="2628" spans="3:14" x14ac:dyDescent="0.25">
      <c r="C2628" s="649">
        <v>168.35</v>
      </c>
      <c r="D2628" s="650" t="str">
        <f t="shared" si="103"/>
        <v>168.35</v>
      </c>
      <c r="E2628" s="651">
        <v>0.51016499999999998</v>
      </c>
      <c r="F2628" s="618"/>
      <c r="I2628" s="653">
        <v>168.35</v>
      </c>
      <c r="J2628" s="650" t="str">
        <f t="shared" si="104"/>
        <v>168.35</v>
      </c>
      <c r="K2628" s="654">
        <v>0.63200999999999996</v>
      </c>
      <c r="L2628" s="637"/>
      <c r="M2628" s="637"/>
      <c r="N2628" s="637"/>
    </row>
    <row r="2629" spans="3:14" x14ac:dyDescent="0.25">
      <c r="C2629" s="649">
        <v>168.4</v>
      </c>
      <c r="D2629" s="650" t="str">
        <f t="shared" si="103"/>
        <v>168.40</v>
      </c>
      <c r="E2629" s="651">
        <v>0.51012000000000002</v>
      </c>
      <c r="F2629" s="618"/>
      <c r="I2629" s="653">
        <v>168.4</v>
      </c>
      <c r="J2629" s="650" t="str">
        <f t="shared" si="104"/>
        <v>168.40</v>
      </c>
      <c r="K2629" s="654">
        <v>0.63197999999999999</v>
      </c>
      <c r="L2629" s="637"/>
      <c r="M2629" s="637"/>
      <c r="N2629" s="637"/>
    </row>
    <row r="2630" spans="3:14" x14ac:dyDescent="0.25">
      <c r="C2630" s="649">
        <v>168.45</v>
      </c>
      <c r="D2630" s="650" t="str">
        <f t="shared" si="103"/>
        <v>168.45</v>
      </c>
      <c r="E2630" s="651">
        <v>0.51007499999999995</v>
      </c>
      <c r="F2630" s="618"/>
      <c r="I2630" s="653">
        <v>168.45</v>
      </c>
      <c r="J2630" s="650" t="str">
        <f t="shared" si="104"/>
        <v>168.45</v>
      </c>
      <c r="K2630" s="654">
        <v>0.63195000000000001</v>
      </c>
      <c r="L2630" s="637"/>
      <c r="M2630" s="637"/>
      <c r="N2630" s="637"/>
    </row>
    <row r="2631" spans="3:14" x14ac:dyDescent="0.25">
      <c r="C2631" s="649">
        <v>168.5</v>
      </c>
      <c r="D2631" s="650" t="str">
        <f t="shared" si="103"/>
        <v>168.50</v>
      </c>
      <c r="E2631" s="651">
        <v>0.51005500000000004</v>
      </c>
      <c r="F2631" s="618"/>
      <c r="I2631" s="653">
        <v>168.5</v>
      </c>
      <c r="J2631" s="650" t="str">
        <f t="shared" si="104"/>
        <v>168.50</v>
      </c>
      <c r="K2631" s="654">
        <v>0.63192000000000004</v>
      </c>
      <c r="L2631" s="637"/>
      <c r="M2631" s="637"/>
      <c r="N2631" s="637"/>
    </row>
    <row r="2632" spans="3:14" x14ac:dyDescent="0.25">
      <c r="C2632" s="649">
        <v>168.55</v>
      </c>
      <c r="D2632" s="650" t="str">
        <f t="shared" si="103"/>
        <v>168.55</v>
      </c>
      <c r="E2632" s="651">
        <v>0.51003500000000002</v>
      </c>
      <c r="F2632" s="618"/>
      <c r="I2632" s="653">
        <v>168.55</v>
      </c>
      <c r="J2632" s="650" t="str">
        <f t="shared" si="104"/>
        <v>168.55</v>
      </c>
      <c r="K2632" s="654">
        <v>0.63188</v>
      </c>
      <c r="L2632" s="637"/>
      <c r="M2632" s="637"/>
      <c r="N2632" s="637"/>
    </row>
    <row r="2633" spans="3:14" x14ac:dyDescent="0.25">
      <c r="C2633" s="649">
        <v>168.6</v>
      </c>
      <c r="D2633" s="650" t="str">
        <f t="shared" si="103"/>
        <v>168.60</v>
      </c>
      <c r="E2633" s="651">
        <v>0.50999000000000005</v>
      </c>
      <c r="F2633" s="618"/>
      <c r="I2633" s="653">
        <v>168.6</v>
      </c>
      <c r="J2633" s="650" t="str">
        <f t="shared" si="104"/>
        <v>168.60</v>
      </c>
      <c r="K2633" s="654">
        <v>0.63185000000000002</v>
      </c>
      <c r="L2633" s="637"/>
      <c r="M2633" s="637"/>
      <c r="N2633" s="637"/>
    </row>
    <row r="2634" spans="3:14" x14ac:dyDescent="0.25">
      <c r="C2634" s="649">
        <v>168.65</v>
      </c>
      <c r="D2634" s="650" t="str">
        <f t="shared" si="103"/>
        <v>168.65</v>
      </c>
      <c r="E2634" s="651">
        <v>0.50994499999999998</v>
      </c>
      <c r="F2634" s="618"/>
      <c r="I2634" s="653">
        <v>168.65</v>
      </c>
      <c r="J2634" s="650" t="str">
        <f t="shared" si="104"/>
        <v>168.65</v>
      </c>
      <c r="K2634" s="654">
        <v>0.63182000000000005</v>
      </c>
      <c r="L2634" s="637"/>
      <c r="M2634" s="637"/>
      <c r="N2634" s="637"/>
    </row>
    <row r="2635" spans="3:14" x14ac:dyDescent="0.25">
      <c r="C2635" s="649">
        <v>168.7</v>
      </c>
      <c r="D2635" s="650" t="str">
        <f t="shared" si="103"/>
        <v>168.70</v>
      </c>
      <c r="E2635" s="651">
        <v>0.50992499999999996</v>
      </c>
      <c r="F2635" s="618"/>
      <c r="I2635" s="653">
        <v>168.7</v>
      </c>
      <c r="J2635" s="650" t="str">
        <f t="shared" si="104"/>
        <v>168.70</v>
      </c>
      <c r="K2635" s="654">
        <v>0.63178999999999996</v>
      </c>
      <c r="L2635" s="637"/>
      <c r="M2635" s="637"/>
      <c r="N2635" s="637"/>
    </row>
    <row r="2636" spans="3:14" x14ac:dyDescent="0.25">
      <c r="C2636" s="649">
        <v>168.75</v>
      </c>
      <c r="D2636" s="650" t="str">
        <f t="shared" si="103"/>
        <v>168.75</v>
      </c>
      <c r="E2636" s="651">
        <v>0.50990500000000005</v>
      </c>
      <c r="F2636" s="618"/>
      <c r="I2636" s="653">
        <v>168.75</v>
      </c>
      <c r="J2636" s="650" t="str">
        <f t="shared" si="104"/>
        <v>168.75</v>
      </c>
      <c r="K2636" s="654">
        <v>0.63175000000000003</v>
      </c>
      <c r="L2636" s="637"/>
      <c r="M2636" s="637"/>
      <c r="N2636" s="637"/>
    </row>
    <row r="2637" spans="3:14" x14ac:dyDescent="0.25">
      <c r="C2637" s="649">
        <v>168.8</v>
      </c>
      <c r="D2637" s="650" t="str">
        <f t="shared" si="103"/>
        <v>168.80</v>
      </c>
      <c r="E2637" s="651">
        <v>0.50985999999999998</v>
      </c>
      <c r="F2637" s="618"/>
      <c r="I2637" s="653">
        <v>168.8</v>
      </c>
      <c r="J2637" s="650" t="str">
        <f t="shared" si="104"/>
        <v>168.80</v>
      </c>
      <c r="K2637" s="654">
        <v>0.63171999999999995</v>
      </c>
      <c r="L2637" s="637"/>
      <c r="M2637" s="637"/>
      <c r="N2637" s="637"/>
    </row>
    <row r="2638" spans="3:14" x14ac:dyDescent="0.25">
      <c r="C2638" s="649">
        <v>168.85</v>
      </c>
      <c r="D2638" s="650" t="str">
        <f t="shared" si="103"/>
        <v>168.85</v>
      </c>
      <c r="E2638" s="651">
        <v>0.50981500000000002</v>
      </c>
      <c r="F2638" s="618"/>
      <c r="I2638" s="653">
        <v>168.85</v>
      </c>
      <c r="J2638" s="650" t="str">
        <f t="shared" si="104"/>
        <v>168.85</v>
      </c>
      <c r="K2638" s="654">
        <v>0.63168999999999997</v>
      </c>
      <c r="L2638" s="637"/>
      <c r="M2638" s="637"/>
      <c r="N2638" s="637"/>
    </row>
    <row r="2639" spans="3:14" x14ac:dyDescent="0.25">
      <c r="C2639" s="649">
        <v>168.9</v>
      </c>
      <c r="D2639" s="650" t="str">
        <f t="shared" si="103"/>
        <v>168.90</v>
      </c>
      <c r="E2639" s="651">
        <v>0.50976999999999995</v>
      </c>
      <c r="F2639" s="618"/>
      <c r="I2639" s="653">
        <v>168.9</v>
      </c>
      <c r="J2639" s="650" t="str">
        <f t="shared" si="104"/>
        <v>168.90</v>
      </c>
      <c r="K2639" s="654">
        <v>0.63166</v>
      </c>
      <c r="L2639" s="637"/>
      <c r="M2639" s="637"/>
      <c r="N2639" s="637"/>
    </row>
    <row r="2640" spans="3:14" x14ac:dyDescent="0.25">
      <c r="C2640" s="649">
        <v>168.95</v>
      </c>
      <c r="D2640" s="650" t="str">
        <f t="shared" si="103"/>
        <v>168.95</v>
      </c>
      <c r="E2640" s="651">
        <v>0.50972499999999998</v>
      </c>
      <c r="F2640" s="618"/>
      <c r="I2640" s="656">
        <v>168.95</v>
      </c>
      <c r="J2640" s="657" t="str">
        <f t="shared" si="104"/>
        <v>168.95</v>
      </c>
      <c r="K2640" s="658">
        <v>0.63161999999999996</v>
      </c>
      <c r="L2640" s="637"/>
      <c r="M2640" s="637"/>
      <c r="N2640" s="637"/>
    </row>
    <row r="2641" spans="3:6" x14ac:dyDescent="0.25">
      <c r="C2641" s="649">
        <v>169</v>
      </c>
      <c r="D2641" s="650" t="str">
        <f t="shared" si="103"/>
        <v>169.00</v>
      </c>
      <c r="E2641" s="651">
        <v>0.50970499999999996</v>
      </c>
      <c r="F2641" s="618"/>
    </row>
    <row r="2642" spans="3:6" x14ac:dyDescent="0.25">
      <c r="C2642" s="649">
        <v>169.05</v>
      </c>
      <c r="D2642" s="650" t="str">
        <f t="shared" si="103"/>
        <v>169.05</v>
      </c>
      <c r="E2642" s="651">
        <v>0.50968500000000005</v>
      </c>
      <c r="F2642" s="618"/>
    </row>
    <row r="2643" spans="3:6" x14ac:dyDescent="0.25">
      <c r="C2643" s="649">
        <v>169.1</v>
      </c>
      <c r="D2643" s="650" t="str">
        <f t="shared" si="103"/>
        <v>169.10</v>
      </c>
      <c r="E2643" s="651">
        <v>0.50963999999999998</v>
      </c>
      <c r="F2643" s="618"/>
    </row>
    <row r="2644" spans="3:6" x14ac:dyDescent="0.25">
      <c r="C2644" s="649">
        <v>169.15</v>
      </c>
      <c r="D2644" s="650" t="str">
        <f t="shared" si="103"/>
        <v>169.15</v>
      </c>
      <c r="E2644" s="651">
        <v>0.50959500000000002</v>
      </c>
      <c r="F2644" s="618"/>
    </row>
    <row r="2645" spans="3:6" x14ac:dyDescent="0.25">
      <c r="C2645" s="649">
        <v>169.2</v>
      </c>
      <c r="D2645" s="650" t="str">
        <f t="shared" si="103"/>
        <v>169.20</v>
      </c>
      <c r="E2645" s="651">
        <v>0.509575</v>
      </c>
      <c r="F2645" s="618"/>
    </row>
    <row r="2646" spans="3:6" x14ac:dyDescent="0.25">
      <c r="C2646" s="649">
        <v>169.25</v>
      </c>
      <c r="D2646" s="650" t="str">
        <f t="shared" si="103"/>
        <v>169.25</v>
      </c>
      <c r="E2646" s="651">
        <v>0.50955499999999998</v>
      </c>
      <c r="F2646" s="618"/>
    </row>
    <row r="2647" spans="3:6" x14ac:dyDescent="0.25">
      <c r="C2647" s="649">
        <v>169.3</v>
      </c>
      <c r="D2647" s="650" t="str">
        <f t="shared" si="103"/>
        <v>169.30</v>
      </c>
      <c r="E2647" s="651">
        <v>0.50951000000000002</v>
      </c>
      <c r="F2647" s="618"/>
    </row>
    <row r="2648" spans="3:6" x14ac:dyDescent="0.25">
      <c r="C2648" s="649">
        <v>169.35</v>
      </c>
      <c r="D2648" s="650" t="str">
        <f t="shared" si="103"/>
        <v>169.35</v>
      </c>
      <c r="E2648" s="651">
        <v>0.50946499999999995</v>
      </c>
      <c r="F2648" s="618"/>
    </row>
    <row r="2649" spans="3:6" x14ac:dyDescent="0.25">
      <c r="C2649" s="649">
        <v>169.4</v>
      </c>
      <c r="D2649" s="650" t="str">
        <f t="shared" si="103"/>
        <v>169.40</v>
      </c>
      <c r="E2649" s="651">
        <v>0.50944500000000004</v>
      </c>
      <c r="F2649" s="618"/>
    </row>
    <row r="2650" spans="3:6" x14ac:dyDescent="0.25">
      <c r="C2650" s="649">
        <v>169.45</v>
      </c>
      <c r="D2650" s="650" t="str">
        <f t="shared" si="103"/>
        <v>169.45</v>
      </c>
      <c r="E2650" s="651">
        <v>0.50942500000000002</v>
      </c>
      <c r="F2650" s="618"/>
    </row>
    <row r="2651" spans="3:6" x14ac:dyDescent="0.25">
      <c r="C2651" s="649">
        <v>169.5</v>
      </c>
      <c r="D2651" s="650" t="str">
        <f t="shared" si="103"/>
        <v>169.50</v>
      </c>
      <c r="E2651" s="651">
        <v>0.50938000000000005</v>
      </c>
      <c r="F2651" s="618"/>
    </row>
    <row r="2652" spans="3:6" x14ac:dyDescent="0.25">
      <c r="C2652" s="649">
        <v>169.55</v>
      </c>
      <c r="D2652" s="650" t="str">
        <f t="shared" si="103"/>
        <v>169.55</v>
      </c>
      <c r="E2652" s="651">
        <v>0.50933499999999998</v>
      </c>
      <c r="F2652" s="618"/>
    </row>
    <row r="2653" spans="3:6" x14ac:dyDescent="0.25">
      <c r="C2653" s="649">
        <v>169.6</v>
      </c>
      <c r="D2653" s="650" t="str">
        <f t="shared" si="103"/>
        <v>169.60</v>
      </c>
      <c r="E2653" s="651">
        <v>0.50931499999999996</v>
      </c>
      <c r="F2653" s="618"/>
    </row>
    <row r="2654" spans="3:6" x14ac:dyDescent="0.25">
      <c r="C2654" s="649">
        <v>169.65</v>
      </c>
      <c r="D2654" s="650" t="str">
        <f t="shared" si="103"/>
        <v>169.65</v>
      </c>
      <c r="E2654" s="651">
        <v>0.50929500000000005</v>
      </c>
      <c r="F2654" s="618"/>
    </row>
    <row r="2655" spans="3:6" x14ac:dyDescent="0.25">
      <c r="C2655" s="649">
        <v>169.7</v>
      </c>
      <c r="D2655" s="650" t="str">
        <f t="shared" si="103"/>
        <v>169.70</v>
      </c>
      <c r="E2655" s="651">
        <v>0.50924999999999998</v>
      </c>
      <c r="F2655" s="618"/>
    </row>
    <row r="2656" spans="3:6" x14ac:dyDescent="0.25">
      <c r="C2656" s="649">
        <v>169.75</v>
      </c>
      <c r="D2656" s="650" t="str">
        <f t="shared" si="103"/>
        <v>169.75</v>
      </c>
      <c r="E2656" s="651">
        <v>0.50920500000000002</v>
      </c>
      <c r="F2656" s="618"/>
    </row>
    <row r="2657" spans="3:6" x14ac:dyDescent="0.25">
      <c r="C2657" s="649">
        <v>169.8</v>
      </c>
      <c r="D2657" s="650" t="str">
        <f t="shared" si="103"/>
        <v>169.80</v>
      </c>
      <c r="E2657" s="651">
        <v>0.509185</v>
      </c>
      <c r="F2657" s="618"/>
    </row>
    <row r="2658" spans="3:6" x14ac:dyDescent="0.25">
      <c r="C2658" s="649">
        <v>169.85</v>
      </c>
      <c r="D2658" s="650" t="str">
        <f t="shared" si="103"/>
        <v>169.85</v>
      </c>
      <c r="E2658" s="651">
        <v>0.50916499999999998</v>
      </c>
      <c r="F2658" s="618"/>
    </row>
    <row r="2659" spans="3:6" x14ac:dyDescent="0.25">
      <c r="C2659" s="649">
        <v>169.9</v>
      </c>
      <c r="D2659" s="650" t="str">
        <f t="shared" si="103"/>
        <v>169.90</v>
      </c>
      <c r="E2659" s="651">
        <v>0.50912000000000002</v>
      </c>
      <c r="F2659" s="618"/>
    </row>
    <row r="2660" spans="3:6" x14ac:dyDescent="0.25">
      <c r="C2660" s="649">
        <v>169.95</v>
      </c>
      <c r="D2660" s="650" t="str">
        <f t="shared" si="103"/>
        <v>169.95</v>
      </c>
      <c r="E2660" s="651">
        <v>0.50907500000000006</v>
      </c>
      <c r="F2660" s="618"/>
    </row>
    <row r="2661" spans="3:6" x14ac:dyDescent="0.25">
      <c r="C2661" s="649">
        <v>170</v>
      </c>
      <c r="D2661" s="650" t="str">
        <f t="shared" si="103"/>
        <v>170.00</v>
      </c>
      <c r="E2661" s="651">
        <v>0.50905500000000004</v>
      </c>
      <c r="F2661" s="618"/>
    </row>
    <row r="2662" spans="3:6" x14ac:dyDescent="0.25">
      <c r="C2662" s="649">
        <v>170.05</v>
      </c>
      <c r="D2662" s="650" t="str">
        <f t="shared" si="103"/>
        <v>170.05</v>
      </c>
      <c r="E2662" s="651">
        <v>0.50903500000000002</v>
      </c>
      <c r="F2662" s="618"/>
    </row>
    <row r="2663" spans="3:6" x14ac:dyDescent="0.25">
      <c r="C2663" s="649">
        <v>170.1</v>
      </c>
      <c r="D2663" s="650" t="str">
        <f t="shared" si="103"/>
        <v>170.10</v>
      </c>
      <c r="E2663" s="651">
        <v>0.50899000000000005</v>
      </c>
      <c r="F2663" s="618"/>
    </row>
    <row r="2664" spans="3:6" x14ac:dyDescent="0.25">
      <c r="C2664" s="649">
        <v>170.15</v>
      </c>
      <c r="D2664" s="650" t="str">
        <f t="shared" si="103"/>
        <v>170.15</v>
      </c>
      <c r="E2664" s="651">
        <v>0.50894499999999998</v>
      </c>
      <c r="F2664" s="618"/>
    </row>
    <row r="2665" spans="3:6" x14ac:dyDescent="0.25">
      <c r="C2665" s="649">
        <v>170.2</v>
      </c>
      <c r="D2665" s="650" t="str">
        <f t="shared" si="103"/>
        <v>170.20</v>
      </c>
      <c r="E2665" s="651">
        <v>0.50892499999999996</v>
      </c>
      <c r="F2665" s="618"/>
    </row>
    <row r="2666" spans="3:6" x14ac:dyDescent="0.25">
      <c r="C2666" s="649">
        <v>170.25</v>
      </c>
      <c r="D2666" s="650" t="str">
        <f t="shared" si="103"/>
        <v>170.25</v>
      </c>
      <c r="E2666" s="651">
        <v>0.50890500000000005</v>
      </c>
      <c r="F2666" s="618"/>
    </row>
    <row r="2667" spans="3:6" x14ac:dyDescent="0.25">
      <c r="C2667" s="649">
        <v>170.3</v>
      </c>
      <c r="D2667" s="650" t="str">
        <f t="shared" si="103"/>
        <v>170.30</v>
      </c>
      <c r="E2667" s="651">
        <v>0.50885999999999998</v>
      </c>
      <c r="F2667" s="618"/>
    </row>
    <row r="2668" spans="3:6" x14ac:dyDescent="0.25">
      <c r="C2668" s="649">
        <v>170.35</v>
      </c>
      <c r="D2668" s="650" t="str">
        <f t="shared" si="103"/>
        <v>170.35</v>
      </c>
      <c r="E2668" s="651">
        <v>0.50881500000000002</v>
      </c>
      <c r="F2668" s="618"/>
    </row>
    <row r="2669" spans="3:6" x14ac:dyDescent="0.25">
      <c r="C2669" s="649">
        <v>170.4</v>
      </c>
      <c r="D2669" s="650" t="str">
        <f t="shared" si="103"/>
        <v>170.40</v>
      </c>
      <c r="E2669" s="651">
        <v>0.508795</v>
      </c>
      <c r="F2669" s="618"/>
    </row>
    <row r="2670" spans="3:6" x14ac:dyDescent="0.25">
      <c r="C2670" s="649">
        <v>170.45</v>
      </c>
      <c r="D2670" s="650" t="str">
        <f t="shared" si="103"/>
        <v>170.45</v>
      </c>
      <c r="E2670" s="651">
        <v>0.50877499999999998</v>
      </c>
      <c r="F2670" s="618"/>
    </row>
    <row r="2671" spans="3:6" x14ac:dyDescent="0.25">
      <c r="C2671" s="649">
        <v>170.5</v>
      </c>
      <c r="D2671" s="650" t="str">
        <f t="shared" si="103"/>
        <v>170.50</v>
      </c>
      <c r="E2671" s="651">
        <v>0.50873000000000002</v>
      </c>
      <c r="F2671" s="618"/>
    </row>
    <row r="2672" spans="3:6" x14ac:dyDescent="0.25">
      <c r="C2672" s="649">
        <v>170.55</v>
      </c>
      <c r="D2672" s="650" t="str">
        <f t="shared" si="103"/>
        <v>170.55</v>
      </c>
      <c r="E2672" s="651">
        <v>0.50868500000000005</v>
      </c>
      <c r="F2672" s="618"/>
    </row>
    <row r="2673" spans="3:6" x14ac:dyDescent="0.25">
      <c r="C2673" s="649">
        <v>170.6</v>
      </c>
      <c r="D2673" s="650" t="str">
        <f t="shared" si="103"/>
        <v>170.60</v>
      </c>
      <c r="E2673" s="651">
        <v>0.50866500000000003</v>
      </c>
      <c r="F2673" s="618"/>
    </row>
    <row r="2674" spans="3:6" x14ac:dyDescent="0.25">
      <c r="C2674" s="649">
        <v>170.65</v>
      </c>
      <c r="D2674" s="650" t="str">
        <f t="shared" si="103"/>
        <v>170.65</v>
      </c>
      <c r="E2674" s="651">
        <v>0.50864500000000001</v>
      </c>
      <c r="F2674" s="618"/>
    </row>
    <row r="2675" spans="3:6" x14ac:dyDescent="0.25">
      <c r="C2675" s="649">
        <v>170.7</v>
      </c>
      <c r="D2675" s="650" t="str">
        <f t="shared" si="103"/>
        <v>170.70</v>
      </c>
      <c r="E2675" s="651">
        <v>0.50860000000000005</v>
      </c>
      <c r="F2675" s="618"/>
    </row>
    <row r="2676" spans="3:6" x14ac:dyDescent="0.25">
      <c r="C2676" s="649">
        <v>170.75</v>
      </c>
      <c r="D2676" s="650" t="str">
        <f t="shared" si="103"/>
        <v>170.75</v>
      </c>
      <c r="E2676" s="651">
        <v>0.50855499999999998</v>
      </c>
      <c r="F2676" s="618"/>
    </row>
    <row r="2677" spans="3:6" x14ac:dyDescent="0.25">
      <c r="C2677" s="649">
        <v>170.8</v>
      </c>
      <c r="D2677" s="650" t="str">
        <f t="shared" si="103"/>
        <v>170.80</v>
      </c>
      <c r="E2677" s="651">
        <v>0.50853499999999996</v>
      </c>
      <c r="F2677" s="618"/>
    </row>
    <row r="2678" spans="3:6" x14ac:dyDescent="0.25">
      <c r="C2678" s="649">
        <v>170.85</v>
      </c>
      <c r="D2678" s="650" t="str">
        <f t="shared" si="103"/>
        <v>170.85</v>
      </c>
      <c r="E2678" s="651">
        <v>0.50851500000000005</v>
      </c>
      <c r="F2678" s="618"/>
    </row>
    <row r="2679" spans="3:6" x14ac:dyDescent="0.25">
      <c r="C2679" s="649">
        <v>170.9</v>
      </c>
      <c r="D2679" s="650" t="str">
        <f t="shared" si="103"/>
        <v>170.90</v>
      </c>
      <c r="E2679" s="651">
        <v>0.50846999999999998</v>
      </c>
      <c r="F2679" s="618"/>
    </row>
    <row r="2680" spans="3:6" x14ac:dyDescent="0.25">
      <c r="C2680" s="649">
        <v>170.95</v>
      </c>
      <c r="D2680" s="650" t="str">
        <f t="shared" si="103"/>
        <v>170.95</v>
      </c>
      <c r="E2680" s="651">
        <v>0.50842500000000002</v>
      </c>
      <c r="F2680" s="618"/>
    </row>
    <row r="2681" spans="3:6" x14ac:dyDescent="0.25">
      <c r="C2681" s="649">
        <v>171</v>
      </c>
      <c r="D2681" s="650" t="str">
        <f t="shared" si="103"/>
        <v>171.00</v>
      </c>
      <c r="E2681" s="651">
        <v>0.508405</v>
      </c>
      <c r="F2681" s="618"/>
    </row>
    <row r="2682" spans="3:6" x14ac:dyDescent="0.25">
      <c r="C2682" s="649">
        <v>171.05</v>
      </c>
      <c r="D2682" s="650" t="str">
        <f t="shared" si="103"/>
        <v>171.05</v>
      </c>
      <c r="E2682" s="651">
        <v>0.50838499999999998</v>
      </c>
      <c r="F2682" s="618"/>
    </row>
    <row r="2683" spans="3:6" x14ac:dyDescent="0.25">
      <c r="C2683" s="649">
        <v>171.1</v>
      </c>
      <c r="D2683" s="650" t="str">
        <f t="shared" si="103"/>
        <v>171.10</v>
      </c>
      <c r="E2683" s="651">
        <v>0.50834000000000001</v>
      </c>
      <c r="F2683" s="618"/>
    </row>
    <row r="2684" spans="3:6" x14ac:dyDescent="0.25">
      <c r="C2684" s="649">
        <v>171.15</v>
      </c>
      <c r="D2684" s="650" t="str">
        <f t="shared" si="103"/>
        <v>171.15</v>
      </c>
      <c r="E2684" s="651">
        <v>0.50829500000000005</v>
      </c>
      <c r="F2684" s="618"/>
    </row>
    <row r="2685" spans="3:6" x14ac:dyDescent="0.25">
      <c r="C2685" s="649">
        <v>171.2</v>
      </c>
      <c r="D2685" s="650" t="str">
        <f t="shared" si="103"/>
        <v>171.20</v>
      </c>
      <c r="E2685" s="651">
        <v>0.50827500000000003</v>
      </c>
      <c r="F2685" s="618"/>
    </row>
    <row r="2686" spans="3:6" x14ac:dyDescent="0.25">
      <c r="C2686" s="649">
        <v>171.25</v>
      </c>
      <c r="D2686" s="650" t="str">
        <f t="shared" ref="D2686:D2749" si="105">TEXT(C2686,"#.00")</f>
        <v>171.25</v>
      </c>
      <c r="E2686" s="651">
        <v>0.50825500000000001</v>
      </c>
      <c r="F2686" s="618"/>
    </row>
    <row r="2687" spans="3:6" x14ac:dyDescent="0.25">
      <c r="C2687" s="649">
        <v>171.3</v>
      </c>
      <c r="D2687" s="650" t="str">
        <f t="shared" si="105"/>
        <v>171.30</v>
      </c>
      <c r="E2687" s="651">
        <v>0.50821000000000005</v>
      </c>
      <c r="F2687" s="618"/>
    </row>
    <row r="2688" spans="3:6" x14ac:dyDescent="0.25">
      <c r="C2688" s="649">
        <v>171.35</v>
      </c>
      <c r="D2688" s="650" t="str">
        <f t="shared" si="105"/>
        <v>171.35</v>
      </c>
      <c r="E2688" s="651">
        <v>0.50816499999999998</v>
      </c>
      <c r="F2688" s="618"/>
    </row>
    <row r="2689" spans="3:6" x14ac:dyDescent="0.25">
      <c r="C2689" s="649">
        <v>171.4</v>
      </c>
      <c r="D2689" s="650" t="str">
        <f t="shared" si="105"/>
        <v>171.40</v>
      </c>
      <c r="E2689" s="651">
        <v>0.50814499999999996</v>
      </c>
      <c r="F2689" s="618"/>
    </row>
    <row r="2690" spans="3:6" x14ac:dyDescent="0.25">
      <c r="C2690" s="649">
        <v>171.45</v>
      </c>
      <c r="D2690" s="650" t="str">
        <f t="shared" si="105"/>
        <v>171.45</v>
      </c>
      <c r="E2690" s="651">
        <v>0.50812500000000005</v>
      </c>
      <c r="F2690" s="618"/>
    </row>
    <row r="2691" spans="3:6" x14ac:dyDescent="0.25">
      <c r="C2691" s="649">
        <v>171.5</v>
      </c>
      <c r="D2691" s="650" t="str">
        <f t="shared" si="105"/>
        <v>171.50</v>
      </c>
      <c r="E2691" s="651">
        <v>0.50807999999999998</v>
      </c>
      <c r="F2691" s="618"/>
    </row>
    <row r="2692" spans="3:6" x14ac:dyDescent="0.25">
      <c r="C2692" s="649">
        <v>171.55</v>
      </c>
      <c r="D2692" s="650" t="str">
        <f t="shared" si="105"/>
        <v>171.55</v>
      </c>
      <c r="E2692" s="651">
        <v>0.50803500000000001</v>
      </c>
      <c r="F2692" s="618"/>
    </row>
    <row r="2693" spans="3:6" x14ac:dyDescent="0.25">
      <c r="C2693" s="649">
        <v>171.6</v>
      </c>
      <c r="D2693" s="650" t="str">
        <f t="shared" si="105"/>
        <v>171.60</v>
      </c>
      <c r="E2693" s="651">
        <v>0.50801499999999999</v>
      </c>
      <c r="F2693" s="618"/>
    </row>
    <row r="2694" spans="3:6" x14ac:dyDescent="0.25">
      <c r="C2694" s="649">
        <v>171.65</v>
      </c>
      <c r="D2694" s="650" t="str">
        <f t="shared" si="105"/>
        <v>171.65</v>
      </c>
      <c r="E2694" s="651">
        <v>0.50799499999999997</v>
      </c>
      <c r="F2694" s="618"/>
    </row>
    <row r="2695" spans="3:6" x14ac:dyDescent="0.25">
      <c r="C2695" s="649">
        <v>171.7</v>
      </c>
      <c r="D2695" s="650" t="str">
        <f t="shared" si="105"/>
        <v>171.70</v>
      </c>
      <c r="E2695" s="651">
        <v>0.50795000000000001</v>
      </c>
      <c r="F2695" s="618"/>
    </row>
    <row r="2696" spans="3:6" x14ac:dyDescent="0.25">
      <c r="C2696" s="649">
        <v>171.75</v>
      </c>
      <c r="D2696" s="650" t="str">
        <f t="shared" si="105"/>
        <v>171.75</v>
      </c>
      <c r="E2696" s="651">
        <v>0.50790500000000005</v>
      </c>
      <c r="F2696" s="618"/>
    </row>
    <row r="2697" spans="3:6" x14ac:dyDescent="0.25">
      <c r="C2697" s="649">
        <v>171.8</v>
      </c>
      <c r="D2697" s="650" t="str">
        <f t="shared" si="105"/>
        <v>171.80</v>
      </c>
      <c r="E2697" s="651">
        <v>0.50788500000000003</v>
      </c>
      <c r="F2697" s="618"/>
    </row>
    <row r="2698" spans="3:6" x14ac:dyDescent="0.25">
      <c r="C2698" s="649">
        <v>171.85</v>
      </c>
      <c r="D2698" s="650" t="str">
        <f t="shared" si="105"/>
        <v>171.85</v>
      </c>
      <c r="E2698" s="651">
        <v>0.50786500000000001</v>
      </c>
      <c r="F2698" s="618"/>
    </row>
    <row r="2699" spans="3:6" x14ac:dyDescent="0.25">
      <c r="C2699" s="649">
        <v>171.9</v>
      </c>
      <c r="D2699" s="650" t="str">
        <f t="shared" si="105"/>
        <v>171.90</v>
      </c>
      <c r="E2699" s="651">
        <v>0.50782000000000005</v>
      </c>
      <c r="F2699" s="618"/>
    </row>
    <row r="2700" spans="3:6" x14ac:dyDescent="0.25">
      <c r="C2700" s="649">
        <v>171.95</v>
      </c>
      <c r="D2700" s="650" t="str">
        <f t="shared" si="105"/>
        <v>171.95</v>
      </c>
      <c r="E2700" s="651">
        <v>0.50777499999999998</v>
      </c>
      <c r="F2700" s="618"/>
    </row>
    <row r="2701" spans="3:6" x14ac:dyDescent="0.25">
      <c r="C2701" s="649">
        <v>172</v>
      </c>
      <c r="D2701" s="650" t="str">
        <f t="shared" si="105"/>
        <v>172.00</v>
      </c>
      <c r="E2701" s="651">
        <v>0.50775499999999996</v>
      </c>
      <c r="F2701" s="618"/>
    </row>
    <row r="2702" spans="3:6" x14ac:dyDescent="0.25">
      <c r="C2702" s="649">
        <v>172.05</v>
      </c>
      <c r="D2702" s="650" t="str">
        <f t="shared" si="105"/>
        <v>172.05</v>
      </c>
      <c r="E2702" s="651">
        <v>0.50773500000000005</v>
      </c>
      <c r="F2702" s="618"/>
    </row>
    <row r="2703" spans="3:6" x14ac:dyDescent="0.25">
      <c r="C2703" s="649">
        <v>172.1</v>
      </c>
      <c r="D2703" s="650" t="str">
        <f t="shared" si="105"/>
        <v>172.10</v>
      </c>
      <c r="E2703" s="651">
        <v>0.50768999999999997</v>
      </c>
      <c r="F2703" s="618"/>
    </row>
    <row r="2704" spans="3:6" x14ac:dyDescent="0.25">
      <c r="C2704" s="649">
        <v>172.15</v>
      </c>
      <c r="D2704" s="650" t="str">
        <f t="shared" si="105"/>
        <v>172.15</v>
      </c>
      <c r="E2704" s="651">
        <v>0.50764500000000001</v>
      </c>
      <c r="F2704" s="618"/>
    </row>
    <row r="2705" spans="3:6" x14ac:dyDescent="0.25">
      <c r="C2705" s="649">
        <v>172.2</v>
      </c>
      <c r="D2705" s="650" t="str">
        <f t="shared" si="105"/>
        <v>172.20</v>
      </c>
      <c r="E2705" s="651">
        <v>0.50762499999999999</v>
      </c>
      <c r="F2705" s="618"/>
    </row>
    <row r="2706" spans="3:6" x14ac:dyDescent="0.25">
      <c r="C2706" s="649">
        <v>172.25</v>
      </c>
      <c r="D2706" s="650" t="str">
        <f t="shared" si="105"/>
        <v>172.25</v>
      </c>
      <c r="E2706" s="651">
        <v>0.50760499999999997</v>
      </c>
      <c r="F2706" s="618"/>
    </row>
    <row r="2707" spans="3:6" x14ac:dyDescent="0.25">
      <c r="C2707" s="649">
        <v>172.3</v>
      </c>
      <c r="D2707" s="650" t="str">
        <f t="shared" si="105"/>
        <v>172.30</v>
      </c>
      <c r="E2707" s="651">
        <v>0.50756000000000001</v>
      </c>
      <c r="F2707" s="618"/>
    </row>
    <row r="2708" spans="3:6" x14ac:dyDescent="0.25">
      <c r="C2708" s="649">
        <v>172.35</v>
      </c>
      <c r="D2708" s="650" t="str">
        <f t="shared" si="105"/>
        <v>172.35</v>
      </c>
      <c r="E2708" s="651">
        <v>0.50751500000000005</v>
      </c>
      <c r="F2708" s="618"/>
    </row>
    <row r="2709" spans="3:6" x14ac:dyDescent="0.25">
      <c r="C2709" s="649">
        <v>172.4</v>
      </c>
      <c r="D2709" s="650" t="str">
        <f t="shared" si="105"/>
        <v>172.40</v>
      </c>
      <c r="E2709" s="651">
        <v>0.50749500000000003</v>
      </c>
      <c r="F2709" s="618"/>
    </row>
    <row r="2710" spans="3:6" x14ac:dyDescent="0.25">
      <c r="C2710" s="649">
        <v>172.45</v>
      </c>
      <c r="D2710" s="650" t="str">
        <f t="shared" si="105"/>
        <v>172.45</v>
      </c>
      <c r="E2710" s="651">
        <v>0.50747500000000001</v>
      </c>
      <c r="F2710" s="618"/>
    </row>
    <row r="2711" spans="3:6" x14ac:dyDescent="0.25">
      <c r="C2711" s="649">
        <v>172.5</v>
      </c>
      <c r="D2711" s="650" t="str">
        <f t="shared" si="105"/>
        <v>172.50</v>
      </c>
      <c r="E2711" s="651">
        <v>0.50743000000000005</v>
      </c>
      <c r="F2711" s="618"/>
    </row>
    <row r="2712" spans="3:6" x14ac:dyDescent="0.25">
      <c r="C2712" s="649">
        <v>172.55</v>
      </c>
      <c r="D2712" s="650" t="str">
        <f t="shared" si="105"/>
        <v>172.55</v>
      </c>
      <c r="E2712" s="651">
        <v>0.50738499999999997</v>
      </c>
      <c r="F2712" s="618"/>
    </row>
    <row r="2713" spans="3:6" x14ac:dyDescent="0.25">
      <c r="C2713" s="649">
        <v>172.6</v>
      </c>
      <c r="D2713" s="650" t="str">
        <f t="shared" si="105"/>
        <v>172.60</v>
      </c>
      <c r="E2713" s="651">
        <v>0.50736499999999995</v>
      </c>
      <c r="F2713" s="618"/>
    </row>
    <row r="2714" spans="3:6" x14ac:dyDescent="0.25">
      <c r="C2714" s="649">
        <v>172.65</v>
      </c>
      <c r="D2714" s="650" t="str">
        <f t="shared" si="105"/>
        <v>172.65</v>
      </c>
      <c r="E2714" s="651">
        <v>0.50734500000000005</v>
      </c>
      <c r="F2714" s="618"/>
    </row>
    <row r="2715" spans="3:6" x14ac:dyDescent="0.25">
      <c r="C2715" s="649">
        <v>172.7</v>
      </c>
      <c r="D2715" s="650" t="str">
        <f t="shared" si="105"/>
        <v>172.70</v>
      </c>
      <c r="E2715" s="651">
        <v>0.50729999999999997</v>
      </c>
      <c r="F2715" s="618"/>
    </row>
    <row r="2716" spans="3:6" x14ac:dyDescent="0.25">
      <c r="C2716" s="649">
        <v>172.75</v>
      </c>
      <c r="D2716" s="650" t="str">
        <f t="shared" si="105"/>
        <v>172.75</v>
      </c>
      <c r="E2716" s="651">
        <v>0.50725500000000001</v>
      </c>
      <c r="F2716" s="618"/>
    </row>
    <row r="2717" spans="3:6" x14ac:dyDescent="0.25">
      <c r="C2717" s="649">
        <v>172.8</v>
      </c>
      <c r="D2717" s="650" t="str">
        <f t="shared" si="105"/>
        <v>172.80</v>
      </c>
      <c r="E2717" s="651">
        <v>0.50723499999999999</v>
      </c>
      <c r="F2717" s="618"/>
    </row>
    <row r="2718" spans="3:6" x14ac:dyDescent="0.25">
      <c r="C2718" s="649">
        <v>172.85</v>
      </c>
      <c r="D2718" s="650" t="str">
        <f t="shared" si="105"/>
        <v>172.85</v>
      </c>
      <c r="E2718" s="651">
        <v>0.50721499999999997</v>
      </c>
      <c r="F2718" s="618"/>
    </row>
    <row r="2719" spans="3:6" x14ac:dyDescent="0.25">
      <c r="C2719" s="649">
        <v>172.9</v>
      </c>
      <c r="D2719" s="650" t="str">
        <f t="shared" si="105"/>
        <v>172.90</v>
      </c>
      <c r="E2719" s="651">
        <v>0.50717000000000001</v>
      </c>
      <c r="F2719" s="618"/>
    </row>
    <row r="2720" spans="3:6" x14ac:dyDescent="0.25">
      <c r="C2720" s="649">
        <v>172.95</v>
      </c>
      <c r="D2720" s="650" t="str">
        <f t="shared" si="105"/>
        <v>172.95</v>
      </c>
      <c r="E2720" s="651">
        <v>0.50712500000000005</v>
      </c>
      <c r="F2720" s="618"/>
    </row>
    <row r="2721" spans="3:6" x14ac:dyDescent="0.25">
      <c r="C2721" s="649">
        <v>173</v>
      </c>
      <c r="D2721" s="650" t="str">
        <f t="shared" si="105"/>
        <v>173.00</v>
      </c>
      <c r="E2721" s="651">
        <v>0.50710500000000003</v>
      </c>
      <c r="F2721" s="618"/>
    </row>
    <row r="2722" spans="3:6" x14ac:dyDescent="0.25">
      <c r="C2722" s="649">
        <v>173.05</v>
      </c>
      <c r="D2722" s="650" t="str">
        <f t="shared" si="105"/>
        <v>173.05</v>
      </c>
      <c r="E2722" s="651">
        <v>0.50708500000000001</v>
      </c>
      <c r="F2722" s="618"/>
    </row>
    <row r="2723" spans="3:6" x14ac:dyDescent="0.25">
      <c r="C2723" s="649">
        <v>173.1</v>
      </c>
      <c r="D2723" s="650" t="str">
        <f t="shared" si="105"/>
        <v>173.10</v>
      </c>
      <c r="E2723" s="651">
        <v>0.50704000000000005</v>
      </c>
      <c r="F2723" s="618"/>
    </row>
    <row r="2724" spans="3:6" x14ac:dyDescent="0.25">
      <c r="C2724" s="649">
        <v>173.15</v>
      </c>
      <c r="D2724" s="650" t="str">
        <f t="shared" si="105"/>
        <v>173.15</v>
      </c>
      <c r="E2724" s="651">
        <v>0.50699499999999997</v>
      </c>
      <c r="F2724" s="618"/>
    </row>
    <row r="2725" spans="3:6" x14ac:dyDescent="0.25">
      <c r="C2725" s="649">
        <v>173.2</v>
      </c>
      <c r="D2725" s="650" t="str">
        <f t="shared" si="105"/>
        <v>173.20</v>
      </c>
      <c r="E2725" s="651">
        <v>0.50697499999999995</v>
      </c>
      <c r="F2725" s="618"/>
    </row>
    <row r="2726" spans="3:6" x14ac:dyDescent="0.25">
      <c r="C2726" s="649">
        <v>173.25</v>
      </c>
      <c r="D2726" s="650" t="str">
        <f t="shared" si="105"/>
        <v>173.25</v>
      </c>
      <c r="E2726" s="651">
        <v>0.50695500000000004</v>
      </c>
      <c r="F2726" s="618"/>
    </row>
    <row r="2727" spans="3:6" x14ac:dyDescent="0.25">
      <c r="C2727" s="649">
        <v>173.3</v>
      </c>
      <c r="D2727" s="650" t="str">
        <f t="shared" si="105"/>
        <v>173.30</v>
      </c>
      <c r="E2727" s="651">
        <v>0.50690999999999997</v>
      </c>
      <c r="F2727" s="618"/>
    </row>
    <row r="2728" spans="3:6" x14ac:dyDescent="0.25">
      <c r="C2728" s="649">
        <v>173.35</v>
      </c>
      <c r="D2728" s="650" t="str">
        <f t="shared" si="105"/>
        <v>173.35</v>
      </c>
      <c r="E2728" s="651">
        <v>0.50686500000000001</v>
      </c>
      <c r="F2728" s="618"/>
    </row>
    <row r="2729" spans="3:6" x14ac:dyDescent="0.25">
      <c r="C2729" s="649">
        <v>173.4</v>
      </c>
      <c r="D2729" s="650" t="str">
        <f t="shared" si="105"/>
        <v>173.40</v>
      </c>
      <c r="E2729" s="651">
        <v>0.50684499999999999</v>
      </c>
      <c r="F2729" s="618"/>
    </row>
    <row r="2730" spans="3:6" x14ac:dyDescent="0.25">
      <c r="C2730" s="649">
        <v>173.45</v>
      </c>
      <c r="D2730" s="650" t="str">
        <f t="shared" si="105"/>
        <v>173.45</v>
      </c>
      <c r="E2730" s="651">
        <v>0.50682499999999997</v>
      </c>
      <c r="F2730" s="618"/>
    </row>
    <row r="2731" spans="3:6" x14ac:dyDescent="0.25">
      <c r="C2731" s="649">
        <v>173.5</v>
      </c>
      <c r="D2731" s="650" t="str">
        <f t="shared" si="105"/>
        <v>173.50</v>
      </c>
      <c r="E2731" s="651">
        <v>0.50678000000000001</v>
      </c>
      <c r="F2731" s="618"/>
    </row>
    <row r="2732" spans="3:6" x14ac:dyDescent="0.25">
      <c r="C2732" s="649">
        <v>173.55</v>
      </c>
      <c r="D2732" s="650" t="str">
        <f t="shared" si="105"/>
        <v>173.55</v>
      </c>
      <c r="E2732" s="651">
        <v>0.50673500000000005</v>
      </c>
      <c r="F2732" s="618"/>
    </row>
    <row r="2733" spans="3:6" x14ac:dyDescent="0.25">
      <c r="C2733" s="649">
        <v>173.6</v>
      </c>
      <c r="D2733" s="650" t="str">
        <f t="shared" si="105"/>
        <v>173.60</v>
      </c>
      <c r="E2733" s="651">
        <v>0.50671500000000003</v>
      </c>
      <c r="F2733" s="618"/>
    </row>
    <row r="2734" spans="3:6" x14ac:dyDescent="0.25">
      <c r="C2734" s="649">
        <v>173.65</v>
      </c>
      <c r="D2734" s="650" t="str">
        <f t="shared" si="105"/>
        <v>173.65</v>
      </c>
      <c r="E2734" s="651">
        <v>0.50669500000000001</v>
      </c>
      <c r="F2734" s="618"/>
    </row>
    <row r="2735" spans="3:6" x14ac:dyDescent="0.25">
      <c r="C2735" s="649">
        <v>173.7</v>
      </c>
      <c r="D2735" s="650" t="str">
        <f t="shared" si="105"/>
        <v>173.70</v>
      </c>
      <c r="E2735" s="651">
        <v>0.50665000000000004</v>
      </c>
      <c r="F2735" s="618"/>
    </row>
    <row r="2736" spans="3:6" x14ac:dyDescent="0.25">
      <c r="C2736" s="649">
        <v>173.75</v>
      </c>
      <c r="D2736" s="650" t="str">
        <f t="shared" si="105"/>
        <v>173.75</v>
      </c>
      <c r="E2736" s="651">
        <v>0.50660499999999997</v>
      </c>
      <c r="F2736" s="618"/>
    </row>
    <row r="2737" spans="3:6" x14ac:dyDescent="0.25">
      <c r="C2737" s="649">
        <v>173.8</v>
      </c>
      <c r="D2737" s="650" t="str">
        <f t="shared" si="105"/>
        <v>173.80</v>
      </c>
      <c r="E2737" s="651">
        <v>0.50658499999999995</v>
      </c>
      <c r="F2737" s="618"/>
    </row>
    <row r="2738" spans="3:6" x14ac:dyDescent="0.25">
      <c r="C2738" s="649">
        <v>173.85</v>
      </c>
      <c r="D2738" s="650" t="str">
        <f t="shared" si="105"/>
        <v>173.85</v>
      </c>
      <c r="E2738" s="651">
        <v>0.50656500000000004</v>
      </c>
      <c r="F2738" s="618"/>
    </row>
    <row r="2739" spans="3:6" x14ac:dyDescent="0.25">
      <c r="C2739" s="649">
        <v>173.9</v>
      </c>
      <c r="D2739" s="650" t="str">
        <f t="shared" si="105"/>
        <v>173.90</v>
      </c>
      <c r="E2739" s="651">
        <v>0.50651999999999997</v>
      </c>
      <c r="F2739" s="618"/>
    </row>
    <row r="2740" spans="3:6" x14ac:dyDescent="0.25">
      <c r="C2740" s="649">
        <v>173.95</v>
      </c>
      <c r="D2740" s="650" t="str">
        <f t="shared" si="105"/>
        <v>173.95</v>
      </c>
      <c r="E2740" s="651">
        <v>0.50647500000000001</v>
      </c>
      <c r="F2740" s="618"/>
    </row>
    <row r="2741" spans="3:6" x14ac:dyDescent="0.25">
      <c r="C2741" s="649">
        <v>174</v>
      </c>
      <c r="D2741" s="650" t="str">
        <f t="shared" si="105"/>
        <v>174.00</v>
      </c>
      <c r="E2741" s="651">
        <v>0.50645499999999999</v>
      </c>
      <c r="F2741" s="618"/>
    </row>
    <row r="2742" spans="3:6" x14ac:dyDescent="0.25">
      <c r="C2742" s="649">
        <v>174.05</v>
      </c>
      <c r="D2742" s="650" t="str">
        <f t="shared" si="105"/>
        <v>174.05</v>
      </c>
      <c r="E2742" s="651">
        <v>0.50643499999999997</v>
      </c>
      <c r="F2742" s="618"/>
    </row>
    <row r="2743" spans="3:6" x14ac:dyDescent="0.25">
      <c r="C2743" s="649">
        <v>174.1</v>
      </c>
      <c r="D2743" s="650" t="str">
        <f t="shared" si="105"/>
        <v>174.10</v>
      </c>
      <c r="E2743" s="651">
        <v>0.50639000000000001</v>
      </c>
      <c r="F2743" s="618"/>
    </row>
    <row r="2744" spans="3:6" x14ac:dyDescent="0.25">
      <c r="C2744" s="649">
        <v>174.15</v>
      </c>
      <c r="D2744" s="650" t="str">
        <f t="shared" si="105"/>
        <v>174.15</v>
      </c>
      <c r="E2744" s="651">
        <v>0.50634500000000005</v>
      </c>
      <c r="F2744" s="618"/>
    </row>
    <row r="2745" spans="3:6" x14ac:dyDescent="0.25">
      <c r="C2745" s="649">
        <v>174.2</v>
      </c>
      <c r="D2745" s="650" t="str">
        <f t="shared" si="105"/>
        <v>174.20</v>
      </c>
      <c r="E2745" s="651">
        <v>0.50632500000000003</v>
      </c>
      <c r="F2745" s="618"/>
    </row>
    <row r="2746" spans="3:6" x14ac:dyDescent="0.25">
      <c r="C2746" s="649">
        <v>174.25</v>
      </c>
      <c r="D2746" s="650" t="str">
        <f t="shared" si="105"/>
        <v>174.25</v>
      </c>
      <c r="E2746" s="651">
        <v>0.50630500000000001</v>
      </c>
      <c r="F2746" s="618"/>
    </row>
    <row r="2747" spans="3:6" x14ac:dyDescent="0.25">
      <c r="C2747" s="649">
        <v>174.3</v>
      </c>
      <c r="D2747" s="650" t="str">
        <f t="shared" si="105"/>
        <v>174.30</v>
      </c>
      <c r="E2747" s="651">
        <v>0.50626000000000004</v>
      </c>
      <c r="F2747" s="618"/>
    </row>
    <row r="2748" spans="3:6" x14ac:dyDescent="0.25">
      <c r="C2748" s="649">
        <v>174.35</v>
      </c>
      <c r="D2748" s="650" t="str">
        <f t="shared" si="105"/>
        <v>174.35</v>
      </c>
      <c r="E2748" s="651">
        <v>0.50621499999999997</v>
      </c>
      <c r="F2748" s="618"/>
    </row>
    <row r="2749" spans="3:6" x14ac:dyDescent="0.25">
      <c r="C2749" s="649">
        <v>174.4</v>
      </c>
      <c r="D2749" s="650" t="str">
        <f t="shared" si="105"/>
        <v>174.40</v>
      </c>
      <c r="E2749" s="651">
        <v>0.50619499999999995</v>
      </c>
      <c r="F2749" s="618"/>
    </row>
    <row r="2750" spans="3:6" x14ac:dyDescent="0.25">
      <c r="C2750" s="649">
        <v>174.45</v>
      </c>
      <c r="D2750" s="650" t="str">
        <f t="shared" ref="D2750:D2813" si="106">TEXT(C2750,"#.00")</f>
        <v>174.45</v>
      </c>
      <c r="E2750" s="651">
        <v>0.50617500000000004</v>
      </c>
      <c r="F2750" s="618"/>
    </row>
    <row r="2751" spans="3:6" x14ac:dyDescent="0.25">
      <c r="C2751" s="649">
        <v>174.5</v>
      </c>
      <c r="D2751" s="650" t="str">
        <f t="shared" si="106"/>
        <v>174.50</v>
      </c>
      <c r="E2751" s="651">
        <v>0.50612999999999997</v>
      </c>
      <c r="F2751" s="618"/>
    </row>
    <row r="2752" spans="3:6" x14ac:dyDescent="0.25">
      <c r="C2752" s="649">
        <v>174.55</v>
      </c>
      <c r="D2752" s="650" t="str">
        <f t="shared" si="106"/>
        <v>174.55</v>
      </c>
      <c r="E2752" s="651">
        <v>0.50608500000000001</v>
      </c>
      <c r="F2752" s="618"/>
    </row>
    <row r="2753" spans="3:6" x14ac:dyDescent="0.25">
      <c r="C2753" s="649">
        <v>174.6</v>
      </c>
      <c r="D2753" s="650" t="str">
        <f t="shared" si="106"/>
        <v>174.60</v>
      </c>
      <c r="E2753" s="651">
        <v>0.50606499999999999</v>
      </c>
      <c r="F2753" s="618"/>
    </row>
    <row r="2754" spans="3:6" x14ac:dyDescent="0.25">
      <c r="C2754" s="649">
        <v>174.65</v>
      </c>
      <c r="D2754" s="650" t="str">
        <f t="shared" si="106"/>
        <v>174.65</v>
      </c>
      <c r="E2754" s="651">
        <v>0.50604499999999997</v>
      </c>
      <c r="F2754" s="618"/>
    </row>
    <row r="2755" spans="3:6" x14ac:dyDescent="0.25">
      <c r="C2755" s="649">
        <v>174.7</v>
      </c>
      <c r="D2755" s="650" t="str">
        <f t="shared" si="106"/>
        <v>174.70</v>
      </c>
      <c r="E2755" s="651">
        <v>0.50600000000000001</v>
      </c>
      <c r="F2755" s="618"/>
    </row>
    <row r="2756" spans="3:6" x14ac:dyDescent="0.25">
      <c r="C2756" s="649">
        <v>174.75</v>
      </c>
      <c r="D2756" s="650" t="str">
        <f t="shared" si="106"/>
        <v>174.75</v>
      </c>
      <c r="E2756" s="651">
        <v>0.50595500000000004</v>
      </c>
      <c r="F2756" s="618"/>
    </row>
    <row r="2757" spans="3:6" x14ac:dyDescent="0.25">
      <c r="C2757" s="649">
        <v>174.8</v>
      </c>
      <c r="D2757" s="650" t="str">
        <f t="shared" si="106"/>
        <v>174.80</v>
      </c>
      <c r="E2757" s="651">
        <v>0.50593500000000002</v>
      </c>
      <c r="F2757" s="618"/>
    </row>
    <row r="2758" spans="3:6" x14ac:dyDescent="0.25">
      <c r="C2758" s="649">
        <v>174.85</v>
      </c>
      <c r="D2758" s="650" t="str">
        <f t="shared" si="106"/>
        <v>174.85</v>
      </c>
      <c r="E2758" s="651">
        <v>0.505915</v>
      </c>
      <c r="F2758" s="618"/>
    </row>
    <row r="2759" spans="3:6" x14ac:dyDescent="0.25">
      <c r="C2759" s="649">
        <v>174.9</v>
      </c>
      <c r="D2759" s="650" t="str">
        <f t="shared" si="106"/>
        <v>174.90</v>
      </c>
      <c r="E2759" s="651">
        <v>0.50587000000000004</v>
      </c>
      <c r="F2759" s="618"/>
    </row>
    <row r="2760" spans="3:6" x14ac:dyDescent="0.25">
      <c r="C2760" s="649">
        <v>174.95</v>
      </c>
      <c r="D2760" s="650" t="str">
        <f t="shared" si="106"/>
        <v>174.95</v>
      </c>
      <c r="E2760" s="651">
        <v>0.50583500000000003</v>
      </c>
      <c r="F2760" s="618"/>
    </row>
    <row r="2761" spans="3:6" x14ac:dyDescent="0.25">
      <c r="C2761" s="649">
        <v>175</v>
      </c>
      <c r="D2761" s="650" t="str">
        <f t="shared" si="106"/>
        <v>175.00</v>
      </c>
      <c r="E2761" s="651">
        <v>0.50580000000000003</v>
      </c>
      <c r="F2761" s="618"/>
    </row>
    <row r="2762" spans="3:6" x14ac:dyDescent="0.25">
      <c r="C2762" s="649">
        <v>175.05</v>
      </c>
      <c r="D2762" s="650" t="str">
        <f t="shared" si="106"/>
        <v>175.05</v>
      </c>
      <c r="E2762" s="651">
        <v>0.50576500000000002</v>
      </c>
      <c r="F2762" s="618"/>
    </row>
    <row r="2763" spans="3:6" x14ac:dyDescent="0.25">
      <c r="C2763" s="649">
        <v>175.1</v>
      </c>
      <c r="D2763" s="650" t="str">
        <f t="shared" si="106"/>
        <v>175.10</v>
      </c>
      <c r="E2763" s="651">
        <v>0.50573000000000001</v>
      </c>
      <c r="F2763" s="618"/>
    </row>
    <row r="2764" spans="3:6" x14ac:dyDescent="0.25">
      <c r="C2764" s="649">
        <v>175.15</v>
      </c>
      <c r="D2764" s="650" t="str">
        <f t="shared" si="106"/>
        <v>175.15</v>
      </c>
      <c r="E2764" s="651">
        <v>0.50569500000000001</v>
      </c>
      <c r="F2764" s="618"/>
    </row>
    <row r="2765" spans="3:6" x14ac:dyDescent="0.25">
      <c r="C2765" s="649">
        <v>175.2</v>
      </c>
      <c r="D2765" s="650" t="str">
        <f t="shared" si="106"/>
        <v>175.20</v>
      </c>
      <c r="E2765" s="651">
        <v>0.50566</v>
      </c>
      <c r="F2765" s="618"/>
    </row>
    <row r="2766" spans="3:6" x14ac:dyDescent="0.25">
      <c r="C2766" s="649">
        <v>175.25</v>
      </c>
      <c r="D2766" s="650" t="str">
        <f t="shared" si="106"/>
        <v>175.25</v>
      </c>
      <c r="E2766" s="651">
        <v>0.50562499999999999</v>
      </c>
      <c r="F2766" s="618"/>
    </row>
    <row r="2767" spans="3:6" x14ac:dyDescent="0.25">
      <c r="C2767" s="649">
        <v>175.3</v>
      </c>
      <c r="D2767" s="650" t="str">
        <f t="shared" si="106"/>
        <v>175.30</v>
      </c>
      <c r="E2767" s="651">
        <v>0.50558999999999998</v>
      </c>
      <c r="F2767" s="618"/>
    </row>
    <row r="2768" spans="3:6" x14ac:dyDescent="0.25">
      <c r="C2768" s="649">
        <v>175.35</v>
      </c>
      <c r="D2768" s="650" t="str">
        <f t="shared" si="106"/>
        <v>175.35</v>
      </c>
      <c r="E2768" s="651">
        <v>0.50555499999999998</v>
      </c>
      <c r="F2768" s="618"/>
    </row>
    <row r="2769" spans="3:6" x14ac:dyDescent="0.25">
      <c r="C2769" s="649">
        <v>175.4</v>
      </c>
      <c r="D2769" s="650" t="str">
        <f t="shared" si="106"/>
        <v>175.40</v>
      </c>
      <c r="E2769" s="651">
        <v>0.50551999999999997</v>
      </c>
      <c r="F2769" s="618"/>
    </row>
    <row r="2770" spans="3:6" x14ac:dyDescent="0.25">
      <c r="C2770" s="649">
        <v>175.45</v>
      </c>
      <c r="D2770" s="650" t="str">
        <f t="shared" si="106"/>
        <v>175.45</v>
      </c>
      <c r="E2770" s="651">
        <v>0.50548499999999996</v>
      </c>
      <c r="F2770" s="618"/>
    </row>
    <row r="2771" spans="3:6" x14ac:dyDescent="0.25">
      <c r="C2771" s="649">
        <v>175.5</v>
      </c>
      <c r="D2771" s="650" t="str">
        <f t="shared" si="106"/>
        <v>175.50</v>
      </c>
      <c r="E2771" s="651">
        <v>0.50544999999999995</v>
      </c>
      <c r="F2771" s="618"/>
    </row>
    <row r="2772" spans="3:6" x14ac:dyDescent="0.25">
      <c r="C2772" s="649">
        <v>175.55</v>
      </c>
      <c r="D2772" s="650" t="str">
        <f t="shared" si="106"/>
        <v>175.55</v>
      </c>
      <c r="E2772" s="651">
        <v>0.50541499999999995</v>
      </c>
      <c r="F2772" s="618"/>
    </row>
    <row r="2773" spans="3:6" x14ac:dyDescent="0.25">
      <c r="C2773" s="649">
        <v>175.6</v>
      </c>
      <c r="D2773" s="650" t="str">
        <f t="shared" si="106"/>
        <v>175.60</v>
      </c>
      <c r="E2773" s="651">
        <v>0.50538000000000005</v>
      </c>
      <c r="F2773" s="618"/>
    </row>
    <row r="2774" spans="3:6" x14ac:dyDescent="0.25">
      <c r="C2774" s="649">
        <v>175.65</v>
      </c>
      <c r="D2774" s="650" t="str">
        <f t="shared" si="106"/>
        <v>175.65</v>
      </c>
      <c r="E2774" s="651">
        <v>0.50534500000000004</v>
      </c>
      <c r="F2774" s="618"/>
    </row>
    <row r="2775" spans="3:6" x14ac:dyDescent="0.25">
      <c r="C2775" s="649">
        <v>175.7</v>
      </c>
      <c r="D2775" s="650" t="str">
        <f t="shared" si="106"/>
        <v>175.70</v>
      </c>
      <c r="E2775" s="651">
        <v>0.50531000000000004</v>
      </c>
      <c r="F2775" s="618"/>
    </row>
    <row r="2776" spans="3:6" x14ac:dyDescent="0.25">
      <c r="C2776" s="649">
        <v>175.75</v>
      </c>
      <c r="D2776" s="650" t="str">
        <f t="shared" si="106"/>
        <v>175.75</v>
      </c>
      <c r="E2776" s="651">
        <v>0.50527500000000003</v>
      </c>
      <c r="F2776" s="618"/>
    </row>
    <row r="2777" spans="3:6" x14ac:dyDescent="0.25">
      <c r="C2777" s="649">
        <v>175.8</v>
      </c>
      <c r="D2777" s="650" t="str">
        <f t="shared" si="106"/>
        <v>175.80</v>
      </c>
      <c r="E2777" s="651">
        <v>0.50524000000000002</v>
      </c>
      <c r="F2777" s="618"/>
    </row>
    <row r="2778" spans="3:6" x14ac:dyDescent="0.25">
      <c r="C2778" s="649">
        <v>175.85</v>
      </c>
      <c r="D2778" s="650" t="str">
        <f t="shared" si="106"/>
        <v>175.85</v>
      </c>
      <c r="E2778" s="651">
        <v>0.50520500000000002</v>
      </c>
      <c r="F2778" s="618"/>
    </row>
    <row r="2779" spans="3:6" x14ac:dyDescent="0.25">
      <c r="C2779" s="649">
        <v>175.9</v>
      </c>
      <c r="D2779" s="650" t="str">
        <f t="shared" si="106"/>
        <v>175.90</v>
      </c>
      <c r="E2779" s="651">
        <v>0.50517000000000001</v>
      </c>
      <c r="F2779" s="618"/>
    </row>
    <row r="2780" spans="3:6" x14ac:dyDescent="0.25">
      <c r="C2780" s="649">
        <v>175.95</v>
      </c>
      <c r="D2780" s="650" t="str">
        <f t="shared" si="106"/>
        <v>175.95</v>
      </c>
      <c r="E2780" s="651">
        <v>0.505135</v>
      </c>
      <c r="F2780" s="618"/>
    </row>
    <row r="2781" spans="3:6" x14ac:dyDescent="0.25">
      <c r="C2781" s="649">
        <v>176</v>
      </c>
      <c r="D2781" s="650" t="str">
        <f t="shared" si="106"/>
        <v>176.00</v>
      </c>
      <c r="E2781" s="651">
        <v>0.50509999999999999</v>
      </c>
      <c r="F2781" s="618"/>
    </row>
    <row r="2782" spans="3:6" x14ac:dyDescent="0.25">
      <c r="C2782" s="649">
        <v>176.05</v>
      </c>
      <c r="D2782" s="650" t="str">
        <f t="shared" si="106"/>
        <v>176.05</v>
      </c>
      <c r="E2782" s="651">
        <v>0.50506499999999999</v>
      </c>
      <c r="F2782" s="618"/>
    </row>
    <row r="2783" spans="3:6" x14ac:dyDescent="0.25">
      <c r="C2783" s="649">
        <v>176.1</v>
      </c>
      <c r="D2783" s="650" t="str">
        <f t="shared" si="106"/>
        <v>176.10</v>
      </c>
      <c r="E2783" s="651">
        <v>0.50502999999999998</v>
      </c>
      <c r="F2783" s="618"/>
    </row>
    <row r="2784" spans="3:6" x14ac:dyDescent="0.25">
      <c r="C2784" s="649">
        <v>176.15</v>
      </c>
      <c r="D2784" s="650" t="str">
        <f t="shared" si="106"/>
        <v>176.15</v>
      </c>
      <c r="E2784" s="651">
        <v>0.50499499999999997</v>
      </c>
      <c r="F2784" s="618"/>
    </row>
    <row r="2785" spans="3:6" x14ac:dyDescent="0.25">
      <c r="C2785" s="649">
        <v>176.2</v>
      </c>
      <c r="D2785" s="650" t="str">
        <f t="shared" si="106"/>
        <v>176.20</v>
      </c>
      <c r="E2785" s="651">
        <v>0.50495999999999996</v>
      </c>
      <c r="F2785" s="618"/>
    </row>
    <row r="2786" spans="3:6" x14ac:dyDescent="0.25">
      <c r="C2786" s="649">
        <v>176.25</v>
      </c>
      <c r="D2786" s="650" t="str">
        <f t="shared" si="106"/>
        <v>176.25</v>
      </c>
      <c r="E2786" s="651">
        <v>0.50492499999999996</v>
      </c>
      <c r="F2786" s="618"/>
    </row>
    <row r="2787" spans="3:6" x14ac:dyDescent="0.25">
      <c r="C2787" s="649">
        <v>176.3</v>
      </c>
      <c r="D2787" s="650" t="str">
        <f t="shared" si="106"/>
        <v>176.30</v>
      </c>
      <c r="E2787" s="651">
        <v>0.50488999999999995</v>
      </c>
      <c r="F2787" s="618"/>
    </row>
    <row r="2788" spans="3:6" x14ac:dyDescent="0.25">
      <c r="C2788" s="649">
        <v>176.35</v>
      </c>
      <c r="D2788" s="650" t="str">
        <f t="shared" si="106"/>
        <v>176.35</v>
      </c>
      <c r="E2788" s="651">
        <v>0.50485500000000005</v>
      </c>
      <c r="F2788" s="618"/>
    </row>
    <row r="2789" spans="3:6" x14ac:dyDescent="0.25">
      <c r="C2789" s="649">
        <v>176.4</v>
      </c>
      <c r="D2789" s="650" t="str">
        <f t="shared" si="106"/>
        <v>176.40</v>
      </c>
      <c r="E2789" s="651">
        <v>0.50482000000000005</v>
      </c>
      <c r="F2789" s="618"/>
    </row>
    <row r="2790" spans="3:6" x14ac:dyDescent="0.25">
      <c r="C2790" s="649">
        <v>176.45</v>
      </c>
      <c r="D2790" s="650" t="str">
        <f t="shared" si="106"/>
        <v>176.45</v>
      </c>
      <c r="E2790" s="651">
        <v>0.50478500000000004</v>
      </c>
      <c r="F2790" s="618"/>
    </row>
    <row r="2791" spans="3:6" x14ac:dyDescent="0.25">
      <c r="C2791" s="649">
        <v>176.5</v>
      </c>
      <c r="D2791" s="650" t="str">
        <f t="shared" si="106"/>
        <v>176.50</v>
      </c>
      <c r="E2791" s="651">
        <v>0.50475000000000003</v>
      </c>
      <c r="F2791" s="618"/>
    </row>
    <row r="2792" spans="3:6" x14ac:dyDescent="0.25">
      <c r="C2792" s="649">
        <v>176.55</v>
      </c>
      <c r="D2792" s="650" t="str">
        <f t="shared" si="106"/>
        <v>176.55</v>
      </c>
      <c r="E2792" s="651">
        <v>0.50471500000000002</v>
      </c>
      <c r="F2792" s="618"/>
    </row>
    <row r="2793" spans="3:6" x14ac:dyDescent="0.25">
      <c r="C2793" s="649">
        <v>176.6</v>
      </c>
      <c r="D2793" s="650" t="str">
        <f t="shared" si="106"/>
        <v>176.60</v>
      </c>
      <c r="E2793" s="651">
        <v>0.50468000000000002</v>
      </c>
      <c r="F2793" s="618"/>
    </row>
    <row r="2794" spans="3:6" x14ac:dyDescent="0.25">
      <c r="C2794" s="649">
        <v>176.65</v>
      </c>
      <c r="D2794" s="650" t="str">
        <f t="shared" si="106"/>
        <v>176.65</v>
      </c>
      <c r="E2794" s="651">
        <v>0.50464500000000001</v>
      </c>
      <c r="F2794" s="618"/>
    </row>
    <row r="2795" spans="3:6" x14ac:dyDescent="0.25">
      <c r="C2795" s="649">
        <v>176.7</v>
      </c>
      <c r="D2795" s="650" t="str">
        <f t="shared" si="106"/>
        <v>176.70</v>
      </c>
      <c r="E2795" s="651">
        <v>0.50461</v>
      </c>
      <c r="F2795" s="618"/>
    </row>
    <row r="2796" spans="3:6" x14ac:dyDescent="0.25">
      <c r="C2796" s="649">
        <v>176.75</v>
      </c>
      <c r="D2796" s="650" t="str">
        <f t="shared" si="106"/>
        <v>176.75</v>
      </c>
      <c r="E2796" s="651">
        <v>0.504575</v>
      </c>
      <c r="F2796" s="618"/>
    </row>
    <row r="2797" spans="3:6" x14ac:dyDescent="0.25">
      <c r="C2797" s="649">
        <v>176.8</v>
      </c>
      <c r="D2797" s="650" t="str">
        <f t="shared" si="106"/>
        <v>176.80</v>
      </c>
      <c r="E2797" s="651">
        <v>0.50453999999999999</v>
      </c>
      <c r="F2797" s="618"/>
    </row>
    <row r="2798" spans="3:6" x14ac:dyDescent="0.25">
      <c r="C2798" s="649">
        <v>176.85</v>
      </c>
      <c r="D2798" s="650" t="str">
        <f t="shared" si="106"/>
        <v>176.85</v>
      </c>
      <c r="E2798" s="651">
        <v>0.50450499999999998</v>
      </c>
      <c r="F2798" s="618"/>
    </row>
    <row r="2799" spans="3:6" x14ac:dyDescent="0.25">
      <c r="C2799" s="649">
        <v>176.9</v>
      </c>
      <c r="D2799" s="650" t="str">
        <f t="shared" si="106"/>
        <v>176.90</v>
      </c>
      <c r="E2799" s="651">
        <v>0.50446999999999997</v>
      </c>
      <c r="F2799" s="618"/>
    </row>
    <row r="2800" spans="3:6" x14ac:dyDescent="0.25">
      <c r="C2800" s="649">
        <v>176.95</v>
      </c>
      <c r="D2800" s="650" t="str">
        <f t="shared" si="106"/>
        <v>176.95</v>
      </c>
      <c r="E2800" s="651">
        <v>0.50443499999999997</v>
      </c>
      <c r="F2800" s="618"/>
    </row>
    <row r="2801" spans="3:6" x14ac:dyDescent="0.25">
      <c r="C2801" s="649">
        <v>177</v>
      </c>
      <c r="D2801" s="650" t="str">
        <f t="shared" si="106"/>
        <v>177.00</v>
      </c>
      <c r="E2801" s="651">
        <v>0.50439999999999996</v>
      </c>
      <c r="F2801" s="618"/>
    </row>
    <row r="2802" spans="3:6" x14ac:dyDescent="0.25">
      <c r="C2802" s="649">
        <v>177.05</v>
      </c>
      <c r="D2802" s="650" t="str">
        <f t="shared" si="106"/>
        <v>177.05</v>
      </c>
      <c r="E2802" s="651">
        <v>0.50436499999999995</v>
      </c>
      <c r="F2802" s="618"/>
    </row>
    <row r="2803" spans="3:6" x14ac:dyDescent="0.25">
      <c r="C2803" s="649">
        <v>177.1</v>
      </c>
      <c r="D2803" s="650" t="str">
        <f t="shared" si="106"/>
        <v>177.10</v>
      </c>
      <c r="E2803" s="651">
        <v>0.50432999999999995</v>
      </c>
      <c r="F2803" s="618"/>
    </row>
    <row r="2804" spans="3:6" x14ac:dyDescent="0.25">
      <c r="C2804" s="649">
        <v>177.15</v>
      </c>
      <c r="D2804" s="650" t="str">
        <f t="shared" si="106"/>
        <v>177.15</v>
      </c>
      <c r="E2804" s="651">
        <v>0.50429500000000005</v>
      </c>
      <c r="F2804" s="618"/>
    </row>
    <row r="2805" spans="3:6" x14ac:dyDescent="0.25">
      <c r="C2805" s="649">
        <v>177.2</v>
      </c>
      <c r="D2805" s="650" t="str">
        <f t="shared" si="106"/>
        <v>177.20</v>
      </c>
      <c r="E2805" s="651">
        <v>0.50426000000000004</v>
      </c>
      <c r="F2805" s="618"/>
    </row>
    <row r="2806" spans="3:6" x14ac:dyDescent="0.25">
      <c r="C2806" s="649">
        <v>177.25</v>
      </c>
      <c r="D2806" s="650" t="str">
        <f t="shared" si="106"/>
        <v>177.25</v>
      </c>
      <c r="E2806" s="651">
        <v>0.50422500000000003</v>
      </c>
      <c r="F2806" s="618"/>
    </row>
    <row r="2807" spans="3:6" x14ac:dyDescent="0.25">
      <c r="C2807" s="649">
        <v>177.3</v>
      </c>
      <c r="D2807" s="650" t="str">
        <f t="shared" si="106"/>
        <v>177.30</v>
      </c>
      <c r="E2807" s="651">
        <v>0.50419000000000003</v>
      </c>
      <c r="F2807" s="618"/>
    </row>
    <row r="2808" spans="3:6" x14ac:dyDescent="0.25">
      <c r="C2808" s="649">
        <v>177.35</v>
      </c>
      <c r="D2808" s="650" t="str">
        <f t="shared" si="106"/>
        <v>177.35</v>
      </c>
      <c r="E2808" s="651">
        <v>0.50415500000000002</v>
      </c>
      <c r="F2808" s="618"/>
    </row>
    <row r="2809" spans="3:6" x14ac:dyDescent="0.25">
      <c r="C2809" s="649">
        <v>177.4</v>
      </c>
      <c r="D2809" s="650" t="str">
        <f t="shared" si="106"/>
        <v>177.40</v>
      </c>
      <c r="E2809" s="651">
        <v>0.50412000000000001</v>
      </c>
      <c r="F2809" s="618"/>
    </row>
    <row r="2810" spans="3:6" x14ac:dyDescent="0.25">
      <c r="C2810" s="649">
        <v>177.45</v>
      </c>
      <c r="D2810" s="650" t="str">
        <f t="shared" si="106"/>
        <v>177.45</v>
      </c>
      <c r="E2810" s="651">
        <v>0.50408500000000001</v>
      </c>
      <c r="F2810" s="618"/>
    </row>
    <row r="2811" spans="3:6" x14ac:dyDescent="0.25">
      <c r="C2811" s="649">
        <v>177.5</v>
      </c>
      <c r="D2811" s="650" t="str">
        <f t="shared" si="106"/>
        <v>177.50</v>
      </c>
      <c r="E2811" s="651">
        <v>0.50405</v>
      </c>
      <c r="F2811" s="618"/>
    </row>
    <row r="2812" spans="3:6" x14ac:dyDescent="0.25">
      <c r="C2812" s="649">
        <v>177.55</v>
      </c>
      <c r="D2812" s="650" t="str">
        <f t="shared" si="106"/>
        <v>177.55</v>
      </c>
      <c r="E2812" s="651">
        <v>0.50401499999999999</v>
      </c>
      <c r="F2812" s="618"/>
    </row>
    <row r="2813" spans="3:6" x14ac:dyDescent="0.25">
      <c r="C2813" s="649">
        <v>177.6</v>
      </c>
      <c r="D2813" s="650" t="str">
        <f t="shared" si="106"/>
        <v>177.60</v>
      </c>
      <c r="E2813" s="651">
        <v>0.50397999999999998</v>
      </c>
      <c r="F2813" s="618"/>
    </row>
    <row r="2814" spans="3:6" x14ac:dyDescent="0.25">
      <c r="C2814" s="649">
        <v>177.65</v>
      </c>
      <c r="D2814" s="650" t="str">
        <f t="shared" ref="D2814:D2877" si="107">TEXT(C2814,"#.00")</f>
        <v>177.65</v>
      </c>
      <c r="E2814" s="651">
        <v>0.50394499999999998</v>
      </c>
      <c r="F2814" s="618"/>
    </row>
    <row r="2815" spans="3:6" x14ac:dyDescent="0.25">
      <c r="C2815" s="649">
        <v>177.7</v>
      </c>
      <c r="D2815" s="650" t="str">
        <f t="shared" si="107"/>
        <v>177.70</v>
      </c>
      <c r="E2815" s="651">
        <v>0.50390999999999997</v>
      </c>
      <c r="F2815" s="618"/>
    </row>
    <row r="2816" spans="3:6" x14ac:dyDescent="0.25">
      <c r="C2816" s="649">
        <v>177.75</v>
      </c>
      <c r="D2816" s="650" t="str">
        <f t="shared" si="107"/>
        <v>177.75</v>
      </c>
      <c r="E2816" s="651">
        <v>0.50387499999999996</v>
      </c>
      <c r="F2816" s="618"/>
    </row>
    <row r="2817" spans="3:6" x14ac:dyDescent="0.25">
      <c r="C2817" s="649">
        <v>177.8</v>
      </c>
      <c r="D2817" s="650" t="str">
        <f t="shared" si="107"/>
        <v>177.80</v>
      </c>
      <c r="E2817" s="651">
        <v>0.50383999999999995</v>
      </c>
      <c r="F2817" s="618"/>
    </row>
    <row r="2818" spans="3:6" x14ac:dyDescent="0.25">
      <c r="C2818" s="649">
        <v>177.85</v>
      </c>
      <c r="D2818" s="650" t="str">
        <f t="shared" si="107"/>
        <v>177.85</v>
      </c>
      <c r="E2818" s="651">
        <v>0.50380499999999995</v>
      </c>
      <c r="F2818" s="618"/>
    </row>
    <row r="2819" spans="3:6" x14ac:dyDescent="0.25">
      <c r="C2819" s="649">
        <v>177.9</v>
      </c>
      <c r="D2819" s="650" t="str">
        <f t="shared" si="107"/>
        <v>177.90</v>
      </c>
      <c r="E2819" s="651">
        <v>0.50377000000000005</v>
      </c>
      <c r="F2819" s="618"/>
    </row>
    <row r="2820" spans="3:6" x14ac:dyDescent="0.25">
      <c r="C2820" s="649">
        <v>177.95</v>
      </c>
      <c r="D2820" s="650" t="str">
        <f t="shared" si="107"/>
        <v>177.95</v>
      </c>
      <c r="E2820" s="651">
        <v>0.50373500000000004</v>
      </c>
      <c r="F2820" s="618"/>
    </row>
    <row r="2821" spans="3:6" x14ac:dyDescent="0.25">
      <c r="C2821" s="649">
        <v>178</v>
      </c>
      <c r="D2821" s="650" t="str">
        <f t="shared" si="107"/>
        <v>178.00</v>
      </c>
      <c r="E2821" s="651">
        <v>0.50370000000000004</v>
      </c>
      <c r="F2821" s="618"/>
    </row>
    <row r="2822" spans="3:6" x14ac:dyDescent="0.25">
      <c r="C2822" s="649">
        <v>178.05</v>
      </c>
      <c r="D2822" s="650" t="str">
        <f t="shared" si="107"/>
        <v>178.05</v>
      </c>
      <c r="E2822" s="651">
        <v>0.50366500000000003</v>
      </c>
      <c r="F2822" s="618"/>
    </row>
    <row r="2823" spans="3:6" x14ac:dyDescent="0.25">
      <c r="C2823" s="649">
        <v>178.1</v>
      </c>
      <c r="D2823" s="650" t="str">
        <f t="shared" si="107"/>
        <v>178.10</v>
      </c>
      <c r="E2823" s="651">
        <v>0.50363000000000002</v>
      </c>
      <c r="F2823" s="618"/>
    </row>
    <row r="2824" spans="3:6" x14ac:dyDescent="0.25">
      <c r="C2824" s="649">
        <v>178.15</v>
      </c>
      <c r="D2824" s="650" t="str">
        <f t="shared" si="107"/>
        <v>178.15</v>
      </c>
      <c r="E2824" s="651">
        <v>0.50359500000000001</v>
      </c>
      <c r="F2824" s="618"/>
    </row>
    <row r="2825" spans="3:6" x14ac:dyDescent="0.25">
      <c r="C2825" s="649">
        <v>178.2</v>
      </c>
      <c r="D2825" s="650" t="str">
        <f t="shared" si="107"/>
        <v>178.20</v>
      </c>
      <c r="E2825" s="651">
        <v>0.50356000000000001</v>
      </c>
      <c r="F2825" s="618"/>
    </row>
    <row r="2826" spans="3:6" x14ac:dyDescent="0.25">
      <c r="C2826" s="649">
        <v>178.25</v>
      </c>
      <c r="D2826" s="650" t="str">
        <f t="shared" si="107"/>
        <v>178.25</v>
      </c>
      <c r="E2826" s="651">
        <v>0.503525</v>
      </c>
      <c r="F2826" s="618"/>
    </row>
    <row r="2827" spans="3:6" x14ac:dyDescent="0.25">
      <c r="C2827" s="649">
        <v>178.3</v>
      </c>
      <c r="D2827" s="650" t="str">
        <f t="shared" si="107"/>
        <v>178.30</v>
      </c>
      <c r="E2827" s="651">
        <v>0.50348999999999999</v>
      </c>
      <c r="F2827" s="618"/>
    </row>
    <row r="2828" spans="3:6" x14ac:dyDescent="0.25">
      <c r="C2828" s="649">
        <v>178.35</v>
      </c>
      <c r="D2828" s="650" t="str">
        <f t="shared" si="107"/>
        <v>178.35</v>
      </c>
      <c r="E2828" s="651">
        <v>0.50345499999999999</v>
      </c>
      <c r="F2828" s="618"/>
    </row>
    <row r="2829" spans="3:6" x14ac:dyDescent="0.25">
      <c r="C2829" s="649">
        <v>178.4</v>
      </c>
      <c r="D2829" s="650" t="str">
        <f t="shared" si="107"/>
        <v>178.40</v>
      </c>
      <c r="E2829" s="651">
        <v>0.50341999999999998</v>
      </c>
      <c r="F2829" s="618"/>
    </row>
    <row r="2830" spans="3:6" x14ac:dyDescent="0.25">
      <c r="C2830" s="649">
        <v>178.45</v>
      </c>
      <c r="D2830" s="650" t="str">
        <f t="shared" si="107"/>
        <v>178.45</v>
      </c>
      <c r="E2830" s="651">
        <v>0.50338499999999997</v>
      </c>
      <c r="F2830" s="618"/>
    </row>
    <row r="2831" spans="3:6" x14ac:dyDescent="0.25">
      <c r="C2831" s="649">
        <v>178.5</v>
      </c>
      <c r="D2831" s="650" t="str">
        <f t="shared" si="107"/>
        <v>178.50</v>
      </c>
      <c r="E2831" s="651">
        <v>0.50334999999999996</v>
      </c>
      <c r="F2831" s="618"/>
    </row>
    <row r="2832" spans="3:6" x14ac:dyDescent="0.25">
      <c r="C2832" s="649">
        <v>178.55</v>
      </c>
      <c r="D2832" s="650" t="str">
        <f t="shared" si="107"/>
        <v>178.55</v>
      </c>
      <c r="E2832" s="651">
        <v>0.50327999999999995</v>
      </c>
      <c r="F2832" s="618"/>
    </row>
    <row r="2833" spans="3:6" x14ac:dyDescent="0.25">
      <c r="C2833" s="649">
        <v>178.6</v>
      </c>
      <c r="D2833" s="650" t="str">
        <f t="shared" si="107"/>
        <v>178.60</v>
      </c>
      <c r="E2833" s="651">
        <v>0.50324500000000005</v>
      </c>
      <c r="F2833" s="618"/>
    </row>
    <row r="2834" spans="3:6" x14ac:dyDescent="0.25">
      <c r="C2834" s="649">
        <v>178.65</v>
      </c>
      <c r="D2834" s="650" t="str">
        <f t="shared" si="107"/>
        <v>178.65</v>
      </c>
      <c r="E2834" s="651">
        <v>0.50321000000000005</v>
      </c>
      <c r="F2834" s="618"/>
    </row>
    <row r="2835" spans="3:6" x14ac:dyDescent="0.25">
      <c r="C2835" s="649">
        <v>178.7</v>
      </c>
      <c r="D2835" s="650" t="str">
        <f t="shared" si="107"/>
        <v>178.70</v>
      </c>
      <c r="E2835" s="651">
        <v>0.50317500000000004</v>
      </c>
      <c r="F2835" s="618"/>
    </row>
    <row r="2836" spans="3:6" x14ac:dyDescent="0.25">
      <c r="C2836" s="649">
        <v>178.75</v>
      </c>
      <c r="D2836" s="650" t="str">
        <f t="shared" si="107"/>
        <v>178.75</v>
      </c>
      <c r="E2836" s="651">
        <v>0.50314000000000003</v>
      </c>
      <c r="F2836" s="618"/>
    </row>
    <row r="2837" spans="3:6" x14ac:dyDescent="0.25">
      <c r="C2837" s="649">
        <v>178.8</v>
      </c>
      <c r="D2837" s="650" t="str">
        <f t="shared" si="107"/>
        <v>178.80</v>
      </c>
      <c r="E2837" s="651">
        <v>0.50310500000000002</v>
      </c>
      <c r="F2837" s="618"/>
    </row>
    <row r="2838" spans="3:6" x14ac:dyDescent="0.25">
      <c r="C2838" s="649">
        <v>178.85</v>
      </c>
      <c r="D2838" s="650" t="str">
        <f t="shared" si="107"/>
        <v>178.85</v>
      </c>
      <c r="E2838" s="651">
        <v>0.50307000000000002</v>
      </c>
      <c r="F2838" s="618"/>
    </row>
    <row r="2839" spans="3:6" x14ac:dyDescent="0.25">
      <c r="C2839" s="649">
        <v>178.9</v>
      </c>
      <c r="D2839" s="650" t="str">
        <f t="shared" si="107"/>
        <v>178.90</v>
      </c>
      <c r="E2839" s="651">
        <v>0.50303500000000001</v>
      </c>
      <c r="F2839" s="618"/>
    </row>
    <row r="2840" spans="3:6" x14ac:dyDescent="0.25">
      <c r="C2840" s="649">
        <v>178.95</v>
      </c>
      <c r="D2840" s="650" t="str">
        <f t="shared" si="107"/>
        <v>178.95</v>
      </c>
      <c r="E2840" s="651">
        <v>0.503</v>
      </c>
      <c r="F2840" s="618"/>
    </row>
    <row r="2841" spans="3:6" x14ac:dyDescent="0.25">
      <c r="C2841" s="649">
        <v>179</v>
      </c>
      <c r="D2841" s="650" t="str">
        <f t="shared" si="107"/>
        <v>179.00</v>
      </c>
      <c r="E2841" s="651">
        <v>0.502965</v>
      </c>
      <c r="F2841" s="618"/>
    </row>
    <row r="2842" spans="3:6" x14ac:dyDescent="0.25">
      <c r="C2842" s="649">
        <v>179.05</v>
      </c>
      <c r="D2842" s="650" t="str">
        <f t="shared" si="107"/>
        <v>179.05</v>
      </c>
      <c r="E2842" s="651">
        <v>0.50292999999999999</v>
      </c>
      <c r="F2842" s="618"/>
    </row>
    <row r="2843" spans="3:6" x14ac:dyDescent="0.25">
      <c r="C2843" s="649">
        <v>179.1</v>
      </c>
      <c r="D2843" s="650" t="str">
        <f t="shared" si="107"/>
        <v>179.10</v>
      </c>
      <c r="E2843" s="651">
        <v>0.50289499999999998</v>
      </c>
      <c r="F2843" s="618"/>
    </row>
    <row r="2844" spans="3:6" x14ac:dyDescent="0.25">
      <c r="C2844" s="649">
        <v>179.15</v>
      </c>
      <c r="D2844" s="650" t="str">
        <f t="shared" si="107"/>
        <v>179.15</v>
      </c>
      <c r="E2844" s="651">
        <v>0.50285999999999997</v>
      </c>
      <c r="F2844" s="618"/>
    </row>
    <row r="2845" spans="3:6" x14ac:dyDescent="0.25">
      <c r="C2845" s="649">
        <v>179.2</v>
      </c>
      <c r="D2845" s="650" t="str">
        <f t="shared" si="107"/>
        <v>179.20</v>
      </c>
      <c r="E2845" s="651">
        <v>0.50282499999999997</v>
      </c>
      <c r="F2845" s="618"/>
    </row>
    <row r="2846" spans="3:6" x14ac:dyDescent="0.25">
      <c r="C2846" s="649">
        <v>179.25</v>
      </c>
      <c r="D2846" s="650" t="str">
        <f t="shared" si="107"/>
        <v>179.25</v>
      </c>
      <c r="E2846" s="651">
        <v>0.50278999999999996</v>
      </c>
      <c r="F2846" s="618"/>
    </row>
    <row r="2847" spans="3:6" x14ac:dyDescent="0.25">
      <c r="C2847" s="649">
        <v>179.3</v>
      </c>
      <c r="D2847" s="650" t="str">
        <f t="shared" si="107"/>
        <v>179.30</v>
      </c>
      <c r="E2847" s="651">
        <v>0.50275499999999995</v>
      </c>
      <c r="F2847" s="618"/>
    </row>
    <row r="2848" spans="3:6" x14ac:dyDescent="0.25">
      <c r="C2848" s="649">
        <v>179.35</v>
      </c>
      <c r="D2848" s="650" t="str">
        <f t="shared" si="107"/>
        <v>179.35</v>
      </c>
      <c r="E2848" s="651">
        <v>0.50271999999999994</v>
      </c>
      <c r="F2848" s="618"/>
    </row>
    <row r="2849" spans="3:6" x14ac:dyDescent="0.25">
      <c r="C2849" s="649">
        <v>179.4</v>
      </c>
      <c r="D2849" s="650" t="str">
        <f t="shared" si="107"/>
        <v>179.40</v>
      </c>
      <c r="E2849" s="651">
        <v>0.50268500000000005</v>
      </c>
      <c r="F2849" s="618"/>
    </row>
    <row r="2850" spans="3:6" x14ac:dyDescent="0.25">
      <c r="C2850" s="649">
        <v>179.45</v>
      </c>
      <c r="D2850" s="650" t="str">
        <f t="shared" si="107"/>
        <v>179.45</v>
      </c>
      <c r="E2850" s="651">
        <v>0.50265000000000004</v>
      </c>
      <c r="F2850" s="618"/>
    </row>
    <row r="2851" spans="3:6" x14ac:dyDescent="0.25">
      <c r="C2851" s="649">
        <v>179.5</v>
      </c>
      <c r="D2851" s="650" t="str">
        <f t="shared" si="107"/>
        <v>179.50</v>
      </c>
      <c r="E2851" s="651">
        <v>0.50261500000000003</v>
      </c>
      <c r="F2851" s="618"/>
    </row>
    <row r="2852" spans="3:6" x14ac:dyDescent="0.25">
      <c r="C2852" s="649">
        <v>179.55</v>
      </c>
      <c r="D2852" s="650" t="str">
        <f t="shared" si="107"/>
        <v>179.55</v>
      </c>
      <c r="E2852" s="651">
        <v>0.50258000000000003</v>
      </c>
      <c r="F2852" s="618"/>
    </row>
    <row r="2853" spans="3:6" x14ac:dyDescent="0.25">
      <c r="C2853" s="649">
        <v>179.6</v>
      </c>
      <c r="D2853" s="650" t="str">
        <f t="shared" si="107"/>
        <v>179.60</v>
      </c>
      <c r="E2853" s="651">
        <v>0.50254500000000002</v>
      </c>
      <c r="F2853" s="618"/>
    </row>
    <row r="2854" spans="3:6" x14ac:dyDescent="0.25">
      <c r="C2854" s="649">
        <v>179.65</v>
      </c>
      <c r="D2854" s="650" t="str">
        <f t="shared" si="107"/>
        <v>179.65</v>
      </c>
      <c r="E2854" s="651">
        <v>0.50251000000000001</v>
      </c>
      <c r="F2854" s="618"/>
    </row>
    <row r="2855" spans="3:6" x14ac:dyDescent="0.25">
      <c r="C2855" s="649">
        <v>179.7</v>
      </c>
      <c r="D2855" s="650" t="str">
        <f t="shared" si="107"/>
        <v>179.70</v>
      </c>
      <c r="E2855" s="651">
        <v>0.502475</v>
      </c>
      <c r="F2855" s="618"/>
    </row>
    <row r="2856" spans="3:6" x14ac:dyDescent="0.25">
      <c r="C2856" s="649">
        <v>179.75</v>
      </c>
      <c r="D2856" s="650" t="str">
        <f t="shared" si="107"/>
        <v>179.75</v>
      </c>
      <c r="E2856" s="651">
        <v>0.50244</v>
      </c>
      <c r="F2856" s="618"/>
    </row>
    <row r="2857" spans="3:6" x14ac:dyDescent="0.25">
      <c r="C2857" s="649">
        <v>179.8</v>
      </c>
      <c r="D2857" s="650" t="str">
        <f t="shared" si="107"/>
        <v>179.80</v>
      </c>
      <c r="E2857" s="651">
        <v>0.50240499999999999</v>
      </c>
      <c r="F2857" s="618"/>
    </row>
    <row r="2858" spans="3:6" x14ac:dyDescent="0.25">
      <c r="C2858" s="649">
        <v>179.85</v>
      </c>
      <c r="D2858" s="650" t="str">
        <f t="shared" si="107"/>
        <v>179.85</v>
      </c>
      <c r="E2858" s="651">
        <v>0.50236999999999998</v>
      </c>
      <c r="F2858" s="618"/>
    </row>
    <row r="2859" spans="3:6" x14ac:dyDescent="0.25">
      <c r="C2859" s="649">
        <v>179.9</v>
      </c>
      <c r="D2859" s="650" t="str">
        <f t="shared" si="107"/>
        <v>179.90</v>
      </c>
      <c r="E2859" s="651">
        <v>0.50233499999999998</v>
      </c>
      <c r="F2859" s="618"/>
    </row>
    <row r="2860" spans="3:6" x14ac:dyDescent="0.25">
      <c r="C2860" s="649">
        <v>179.95</v>
      </c>
      <c r="D2860" s="650" t="str">
        <f t="shared" si="107"/>
        <v>179.95</v>
      </c>
      <c r="E2860" s="651">
        <v>0.50229999999999997</v>
      </c>
      <c r="F2860" s="618"/>
    </row>
    <row r="2861" spans="3:6" x14ac:dyDescent="0.25">
      <c r="C2861" s="649">
        <v>180</v>
      </c>
      <c r="D2861" s="650" t="str">
        <f t="shared" si="107"/>
        <v>180.00</v>
      </c>
      <c r="E2861" s="651">
        <v>0.50226499999999996</v>
      </c>
      <c r="F2861" s="618"/>
    </row>
    <row r="2862" spans="3:6" x14ac:dyDescent="0.25">
      <c r="C2862" s="649">
        <v>180.05</v>
      </c>
      <c r="D2862" s="650" t="str">
        <f t="shared" si="107"/>
        <v>180.05</v>
      </c>
      <c r="E2862" s="651">
        <v>0.50222999999999995</v>
      </c>
      <c r="F2862" s="618"/>
    </row>
    <row r="2863" spans="3:6" x14ac:dyDescent="0.25">
      <c r="C2863" s="649">
        <v>180.1</v>
      </c>
      <c r="D2863" s="650" t="str">
        <f t="shared" si="107"/>
        <v>180.10</v>
      </c>
      <c r="E2863" s="651">
        <v>0.50219499999999995</v>
      </c>
      <c r="F2863" s="618"/>
    </row>
    <row r="2864" spans="3:6" x14ac:dyDescent="0.25">
      <c r="C2864" s="649">
        <v>180.15</v>
      </c>
      <c r="D2864" s="650" t="str">
        <f t="shared" si="107"/>
        <v>180.15</v>
      </c>
      <c r="E2864" s="651">
        <v>0.50216000000000005</v>
      </c>
      <c r="F2864" s="618"/>
    </row>
    <row r="2865" spans="3:6" x14ac:dyDescent="0.25">
      <c r="C2865" s="649">
        <v>180.2</v>
      </c>
      <c r="D2865" s="650" t="str">
        <f t="shared" si="107"/>
        <v>180.20</v>
      </c>
      <c r="E2865" s="651">
        <v>0.50212500000000004</v>
      </c>
      <c r="F2865" s="618"/>
    </row>
    <row r="2866" spans="3:6" x14ac:dyDescent="0.25">
      <c r="C2866" s="649">
        <v>180.25</v>
      </c>
      <c r="D2866" s="650" t="str">
        <f t="shared" si="107"/>
        <v>180.25</v>
      </c>
      <c r="E2866" s="651">
        <v>0.50209000000000004</v>
      </c>
      <c r="F2866" s="618"/>
    </row>
    <row r="2867" spans="3:6" x14ac:dyDescent="0.25">
      <c r="C2867" s="649">
        <v>180.3</v>
      </c>
      <c r="D2867" s="650" t="str">
        <f t="shared" si="107"/>
        <v>180.30</v>
      </c>
      <c r="E2867" s="651">
        <v>0.50205500000000003</v>
      </c>
      <c r="F2867" s="618"/>
    </row>
    <row r="2868" spans="3:6" x14ac:dyDescent="0.25">
      <c r="C2868" s="649">
        <v>180.35</v>
      </c>
      <c r="D2868" s="650" t="str">
        <f t="shared" si="107"/>
        <v>180.35</v>
      </c>
      <c r="E2868" s="651">
        <v>0.50202000000000002</v>
      </c>
      <c r="F2868" s="618"/>
    </row>
    <row r="2869" spans="3:6" x14ac:dyDescent="0.25">
      <c r="C2869" s="649">
        <v>180.4</v>
      </c>
      <c r="D2869" s="650" t="str">
        <f t="shared" si="107"/>
        <v>180.40</v>
      </c>
      <c r="E2869" s="651">
        <v>0.50198500000000001</v>
      </c>
      <c r="F2869" s="618"/>
    </row>
    <row r="2870" spans="3:6" x14ac:dyDescent="0.25">
      <c r="C2870" s="649">
        <v>180.45</v>
      </c>
      <c r="D2870" s="650" t="str">
        <f t="shared" si="107"/>
        <v>180.45</v>
      </c>
      <c r="E2870" s="651">
        <v>0.50195000000000001</v>
      </c>
      <c r="F2870" s="618"/>
    </row>
    <row r="2871" spans="3:6" x14ac:dyDescent="0.25">
      <c r="C2871" s="649">
        <v>180.5</v>
      </c>
      <c r="D2871" s="650" t="str">
        <f t="shared" si="107"/>
        <v>180.50</v>
      </c>
      <c r="E2871" s="651">
        <v>0.501915</v>
      </c>
      <c r="F2871" s="618"/>
    </row>
    <row r="2872" spans="3:6" x14ac:dyDescent="0.25">
      <c r="C2872" s="649">
        <v>180.55</v>
      </c>
      <c r="D2872" s="650" t="str">
        <f t="shared" si="107"/>
        <v>180.55</v>
      </c>
      <c r="E2872" s="651">
        <v>0.50187999999999999</v>
      </c>
      <c r="F2872" s="618"/>
    </row>
    <row r="2873" spans="3:6" x14ac:dyDescent="0.25">
      <c r="C2873" s="649">
        <v>180.6</v>
      </c>
      <c r="D2873" s="650" t="str">
        <f t="shared" si="107"/>
        <v>180.60</v>
      </c>
      <c r="E2873" s="651">
        <v>0.50184499999999999</v>
      </c>
      <c r="F2873" s="618"/>
    </row>
    <row r="2874" spans="3:6" x14ac:dyDescent="0.25">
      <c r="C2874" s="649">
        <v>180.65</v>
      </c>
      <c r="D2874" s="650" t="str">
        <f t="shared" si="107"/>
        <v>180.65</v>
      </c>
      <c r="E2874" s="651">
        <v>0.50180999999999998</v>
      </c>
      <c r="F2874" s="618"/>
    </row>
    <row r="2875" spans="3:6" x14ac:dyDescent="0.25">
      <c r="C2875" s="649">
        <v>180.7</v>
      </c>
      <c r="D2875" s="650" t="str">
        <f t="shared" si="107"/>
        <v>180.70</v>
      </c>
      <c r="E2875" s="651">
        <v>0.50177499999999997</v>
      </c>
      <c r="F2875" s="618"/>
    </row>
    <row r="2876" spans="3:6" x14ac:dyDescent="0.25">
      <c r="C2876" s="649">
        <v>180.75</v>
      </c>
      <c r="D2876" s="650" t="str">
        <f t="shared" si="107"/>
        <v>180.75</v>
      </c>
      <c r="E2876" s="651">
        <v>0.50173999999999996</v>
      </c>
      <c r="F2876" s="618"/>
    </row>
    <row r="2877" spans="3:6" x14ac:dyDescent="0.25">
      <c r="C2877" s="649">
        <v>180.8</v>
      </c>
      <c r="D2877" s="650" t="str">
        <f t="shared" si="107"/>
        <v>180.80</v>
      </c>
      <c r="E2877" s="651">
        <v>0.50170499999999996</v>
      </c>
      <c r="F2877" s="618"/>
    </row>
    <row r="2878" spans="3:6" x14ac:dyDescent="0.25">
      <c r="C2878" s="649">
        <v>180.85</v>
      </c>
      <c r="D2878" s="650" t="str">
        <f t="shared" ref="D2878:D2941" si="108">TEXT(C2878,"#.00")</f>
        <v>180.85</v>
      </c>
      <c r="E2878" s="651">
        <v>0.50166999999999995</v>
      </c>
      <c r="F2878" s="618"/>
    </row>
    <row r="2879" spans="3:6" x14ac:dyDescent="0.25">
      <c r="C2879" s="649">
        <v>180.9</v>
      </c>
      <c r="D2879" s="650" t="str">
        <f t="shared" si="108"/>
        <v>180.90</v>
      </c>
      <c r="E2879" s="651">
        <v>0.50163500000000005</v>
      </c>
      <c r="F2879" s="618"/>
    </row>
    <row r="2880" spans="3:6" x14ac:dyDescent="0.25">
      <c r="C2880" s="649">
        <v>180.95</v>
      </c>
      <c r="D2880" s="650" t="str">
        <f t="shared" si="108"/>
        <v>180.95</v>
      </c>
      <c r="E2880" s="651">
        <v>0.50160000000000005</v>
      </c>
      <c r="F2880" s="618"/>
    </row>
    <row r="2881" spans="3:6" x14ac:dyDescent="0.25">
      <c r="C2881" s="649">
        <v>181</v>
      </c>
      <c r="D2881" s="650" t="str">
        <f t="shared" si="108"/>
        <v>181.00</v>
      </c>
      <c r="E2881" s="651">
        <v>0.50156500000000004</v>
      </c>
      <c r="F2881" s="618"/>
    </row>
    <row r="2882" spans="3:6" x14ac:dyDescent="0.25">
      <c r="C2882" s="649">
        <v>181.05</v>
      </c>
      <c r="D2882" s="650" t="str">
        <f t="shared" si="108"/>
        <v>181.05</v>
      </c>
      <c r="E2882" s="651">
        <v>0.50153000000000003</v>
      </c>
      <c r="F2882" s="618"/>
    </row>
    <row r="2883" spans="3:6" x14ac:dyDescent="0.25">
      <c r="C2883" s="649">
        <v>181.1</v>
      </c>
      <c r="D2883" s="650" t="str">
        <f t="shared" si="108"/>
        <v>181.10</v>
      </c>
      <c r="E2883" s="651">
        <v>0.50149500000000002</v>
      </c>
      <c r="F2883" s="618"/>
    </row>
    <row r="2884" spans="3:6" x14ac:dyDescent="0.25">
      <c r="C2884" s="649">
        <v>181.15</v>
      </c>
      <c r="D2884" s="650" t="str">
        <f t="shared" si="108"/>
        <v>181.15</v>
      </c>
      <c r="E2884" s="651">
        <v>0.50146000000000002</v>
      </c>
      <c r="F2884" s="618"/>
    </row>
    <row r="2885" spans="3:6" x14ac:dyDescent="0.25">
      <c r="C2885" s="649">
        <v>181.2</v>
      </c>
      <c r="D2885" s="650" t="str">
        <f t="shared" si="108"/>
        <v>181.20</v>
      </c>
      <c r="E2885" s="651">
        <v>0.50142500000000001</v>
      </c>
      <c r="F2885" s="618"/>
    </row>
    <row r="2886" spans="3:6" x14ac:dyDescent="0.25">
      <c r="C2886" s="649">
        <v>181.25</v>
      </c>
      <c r="D2886" s="650" t="str">
        <f t="shared" si="108"/>
        <v>181.25</v>
      </c>
      <c r="E2886" s="651">
        <v>0.50139</v>
      </c>
      <c r="F2886" s="618"/>
    </row>
    <row r="2887" spans="3:6" x14ac:dyDescent="0.25">
      <c r="C2887" s="649">
        <v>181.3</v>
      </c>
      <c r="D2887" s="650" t="str">
        <f t="shared" si="108"/>
        <v>181.30</v>
      </c>
      <c r="E2887" s="651">
        <v>0.501355</v>
      </c>
      <c r="F2887" s="618"/>
    </row>
    <row r="2888" spans="3:6" x14ac:dyDescent="0.25">
      <c r="C2888" s="649">
        <v>181.35</v>
      </c>
      <c r="D2888" s="650" t="str">
        <f t="shared" si="108"/>
        <v>181.35</v>
      </c>
      <c r="E2888" s="651">
        <v>0.50131999999999999</v>
      </c>
      <c r="F2888" s="618"/>
    </row>
    <row r="2889" spans="3:6" x14ac:dyDescent="0.25">
      <c r="C2889" s="649">
        <v>181.4</v>
      </c>
      <c r="D2889" s="650" t="str">
        <f t="shared" si="108"/>
        <v>181.40</v>
      </c>
      <c r="E2889" s="651">
        <v>0.50128499999999998</v>
      </c>
      <c r="F2889" s="618"/>
    </row>
    <row r="2890" spans="3:6" x14ac:dyDescent="0.25">
      <c r="C2890" s="649">
        <v>181.45</v>
      </c>
      <c r="D2890" s="650" t="str">
        <f t="shared" si="108"/>
        <v>181.45</v>
      </c>
      <c r="E2890" s="651">
        <v>0.50124999999999997</v>
      </c>
      <c r="F2890" s="618"/>
    </row>
    <row r="2891" spans="3:6" x14ac:dyDescent="0.25">
      <c r="C2891" s="649">
        <v>181.5</v>
      </c>
      <c r="D2891" s="650" t="str">
        <f t="shared" si="108"/>
        <v>181.50</v>
      </c>
      <c r="E2891" s="651">
        <v>0.50121499999999997</v>
      </c>
      <c r="F2891" s="618"/>
    </row>
    <row r="2892" spans="3:6" x14ac:dyDescent="0.25">
      <c r="C2892" s="649">
        <v>181.55</v>
      </c>
      <c r="D2892" s="650" t="str">
        <f t="shared" si="108"/>
        <v>181.55</v>
      </c>
      <c r="E2892" s="651">
        <v>0.50117999999999996</v>
      </c>
      <c r="F2892" s="618"/>
    </row>
    <row r="2893" spans="3:6" x14ac:dyDescent="0.25">
      <c r="C2893" s="649">
        <v>181.6</v>
      </c>
      <c r="D2893" s="650" t="str">
        <f t="shared" si="108"/>
        <v>181.60</v>
      </c>
      <c r="E2893" s="651">
        <v>0.50114499999999995</v>
      </c>
      <c r="F2893" s="618"/>
    </row>
    <row r="2894" spans="3:6" x14ac:dyDescent="0.25">
      <c r="C2894" s="649">
        <v>181.65</v>
      </c>
      <c r="D2894" s="650" t="str">
        <f t="shared" si="108"/>
        <v>181.65</v>
      </c>
      <c r="E2894" s="651">
        <v>0.50111000000000006</v>
      </c>
      <c r="F2894" s="618"/>
    </row>
    <row r="2895" spans="3:6" x14ac:dyDescent="0.25">
      <c r="C2895" s="649">
        <v>181.7</v>
      </c>
      <c r="D2895" s="650" t="str">
        <f t="shared" si="108"/>
        <v>181.70</v>
      </c>
      <c r="E2895" s="651">
        <v>0.50107500000000005</v>
      </c>
      <c r="F2895" s="618"/>
    </row>
    <row r="2896" spans="3:6" x14ac:dyDescent="0.25">
      <c r="C2896" s="649">
        <v>181.75</v>
      </c>
      <c r="D2896" s="650" t="str">
        <f t="shared" si="108"/>
        <v>181.75</v>
      </c>
      <c r="E2896" s="651">
        <v>0.50104000000000004</v>
      </c>
      <c r="F2896" s="618"/>
    </row>
    <row r="2897" spans="3:6" x14ac:dyDescent="0.25">
      <c r="C2897" s="649">
        <v>181.8</v>
      </c>
      <c r="D2897" s="650" t="str">
        <f t="shared" si="108"/>
        <v>181.80</v>
      </c>
      <c r="E2897" s="651">
        <v>0.50100500000000003</v>
      </c>
      <c r="F2897" s="618"/>
    </row>
    <row r="2898" spans="3:6" x14ac:dyDescent="0.25">
      <c r="C2898" s="649">
        <v>181.85</v>
      </c>
      <c r="D2898" s="650" t="str">
        <f t="shared" si="108"/>
        <v>181.85</v>
      </c>
      <c r="E2898" s="651">
        <v>0.50097000000000003</v>
      </c>
      <c r="F2898" s="618"/>
    </row>
    <row r="2899" spans="3:6" x14ac:dyDescent="0.25">
      <c r="C2899" s="649">
        <v>181.9</v>
      </c>
      <c r="D2899" s="650" t="str">
        <f t="shared" si="108"/>
        <v>181.90</v>
      </c>
      <c r="E2899" s="651">
        <v>0.50093500000000002</v>
      </c>
      <c r="F2899" s="618"/>
    </row>
    <row r="2900" spans="3:6" x14ac:dyDescent="0.25">
      <c r="C2900" s="649">
        <v>181.95</v>
      </c>
      <c r="D2900" s="650" t="str">
        <f t="shared" si="108"/>
        <v>181.95</v>
      </c>
      <c r="E2900" s="651">
        <v>0.50090000000000001</v>
      </c>
      <c r="F2900" s="618"/>
    </row>
    <row r="2901" spans="3:6" x14ac:dyDescent="0.25">
      <c r="C2901" s="649">
        <v>182</v>
      </c>
      <c r="D2901" s="650" t="str">
        <f t="shared" si="108"/>
        <v>182.00</v>
      </c>
      <c r="E2901" s="651">
        <v>0.500865</v>
      </c>
      <c r="F2901" s="618"/>
    </row>
    <row r="2902" spans="3:6" x14ac:dyDescent="0.25">
      <c r="C2902" s="649">
        <v>182.05</v>
      </c>
      <c r="D2902" s="650" t="str">
        <f t="shared" si="108"/>
        <v>182.05</v>
      </c>
      <c r="E2902" s="651">
        <v>0.50083</v>
      </c>
      <c r="F2902" s="618"/>
    </row>
    <row r="2903" spans="3:6" x14ac:dyDescent="0.25">
      <c r="C2903" s="649">
        <v>182.1</v>
      </c>
      <c r="D2903" s="650" t="str">
        <f t="shared" si="108"/>
        <v>182.10</v>
      </c>
      <c r="E2903" s="651">
        <v>0.50079499999999999</v>
      </c>
      <c r="F2903" s="618"/>
    </row>
    <row r="2904" spans="3:6" x14ac:dyDescent="0.25">
      <c r="C2904" s="649">
        <v>182.15</v>
      </c>
      <c r="D2904" s="650" t="str">
        <f t="shared" si="108"/>
        <v>182.15</v>
      </c>
      <c r="E2904" s="651">
        <v>0.50075999999999998</v>
      </c>
      <c r="F2904" s="618"/>
    </row>
    <row r="2905" spans="3:6" x14ac:dyDescent="0.25">
      <c r="C2905" s="649">
        <v>182.2</v>
      </c>
      <c r="D2905" s="650" t="str">
        <f t="shared" si="108"/>
        <v>182.20</v>
      </c>
      <c r="E2905" s="651">
        <v>0.50072499999999998</v>
      </c>
      <c r="F2905" s="618"/>
    </row>
    <row r="2906" spans="3:6" x14ac:dyDescent="0.25">
      <c r="C2906" s="649">
        <v>182.25</v>
      </c>
      <c r="D2906" s="650" t="str">
        <f t="shared" si="108"/>
        <v>182.25</v>
      </c>
      <c r="E2906" s="651">
        <v>0.50068999999999997</v>
      </c>
      <c r="F2906" s="618"/>
    </row>
    <row r="2907" spans="3:6" x14ac:dyDescent="0.25">
      <c r="C2907" s="649">
        <v>182.3</v>
      </c>
      <c r="D2907" s="650" t="str">
        <f t="shared" si="108"/>
        <v>182.30</v>
      </c>
      <c r="E2907" s="651">
        <v>0.50065499999999996</v>
      </c>
      <c r="F2907" s="618"/>
    </row>
    <row r="2908" spans="3:6" x14ac:dyDescent="0.25">
      <c r="C2908" s="649">
        <v>182.35</v>
      </c>
      <c r="D2908" s="650" t="str">
        <f t="shared" si="108"/>
        <v>182.35</v>
      </c>
      <c r="E2908" s="651">
        <v>0.50061999999999995</v>
      </c>
      <c r="F2908" s="618"/>
    </row>
    <row r="2909" spans="3:6" x14ac:dyDescent="0.25">
      <c r="C2909" s="649">
        <v>182.4</v>
      </c>
      <c r="D2909" s="650" t="str">
        <f t="shared" si="108"/>
        <v>182.40</v>
      </c>
      <c r="E2909" s="651">
        <v>0.50058499999999995</v>
      </c>
      <c r="F2909" s="618"/>
    </row>
    <row r="2910" spans="3:6" x14ac:dyDescent="0.25">
      <c r="C2910" s="649">
        <v>182.45</v>
      </c>
      <c r="D2910" s="650" t="str">
        <f t="shared" si="108"/>
        <v>182.45</v>
      </c>
      <c r="E2910" s="651">
        <v>0.50055000000000005</v>
      </c>
      <c r="F2910" s="618"/>
    </row>
    <row r="2911" spans="3:6" x14ac:dyDescent="0.25">
      <c r="C2911" s="649">
        <v>182.5</v>
      </c>
      <c r="D2911" s="650" t="str">
        <f t="shared" si="108"/>
        <v>182.50</v>
      </c>
      <c r="E2911" s="651">
        <v>0.50051500000000004</v>
      </c>
      <c r="F2911" s="618"/>
    </row>
    <row r="2912" spans="3:6" x14ac:dyDescent="0.25">
      <c r="C2912" s="649">
        <v>182.55</v>
      </c>
      <c r="D2912" s="650" t="str">
        <f t="shared" si="108"/>
        <v>182.55</v>
      </c>
      <c r="E2912" s="651">
        <v>0.50048499999999996</v>
      </c>
      <c r="F2912" s="618"/>
    </row>
    <row r="2913" spans="3:6" x14ac:dyDescent="0.25">
      <c r="C2913" s="649">
        <v>182.6</v>
      </c>
      <c r="D2913" s="650" t="str">
        <f t="shared" si="108"/>
        <v>182.60</v>
      </c>
      <c r="E2913" s="651">
        <v>0.50045499999999998</v>
      </c>
      <c r="F2913" s="618"/>
    </row>
    <row r="2914" spans="3:6" x14ac:dyDescent="0.25">
      <c r="C2914" s="649">
        <v>182.65</v>
      </c>
      <c r="D2914" s="650" t="str">
        <f t="shared" si="108"/>
        <v>182.65</v>
      </c>
      <c r="E2914" s="651">
        <v>0.50041999999999998</v>
      </c>
      <c r="F2914" s="618"/>
    </row>
    <row r="2915" spans="3:6" x14ac:dyDescent="0.25">
      <c r="C2915" s="649">
        <v>182.7</v>
      </c>
      <c r="D2915" s="650" t="str">
        <f t="shared" si="108"/>
        <v>182.70</v>
      </c>
      <c r="E2915" s="651">
        <v>0.50038499999999997</v>
      </c>
      <c r="F2915" s="618"/>
    </row>
    <row r="2916" spans="3:6" x14ac:dyDescent="0.25">
      <c r="C2916" s="649">
        <v>182.75</v>
      </c>
      <c r="D2916" s="650" t="str">
        <f t="shared" si="108"/>
        <v>182.75</v>
      </c>
      <c r="E2916" s="651">
        <v>0.50034999999999996</v>
      </c>
      <c r="F2916" s="618"/>
    </row>
    <row r="2917" spans="3:6" x14ac:dyDescent="0.25">
      <c r="C2917" s="649">
        <v>182.8</v>
      </c>
      <c r="D2917" s="650" t="str">
        <f t="shared" si="108"/>
        <v>182.80</v>
      </c>
      <c r="E2917" s="651">
        <v>0.50031499999999995</v>
      </c>
      <c r="F2917" s="618"/>
    </row>
    <row r="2918" spans="3:6" x14ac:dyDescent="0.25">
      <c r="C2918" s="649">
        <v>182.85</v>
      </c>
      <c r="D2918" s="650" t="str">
        <f t="shared" si="108"/>
        <v>182.85</v>
      </c>
      <c r="E2918" s="651">
        <v>0.50027999999999995</v>
      </c>
      <c r="F2918" s="618"/>
    </row>
    <row r="2919" spans="3:6" x14ac:dyDescent="0.25">
      <c r="C2919" s="649">
        <v>182.9</v>
      </c>
      <c r="D2919" s="650" t="str">
        <f t="shared" si="108"/>
        <v>182.90</v>
      </c>
      <c r="E2919" s="651">
        <v>0.50024500000000005</v>
      </c>
      <c r="F2919" s="618"/>
    </row>
    <row r="2920" spans="3:6" x14ac:dyDescent="0.25">
      <c r="C2920" s="649">
        <v>182.95</v>
      </c>
      <c r="D2920" s="650" t="str">
        <f t="shared" si="108"/>
        <v>182.95</v>
      </c>
      <c r="E2920" s="651">
        <v>0.50021000000000004</v>
      </c>
      <c r="F2920" s="618"/>
    </row>
    <row r="2921" spans="3:6" x14ac:dyDescent="0.25">
      <c r="C2921" s="649">
        <v>183</v>
      </c>
      <c r="D2921" s="650" t="str">
        <f t="shared" si="108"/>
        <v>183.00</v>
      </c>
      <c r="E2921" s="651">
        <v>0.50017500000000004</v>
      </c>
      <c r="F2921" s="618"/>
    </row>
    <row r="2922" spans="3:6" x14ac:dyDescent="0.25">
      <c r="C2922" s="649">
        <v>183.05</v>
      </c>
      <c r="D2922" s="650" t="str">
        <f t="shared" si="108"/>
        <v>183.05</v>
      </c>
      <c r="E2922" s="651">
        <v>0.50014000000000003</v>
      </c>
      <c r="F2922" s="618"/>
    </row>
    <row r="2923" spans="3:6" x14ac:dyDescent="0.25">
      <c r="C2923" s="649">
        <v>183.1</v>
      </c>
      <c r="D2923" s="650" t="str">
        <f t="shared" si="108"/>
        <v>183.10</v>
      </c>
      <c r="E2923" s="651">
        <v>0.50010500000000002</v>
      </c>
      <c r="F2923" s="618"/>
    </row>
    <row r="2924" spans="3:6" x14ac:dyDescent="0.25">
      <c r="C2924" s="649">
        <v>183.15</v>
      </c>
      <c r="D2924" s="650" t="str">
        <f t="shared" si="108"/>
        <v>183.15</v>
      </c>
      <c r="E2924" s="651">
        <v>0.50007000000000001</v>
      </c>
      <c r="F2924" s="618"/>
    </row>
    <row r="2925" spans="3:6" x14ac:dyDescent="0.25">
      <c r="C2925" s="649">
        <v>183.2</v>
      </c>
      <c r="D2925" s="650" t="str">
        <f t="shared" si="108"/>
        <v>183.20</v>
      </c>
      <c r="E2925" s="651">
        <v>0.50003500000000001</v>
      </c>
      <c r="F2925" s="618"/>
    </row>
    <row r="2926" spans="3:6" x14ac:dyDescent="0.25">
      <c r="C2926" s="649">
        <v>183.25</v>
      </c>
      <c r="D2926" s="650" t="str">
        <f t="shared" si="108"/>
        <v>183.25</v>
      </c>
      <c r="E2926" s="651">
        <v>0.5</v>
      </c>
      <c r="F2926" s="618"/>
    </row>
    <row r="2927" spans="3:6" x14ac:dyDescent="0.25">
      <c r="C2927" s="649">
        <v>183.3</v>
      </c>
      <c r="D2927" s="650" t="str">
        <f t="shared" si="108"/>
        <v>183.30</v>
      </c>
      <c r="E2927" s="651">
        <v>0.49996499999999999</v>
      </c>
      <c r="F2927" s="618"/>
    </row>
    <row r="2928" spans="3:6" x14ac:dyDescent="0.25">
      <c r="C2928" s="649">
        <v>183.35</v>
      </c>
      <c r="D2928" s="650" t="str">
        <f t="shared" si="108"/>
        <v>183.35</v>
      </c>
      <c r="E2928" s="651">
        <v>0.49992999999999999</v>
      </c>
      <c r="F2928" s="618"/>
    </row>
    <row r="2929" spans="3:6" x14ac:dyDescent="0.25">
      <c r="C2929" s="649">
        <v>183.4</v>
      </c>
      <c r="D2929" s="650" t="str">
        <f t="shared" si="108"/>
        <v>183.40</v>
      </c>
      <c r="E2929" s="651">
        <v>0.49989499999999998</v>
      </c>
      <c r="F2929" s="618"/>
    </row>
    <row r="2930" spans="3:6" x14ac:dyDescent="0.25">
      <c r="C2930" s="649">
        <v>183.45</v>
      </c>
      <c r="D2930" s="650" t="str">
        <f t="shared" si="108"/>
        <v>183.45</v>
      </c>
      <c r="E2930" s="651">
        <v>0.49986000000000003</v>
      </c>
      <c r="F2930" s="618"/>
    </row>
    <row r="2931" spans="3:6" x14ac:dyDescent="0.25">
      <c r="C2931" s="649">
        <v>183.5</v>
      </c>
      <c r="D2931" s="650" t="str">
        <f t="shared" si="108"/>
        <v>183.50</v>
      </c>
      <c r="E2931" s="651">
        <v>0.49982500000000002</v>
      </c>
      <c r="F2931" s="618"/>
    </row>
    <row r="2932" spans="3:6" x14ac:dyDescent="0.25">
      <c r="C2932" s="649">
        <v>183.55</v>
      </c>
      <c r="D2932" s="650" t="str">
        <f t="shared" si="108"/>
        <v>183.55</v>
      </c>
      <c r="E2932" s="651">
        <v>0.49979000000000001</v>
      </c>
      <c r="F2932" s="618"/>
    </row>
    <row r="2933" spans="3:6" x14ac:dyDescent="0.25">
      <c r="C2933" s="649">
        <v>183.6</v>
      </c>
      <c r="D2933" s="650" t="str">
        <f t="shared" si="108"/>
        <v>183.60</v>
      </c>
      <c r="E2933" s="651">
        <v>0.499755</v>
      </c>
      <c r="F2933" s="618"/>
    </row>
    <row r="2934" spans="3:6" x14ac:dyDescent="0.25">
      <c r="C2934" s="649">
        <v>183.65</v>
      </c>
      <c r="D2934" s="650" t="str">
        <f t="shared" si="108"/>
        <v>183.65</v>
      </c>
      <c r="E2934" s="651">
        <v>0.49972</v>
      </c>
      <c r="F2934" s="618"/>
    </row>
    <row r="2935" spans="3:6" x14ac:dyDescent="0.25">
      <c r="C2935" s="649">
        <v>183.7</v>
      </c>
      <c r="D2935" s="650" t="str">
        <f t="shared" si="108"/>
        <v>183.70</v>
      </c>
      <c r="E2935" s="651">
        <v>0.49968499999999999</v>
      </c>
      <c r="F2935" s="618"/>
    </row>
    <row r="2936" spans="3:6" x14ac:dyDescent="0.25">
      <c r="C2936" s="649">
        <v>183.75</v>
      </c>
      <c r="D2936" s="650" t="str">
        <f t="shared" si="108"/>
        <v>183.75</v>
      </c>
      <c r="E2936" s="651">
        <v>0.49964999999999998</v>
      </c>
      <c r="F2936" s="618"/>
    </row>
    <row r="2937" spans="3:6" x14ac:dyDescent="0.25">
      <c r="C2937" s="649">
        <v>183.8</v>
      </c>
      <c r="D2937" s="650" t="str">
        <f t="shared" si="108"/>
        <v>183.80</v>
      </c>
      <c r="E2937" s="651">
        <v>0.49961499999999998</v>
      </c>
      <c r="F2937" s="618"/>
    </row>
    <row r="2938" spans="3:6" x14ac:dyDescent="0.25">
      <c r="C2938" s="649">
        <v>183.85</v>
      </c>
      <c r="D2938" s="650" t="str">
        <f t="shared" si="108"/>
        <v>183.85</v>
      </c>
      <c r="E2938" s="651">
        <v>0.49958000000000002</v>
      </c>
      <c r="F2938" s="618"/>
    </row>
    <row r="2939" spans="3:6" x14ac:dyDescent="0.25">
      <c r="C2939" s="649">
        <v>183.9</v>
      </c>
      <c r="D2939" s="650" t="str">
        <f t="shared" si="108"/>
        <v>183.90</v>
      </c>
      <c r="E2939" s="651">
        <v>0.49954500000000002</v>
      </c>
      <c r="F2939" s="618"/>
    </row>
    <row r="2940" spans="3:6" x14ac:dyDescent="0.25">
      <c r="C2940" s="649">
        <v>183.95</v>
      </c>
      <c r="D2940" s="650" t="str">
        <f t="shared" si="108"/>
        <v>183.95</v>
      </c>
      <c r="E2940" s="651">
        <v>0.49951000000000001</v>
      </c>
      <c r="F2940" s="618"/>
    </row>
    <row r="2941" spans="3:6" x14ac:dyDescent="0.25">
      <c r="C2941" s="649">
        <v>184</v>
      </c>
      <c r="D2941" s="650" t="str">
        <f t="shared" si="108"/>
        <v>184.00</v>
      </c>
      <c r="E2941" s="651">
        <v>0.499475</v>
      </c>
      <c r="F2941" s="618"/>
    </row>
    <row r="2942" spans="3:6" x14ac:dyDescent="0.25">
      <c r="C2942" s="649">
        <v>184.05</v>
      </c>
      <c r="D2942" s="650" t="str">
        <f t="shared" ref="D2942:D3005" si="109">TEXT(C2942,"#.00")</f>
        <v>184.05</v>
      </c>
      <c r="E2942" s="651">
        <v>0.49944</v>
      </c>
      <c r="F2942" s="618"/>
    </row>
    <row r="2943" spans="3:6" x14ac:dyDescent="0.25">
      <c r="C2943" s="649">
        <v>184.1</v>
      </c>
      <c r="D2943" s="650" t="str">
        <f t="shared" si="109"/>
        <v>184.10</v>
      </c>
      <c r="E2943" s="651">
        <v>0.49940499999999999</v>
      </c>
      <c r="F2943" s="618"/>
    </row>
    <row r="2944" spans="3:6" x14ac:dyDescent="0.25">
      <c r="C2944" s="649">
        <v>184.15</v>
      </c>
      <c r="D2944" s="650" t="str">
        <f t="shared" si="109"/>
        <v>184.15</v>
      </c>
      <c r="E2944" s="651">
        <v>0.49936999999999998</v>
      </c>
      <c r="F2944" s="618"/>
    </row>
    <row r="2945" spans="3:6" x14ac:dyDescent="0.25">
      <c r="C2945" s="649">
        <v>184.2</v>
      </c>
      <c r="D2945" s="650" t="str">
        <f t="shared" si="109"/>
        <v>184.20</v>
      </c>
      <c r="E2945" s="651">
        <v>0.49933499999999997</v>
      </c>
      <c r="F2945" s="618"/>
    </row>
    <row r="2946" spans="3:6" x14ac:dyDescent="0.25">
      <c r="C2946" s="649">
        <v>184.25</v>
      </c>
      <c r="D2946" s="650" t="str">
        <f t="shared" si="109"/>
        <v>184.25</v>
      </c>
      <c r="E2946" s="651">
        <v>0.49930000000000002</v>
      </c>
      <c r="F2946" s="618"/>
    </row>
    <row r="2947" spans="3:6" x14ac:dyDescent="0.25">
      <c r="C2947" s="649">
        <v>184.3</v>
      </c>
      <c r="D2947" s="650" t="str">
        <f t="shared" si="109"/>
        <v>184.30</v>
      </c>
      <c r="E2947" s="651">
        <v>0.49926500000000001</v>
      </c>
      <c r="F2947" s="618"/>
    </row>
    <row r="2948" spans="3:6" x14ac:dyDescent="0.25">
      <c r="C2948" s="649">
        <v>184.35</v>
      </c>
      <c r="D2948" s="650" t="str">
        <f t="shared" si="109"/>
        <v>184.35</v>
      </c>
      <c r="E2948" s="651">
        <v>0.49923000000000001</v>
      </c>
      <c r="F2948" s="618"/>
    </row>
    <row r="2949" spans="3:6" x14ac:dyDescent="0.25">
      <c r="C2949" s="649">
        <v>184.4</v>
      </c>
      <c r="D2949" s="650" t="str">
        <f t="shared" si="109"/>
        <v>184.40</v>
      </c>
      <c r="E2949" s="651">
        <v>0.499195</v>
      </c>
      <c r="F2949" s="618"/>
    </row>
    <row r="2950" spans="3:6" x14ac:dyDescent="0.25">
      <c r="C2950" s="649">
        <v>184.45</v>
      </c>
      <c r="D2950" s="650" t="str">
        <f t="shared" si="109"/>
        <v>184.45</v>
      </c>
      <c r="E2950" s="651">
        <v>0.49915999999999999</v>
      </c>
      <c r="F2950" s="618"/>
    </row>
    <row r="2951" spans="3:6" x14ac:dyDescent="0.25">
      <c r="C2951" s="649">
        <v>184.5</v>
      </c>
      <c r="D2951" s="650" t="str">
        <f t="shared" si="109"/>
        <v>184.50</v>
      </c>
      <c r="E2951" s="651">
        <v>0.49912499999999999</v>
      </c>
      <c r="F2951" s="618"/>
    </row>
    <row r="2952" spans="3:6" x14ac:dyDescent="0.25">
      <c r="C2952" s="649">
        <v>184.55</v>
      </c>
      <c r="D2952" s="650" t="str">
        <f t="shared" si="109"/>
        <v>184.55</v>
      </c>
      <c r="E2952" s="651">
        <v>0.49908999999999998</v>
      </c>
      <c r="F2952" s="618"/>
    </row>
    <row r="2953" spans="3:6" x14ac:dyDescent="0.25">
      <c r="C2953" s="649">
        <v>184.6</v>
      </c>
      <c r="D2953" s="650" t="str">
        <f t="shared" si="109"/>
        <v>184.60</v>
      </c>
      <c r="E2953" s="651">
        <v>0.49905500000000003</v>
      </c>
      <c r="F2953" s="618"/>
    </row>
    <row r="2954" spans="3:6" x14ac:dyDescent="0.25">
      <c r="C2954" s="649">
        <v>184.65</v>
      </c>
      <c r="D2954" s="650" t="str">
        <f t="shared" si="109"/>
        <v>184.65</v>
      </c>
      <c r="E2954" s="651">
        <v>0.49902000000000002</v>
      </c>
      <c r="F2954" s="618"/>
    </row>
    <row r="2955" spans="3:6" x14ac:dyDescent="0.25">
      <c r="C2955" s="649">
        <v>184.7</v>
      </c>
      <c r="D2955" s="650" t="str">
        <f t="shared" si="109"/>
        <v>184.70</v>
      </c>
      <c r="E2955" s="651">
        <v>0.49898500000000001</v>
      </c>
      <c r="F2955" s="618"/>
    </row>
    <row r="2956" spans="3:6" x14ac:dyDescent="0.25">
      <c r="C2956" s="649">
        <v>184.75</v>
      </c>
      <c r="D2956" s="650" t="str">
        <f t="shared" si="109"/>
        <v>184.75</v>
      </c>
      <c r="E2956" s="651">
        <v>0.49895</v>
      </c>
      <c r="F2956" s="618"/>
    </row>
    <row r="2957" spans="3:6" x14ac:dyDescent="0.25">
      <c r="C2957" s="649">
        <v>184.8</v>
      </c>
      <c r="D2957" s="650" t="str">
        <f t="shared" si="109"/>
        <v>184.80</v>
      </c>
      <c r="E2957" s="651">
        <v>0.498915</v>
      </c>
      <c r="F2957" s="618"/>
    </row>
    <row r="2958" spans="3:6" x14ac:dyDescent="0.25">
      <c r="C2958" s="649">
        <v>184.85</v>
      </c>
      <c r="D2958" s="650" t="str">
        <f t="shared" si="109"/>
        <v>184.85</v>
      </c>
      <c r="E2958" s="651">
        <v>0.49890000000000001</v>
      </c>
      <c r="F2958" s="618"/>
    </row>
    <row r="2959" spans="3:6" x14ac:dyDescent="0.25">
      <c r="C2959" s="649">
        <v>184.9</v>
      </c>
      <c r="D2959" s="650" t="str">
        <f t="shared" si="109"/>
        <v>184.90</v>
      </c>
      <c r="E2959" s="651">
        <v>0.498865</v>
      </c>
      <c r="F2959" s="618"/>
    </row>
    <row r="2960" spans="3:6" x14ac:dyDescent="0.25">
      <c r="C2960" s="649">
        <v>184.95</v>
      </c>
      <c r="D2960" s="650" t="str">
        <f t="shared" si="109"/>
        <v>184.95</v>
      </c>
      <c r="E2960" s="651">
        <v>0.49883499999999997</v>
      </c>
      <c r="F2960" s="618"/>
    </row>
    <row r="2961" spans="3:6" x14ac:dyDescent="0.25">
      <c r="C2961" s="649">
        <v>185</v>
      </c>
      <c r="D2961" s="650" t="str">
        <f t="shared" si="109"/>
        <v>185.00</v>
      </c>
      <c r="E2961" s="651">
        <v>0.498805</v>
      </c>
      <c r="F2961" s="618"/>
    </row>
    <row r="2962" spans="3:6" x14ac:dyDescent="0.25">
      <c r="C2962" s="649">
        <v>185.05</v>
      </c>
      <c r="D2962" s="650" t="str">
        <f t="shared" si="109"/>
        <v>185.05</v>
      </c>
      <c r="E2962" s="651">
        <v>0.49877500000000002</v>
      </c>
      <c r="F2962" s="618"/>
    </row>
    <row r="2963" spans="3:6" x14ac:dyDescent="0.25">
      <c r="C2963" s="649">
        <v>185.1</v>
      </c>
      <c r="D2963" s="650" t="str">
        <f t="shared" si="109"/>
        <v>185.10</v>
      </c>
      <c r="E2963" s="651">
        <v>0.49874499999999999</v>
      </c>
      <c r="F2963" s="618"/>
    </row>
    <row r="2964" spans="3:6" x14ac:dyDescent="0.25">
      <c r="C2964" s="649">
        <v>185.15</v>
      </c>
      <c r="D2964" s="650" t="str">
        <f t="shared" si="109"/>
        <v>185.15</v>
      </c>
      <c r="E2964" s="651">
        <v>0.49871500000000002</v>
      </c>
      <c r="F2964" s="618"/>
    </row>
    <row r="2965" spans="3:6" x14ac:dyDescent="0.25">
      <c r="C2965" s="649">
        <v>185.2</v>
      </c>
      <c r="D2965" s="650" t="str">
        <f t="shared" si="109"/>
        <v>185.20</v>
      </c>
      <c r="E2965" s="651">
        <v>0.49868499999999999</v>
      </c>
      <c r="F2965" s="618"/>
    </row>
    <row r="2966" spans="3:6" x14ac:dyDescent="0.25">
      <c r="C2966" s="649">
        <v>185.25</v>
      </c>
      <c r="D2966" s="650" t="str">
        <f t="shared" si="109"/>
        <v>185.25</v>
      </c>
      <c r="E2966" s="651">
        <v>0.49865500000000001</v>
      </c>
      <c r="F2966" s="618"/>
    </row>
    <row r="2967" spans="3:6" x14ac:dyDescent="0.25">
      <c r="C2967" s="649">
        <v>185.3</v>
      </c>
      <c r="D2967" s="650" t="str">
        <f t="shared" si="109"/>
        <v>185.30</v>
      </c>
      <c r="E2967" s="651">
        <v>0.49862499999999998</v>
      </c>
      <c r="F2967" s="618"/>
    </row>
    <row r="2968" spans="3:6" x14ac:dyDescent="0.25">
      <c r="C2968" s="649">
        <v>185.35</v>
      </c>
      <c r="D2968" s="650" t="str">
        <f t="shared" si="109"/>
        <v>185.35</v>
      </c>
      <c r="E2968" s="651">
        <v>0.49859500000000001</v>
      </c>
      <c r="F2968" s="618"/>
    </row>
    <row r="2969" spans="3:6" x14ac:dyDescent="0.25">
      <c r="C2969" s="649">
        <v>185.4</v>
      </c>
      <c r="D2969" s="650" t="str">
        <f t="shared" si="109"/>
        <v>185.40</v>
      </c>
      <c r="E2969" s="651">
        <v>0.49856499999999998</v>
      </c>
      <c r="F2969" s="618"/>
    </row>
    <row r="2970" spans="3:6" x14ac:dyDescent="0.25">
      <c r="C2970" s="649">
        <v>185.45</v>
      </c>
      <c r="D2970" s="650" t="str">
        <f t="shared" si="109"/>
        <v>185.45</v>
      </c>
      <c r="E2970" s="651">
        <v>0.49853500000000001</v>
      </c>
      <c r="F2970" s="618"/>
    </row>
    <row r="2971" spans="3:6" x14ac:dyDescent="0.25">
      <c r="C2971" s="649">
        <v>185.5</v>
      </c>
      <c r="D2971" s="650" t="str">
        <f t="shared" si="109"/>
        <v>185.50</v>
      </c>
      <c r="E2971" s="651">
        <v>0.49850499999999998</v>
      </c>
      <c r="F2971" s="618"/>
    </row>
    <row r="2972" spans="3:6" x14ac:dyDescent="0.25">
      <c r="C2972" s="649">
        <v>185.55</v>
      </c>
      <c r="D2972" s="650" t="str">
        <f t="shared" si="109"/>
        <v>185.55</v>
      </c>
      <c r="E2972" s="651">
        <v>0.498475</v>
      </c>
      <c r="F2972" s="618"/>
    </row>
    <row r="2973" spans="3:6" x14ac:dyDescent="0.25">
      <c r="C2973" s="649">
        <v>185.6</v>
      </c>
      <c r="D2973" s="650" t="str">
        <f t="shared" si="109"/>
        <v>185.60</v>
      </c>
      <c r="E2973" s="651">
        <v>0.49844500000000003</v>
      </c>
      <c r="F2973" s="618"/>
    </row>
    <row r="2974" spans="3:6" x14ac:dyDescent="0.25">
      <c r="C2974" s="649">
        <v>185.65</v>
      </c>
      <c r="D2974" s="650" t="str">
        <f t="shared" si="109"/>
        <v>185.65</v>
      </c>
      <c r="E2974" s="651">
        <v>0.498415</v>
      </c>
      <c r="F2974" s="618"/>
    </row>
    <row r="2975" spans="3:6" x14ac:dyDescent="0.25">
      <c r="C2975" s="649">
        <v>185.7</v>
      </c>
      <c r="D2975" s="650" t="str">
        <f t="shared" si="109"/>
        <v>185.70</v>
      </c>
      <c r="E2975" s="651">
        <v>0.49838500000000002</v>
      </c>
      <c r="F2975" s="618"/>
    </row>
    <row r="2976" spans="3:6" x14ac:dyDescent="0.25">
      <c r="C2976" s="649">
        <v>185.75</v>
      </c>
      <c r="D2976" s="650" t="str">
        <f t="shared" si="109"/>
        <v>185.75</v>
      </c>
      <c r="E2976" s="651">
        <v>0.49835499999999999</v>
      </c>
      <c r="F2976" s="618"/>
    </row>
    <row r="2977" spans="3:6" x14ac:dyDescent="0.25">
      <c r="C2977" s="649">
        <v>185.8</v>
      </c>
      <c r="D2977" s="650" t="str">
        <f t="shared" si="109"/>
        <v>185.80</v>
      </c>
      <c r="E2977" s="651">
        <v>0.49832500000000002</v>
      </c>
      <c r="F2977" s="618"/>
    </row>
    <row r="2978" spans="3:6" x14ac:dyDescent="0.25">
      <c r="C2978" s="649">
        <v>185.85</v>
      </c>
      <c r="D2978" s="650" t="str">
        <f t="shared" si="109"/>
        <v>185.85</v>
      </c>
      <c r="E2978" s="651">
        <v>0.49829499999999999</v>
      </c>
      <c r="F2978" s="618"/>
    </row>
    <row r="2979" spans="3:6" x14ac:dyDescent="0.25">
      <c r="C2979" s="649">
        <v>185.9</v>
      </c>
      <c r="D2979" s="650" t="str">
        <f t="shared" si="109"/>
        <v>185.90</v>
      </c>
      <c r="E2979" s="651">
        <v>0.49826500000000001</v>
      </c>
      <c r="F2979" s="618"/>
    </row>
    <row r="2980" spans="3:6" x14ac:dyDescent="0.25">
      <c r="C2980" s="649">
        <v>185.95</v>
      </c>
      <c r="D2980" s="650" t="str">
        <f t="shared" si="109"/>
        <v>185.95</v>
      </c>
      <c r="E2980" s="651">
        <v>0.49823499999999998</v>
      </c>
      <c r="F2980" s="618"/>
    </row>
    <row r="2981" spans="3:6" x14ac:dyDescent="0.25">
      <c r="C2981" s="649">
        <v>186</v>
      </c>
      <c r="D2981" s="650" t="str">
        <f t="shared" si="109"/>
        <v>186.00</v>
      </c>
      <c r="E2981" s="651">
        <v>0.49820500000000001</v>
      </c>
      <c r="F2981" s="618"/>
    </row>
    <row r="2982" spans="3:6" x14ac:dyDescent="0.25">
      <c r="C2982" s="649">
        <v>186.05</v>
      </c>
      <c r="D2982" s="650" t="str">
        <f t="shared" si="109"/>
        <v>186.05</v>
      </c>
      <c r="E2982" s="651">
        <v>0.49817499999999998</v>
      </c>
      <c r="F2982" s="618"/>
    </row>
    <row r="2983" spans="3:6" x14ac:dyDescent="0.25">
      <c r="C2983" s="649">
        <v>186.1</v>
      </c>
      <c r="D2983" s="650" t="str">
        <f t="shared" si="109"/>
        <v>186.10</v>
      </c>
      <c r="E2983" s="651">
        <v>0.498145</v>
      </c>
      <c r="F2983" s="618"/>
    </row>
    <row r="2984" spans="3:6" x14ac:dyDescent="0.25">
      <c r="C2984" s="649">
        <v>186.15</v>
      </c>
      <c r="D2984" s="650" t="str">
        <f t="shared" si="109"/>
        <v>186.15</v>
      </c>
      <c r="E2984" s="651">
        <v>0.49811499999999997</v>
      </c>
      <c r="F2984" s="618"/>
    </row>
    <row r="2985" spans="3:6" x14ac:dyDescent="0.25">
      <c r="C2985" s="649">
        <v>186.2</v>
      </c>
      <c r="D2985" s="650" t="str">
        <f t="shared" si="109"/>
        <v>186.20</v>
      </c>
      <c r="E2985" s="651">
        <v>0.498085</v>
      </c>
      <c r="F2985" s="618"/>
    </row>
    <row r="2986" spans="3:6" x14ac:dyDescent="0.25">
      <c r="C2986" s="649">
        <v>186.25</v>
      </c>
      <c r="D2986" s="650" t="str">
        <f t="shared" si="109"/>
        <v>186.25</v>
      </c>
      <c r="E2986" s="651">
        <v>0.49805500000000003</v>
      </c>
      <c r="F2986" s="618"/>
    </row>
    <row r="2987" spans="3:6" x14ac:dyDescent="0.25">
      <c r="C2987" s="649">
        <v>186.3</v>
      </c>
      <c r="D2987" s="650" t="str">
        <f t="shared" si="109"/>
        <v>186.30</v>
      </c>
      <c r="E2987" s="651">
        <v>0.498025</v>
      </c>
      <c r="F2987" s="618"/>
    </row>
    <row r="2988" spans="3:6" x14ac:dyDescent="0.25">
      <c r="C2988" s="649">
        <v>186.35</v>
      </c>
      <c r="D2988" s="650" t="str">
        <f t="shared" si="109"/>
        <v>186.35</v>
      </c>
      <c r="E2988" s="651">
        <v>0.49799500000000002</v>
      </c>
      <c r="F2988" s="618"/>
    </row>
    <row r="2989" spans="3:6" x14ac:dyDescent="0.25">
      <c r="C2989" s="649">
        <v>186.4</v>
      </c>
      <c r="D2989" s="650" t="str">
        <f t="shared" si="109"/>
        <v>186.40</v>
      </c>
      <c r="E2989" s="651">
        <v>0.49796499999999999</v>
      </c>
      <c r="F2989" s="618"/>
    </row>
    <row r="2990" spans="3:6" x14ac:dyDescent="0.25">
      <c r="C2990" s="649">
        <v>186.45</v>
      </c>
      <c r="D2990" s="650" t="str">
        <f t="shared" si="109"/>
        <v>186.45</v>
      </c>
      <c r="E2990" s="651">
        <v>0.49793500000000002</v>
      </c>
      <c r="F2990" s="618"/>
    </row>
    <row r="2991" spans="3:6" x14ac:dyDescent="0.25">
      <c r="C2991" s="649">
        <v>186.5</v>
      </c>
      <c r="D2991" s="650" t="str">
        <f t="shared" si="109"/>
        <v>186.50</v>
      </c>
      <c r="E2991" s="651">
        <v>0.49790499999999999</v>
      </c>
      <c r="F2991" s="618"/>
    </row>
    <row r="2992" spans="3:6" x14ac:dyDescent="0.25">
      <c r="C2992" s="649">
        <v>186.55</v>
      </c>
      <c r="D2992" s="650" t="str">
        <f t="shared" si="109"/>
        <v>186.55</v>
      </c>
      <c r="E2992" s="651">
        <v>0.49787500000000001</v>
      </c>
      <c r="F2992" s="618"/>
    </row>
    <row r="2993" spans="3:6" x14ac:dyDescent="0.25">
      <c r="C2993" s="649">
        <v>186.6</v>
      </c>
      <c r="D2993" s="650" t="str">
        <f t="shared" si="109"/>
        <v>186.60</v>
      </c>
      <c r="E2993" s="651">
        <v>0.49784499999999998</v>
      </c>
      <c r="F2993" s="618"/>
    </row>
    <row r="2994" spans="3:6" x14ac:dyDescent="0.25">
      <c r="C2994" s="649">
        <v>186.65</v>
      </c>
      <c r="D2994" s="650" t="str">
        <f t="shared" si="109"/>
        <v>186.65</v>
      </c>
      <c r="E2994" s="651">
        <v>0.49781500000000001</v>
      </c>
      <c r="F2994" s="618"/>
    </row>
    <row r="2995" spans="3:6" x14ac:dyDescent="0.25">
      <c r="C2995" s="649">
        <v>186.7</v>
      </c>
      <c r="D2995" s="650" t="str">
        <f t="shared" si="109"/>
        <v>186.70</v>
      </c>
      <c r="E2995" s="651">
        <v>0.49778499999999998</v>
      </c>
      <c r="F2995" s="618"/>
    </row>
    <row r="2996" spans="3:6" x14ac:dyDescent="0.25">
      <c r="C2996" s="649">
        <v>186.75</v>
      </c>
      <c r="D2996" s="650" t="str">
        <f t="shared" si="109"/>
        <v>186.75</v>
      </c>
      <c r="E2996" s="651">
        <v>0.497755</v>
      </c>
      <c r="F2996" s="618"/>
    </row>
    <row r="2997" spans="3:6" x14ac:dyDescent="0.25">
      <c r="C2997" s="649">
        <v>186.8</v>
      </c>
      <c r="D2997" s="650" t="str">
        <f t="shared" si="109"/>
        <v>186.80</v>
      </c>
      <c r="E2997" s="651">
        <v>0.49772499999999997</v>
      </c>
      <c r="F2997" s="618"/>
    </row>
    <row r="2998" spans="3:6" x14ac:dyDescent="0.25">
      <c r="C2998" s="649">
        <v>186.85</v>
      </c>
      <c r="D2998" s="650" t="str">
        <f t="shared" si="109"/>
        <v>186.85</v>
      </c>
      <c r="E2998" s="651">
        <v>0.497695</v>
      </c>
      <c r="F2998" s="618"/>
    </row>
    <row r="2999" spans="3:6" x14ac:dyDescent="0.25">
      <c r="C2999" s="649">
        <v>186.9</v>
      </c>
      <c r="D2999" s="650" t="str">
        <f t="shared" si="109"/>
        <v>186.90</v>
      </c>
      <c r="E2999" s="651">
        <v>0.49766500000000002</v>
      </c>
      <c r="F2999" s="618"/>
    </row>
    <row r="3000" spans="3:6" x14ac:dyDescent="0.25">
      <c r="C3000" s="649">
        <v>186.95</v>
      </c>
      <c r="D3000" s="650" t="str">
        <f t="shared" si="109"/>
        <v>186.95</v>
      </c>
      <c r="E3000" s="651">
        <v>0.49763499999999999</v>
      </c>
      <c r="F3000" s="618"/>
    </row>
    <row r="3001" spans="3:6" x14ac:dyDescent="0.25">
      <c r="C3001" s="649">
        <v>187</v>
      </c>
      <c r="D3001" s="650" t="str">
        <f t="shared" si="109"/>
        <v>187.00</v>
      </c>
      <c r="E3001" s="651">
        <v>0.49760500000000002</v>
      </c>
      <c r="F3001" s="618"/>
    </row>
    <row r="3002" spans="3:6" x14ac:dyDescent="0.25">
      <c r="C3002" s="649">
        <v>187.05</v>
      </c>
      <c r="D3002" s="650" t="str">
        <f t="shared" si="109"/>
        <v>187.05</v>
      </c>
      <c r="E3002" s="651">
        <v>0.49757499999999999</v>
      </c>
      <c r="F3002" s="618"/>
    </row>
    <row r="3003" spans="3:6" x14ac:dyDescent="0.25">
      <c r="C3003" s="649">
        <v>187.1</v>
      </c>
      <c r="D3003" s="650" t="str">
        <f t="shared" si="109"/>
        <v>187.10</v>
      </c>
      <c r="E3003" s="651">
        <v>0.49754500000000002</v>
      </c>
      <c r="F3003" s="618"/>
    </row>
    <row r="3004" spans="3:6" x14ac:dyDescent="0.25">
      <c r="C3004" s="649">
        <v>187.15</v>
      </c>
      <c r="D3004" s="650" t="str">
        <f t="shared" si="109"/>
        <v>187.15</v>
      </c>
      <c r="E3004" s="651">
        <v>0.49751499999999999</v>
      </c>
      <c r="F3004" s="618"/>
    </row>
    <row r="3005" spans="3:6" x14ac:dyDescent="0.25">
      <c r="C3005" s="649">
        <v>187.2</v>
      </c>
      <c r="D3005" s="650" t="str">
        <f t="shared" si="109"/>
        <v>187.20</v>
      </c>
      <c r="E3005" s="651">
        <v>0.49748500000000001</v>
      </c>
      <c r="F3005" s="618"/>
    </row>
    <row r="3006" spans="3:6" x14ac:dyDescent="0.25">
      <c r="C3006" s="649">
        <v>187.25</v>
      </c>
      <c r="D3006" s="650" t="str">
        <f t="shared" ref="D3006:D3069" si="110">TEXT(C3006,"#.00")</f>
        <v>187.25</v>
      </c>
      <c r="E3006" s="651">
        <v>0.49745499999999998</v>
      </c>
      <c r="F3006" s="618"/>
    </row>
    <row r="3007" spans="3:6" x14ac:dyDescent="0.25">
      <c r="C3007" s="649">
        <v>187.3</v>
      </c>
      <c r="D3007" s="650" t="str">
        <f t="shared" si="110"/>
        <v>187.30</v>
      </c>
      <c r="E3007" s="651">
        <v>0.49742500000000001</v>
      </c>
      <c r="F3007" s="618"/>
    </row>
    <row r="3008" spans="3:6" x14ac:dyDescent="0.25">
      <c r="C3008" s="649">
        <v>187.35</v>
      </c>
      <c r="D3008" s="650" t="str">
        <f t="shared" si="110"/>
        <v>187.35</v>
      </c>
      <c r="E3008" s="651">
        <v>0.49739499999999998</v>
      </c>
      <c r="F3008" s="618"/>
    </row>
    <row r="3009" spans="3:6" x14ac:dyDescent="0.25">
      <c r="C3009" s="649">
        <v>187.4</v>
      </c>
      <c r="D3009" s="650" t="str">
        <f t="shared" si="110"/>
        <v>187.40</v>
      </c>
      <c r="E3009" s="651">
        <v>0.497365</v>
      </c>
      <c r="F3009" s="618"/>
    </row>
    <row r="3010" spans="3:6" x14ac:dyDescent="0.25">
      <c r="C3010" s="649">
        <v>187.45</v>
      </c>
      <c r="D3010" s="650" t="str">
        <f t="shared" si="110"/>
        <v>187.45</v>
      </c>
      <c r="E3010" s="651">
        <v>0.49733500000000003</v>
      </c>
      <c r="F3010" s="618"/>
    </row>
    <row r="3011" spans="3:6" x14ac:dyDescent="0.25">
      <c r="C3011" s="649">
        <v>187.5</v>
      </c>
      <c r="D3011" s="650" t="str">
        <f t="shared" si="110"/>
        <v>187.50</v>
      </c>
      <c r="E3011" s="651">
        <v>0.497305</v>
      </c>
      <c r="F3011" s="618"/>
    </row>
    <row r="3012" spans="3:6" x14ac:dyDescent="0.25">
      <c r="C3012" s="649">
        <v>187.55</v>
      </c>
      <c r="D3012" s="650" t="str">
        <f t="shared" si="110"/>
        <v>187.55</v>
      </c>
      <c r="E3012" s="651">
        <v>0.49727500000000002</v>
      </c>
      <c r="F3012" s="618"/>
    </row>
    <row r="3013" spans="3:6" x14ac:dyDescent="0.25">
      <c r="C3013" s="649">
        <v>187.6</v>
      </c>
      <c r="D3013" s="650" t="str">
        <f t="shared" si="110"/>
        <v>187.60</v>
      </c>
      <c r="E3013" s="651">
        <v>0.49724499999999999</v>
      </c>
      <c r="F3013" s="618"/>
    </row>
    <row r="3014" spans="3:6" x14ac:dyDescent="0.25">
      <c r="C3014" s="649">
        <v>187.65</v>
      </c>
      <c r="D3014" s="650" t="str">
        <f t="shared" si="110"/>
        <v>187.65</v>
      </c>
      <c r="E3014" s="651">
        <v>0.49721500000000002</v>
      </c>
      <c r="F3014" s="618"/>
    </row>
    <row r="3015" spans="3:6" x14ac:dyDescent="0.25">
      <c r="C3015" s="649">
        <v>187.7</v>
      </c>
      <c r="D3015" s="650" t="str">
        <f t="shared" si="110"/>
        <v>187.70</v>
      </c>
      <c r="E3015" s="651">
        <v>0.49718499999999999</v>
      </c>
      <c r="F3015" s="618"/>
    </row>
    <row r="3016" spans="3:6" x14ac:dyDescent="0.25">
      <c r="C3016" s="649">
        <v>187.75</v>
      </c>
      <c r="D3016" s="650" t="str">
        <f t="shared" si="110"/>
        <v>187.75</v>
      </c>
      <c r="E3016" s="651">
        <v>0.49715500000000001</v>
      </c>
      <c r="F3016" s="618"/>
    </row>
    <row r="3017" spans="3:6" x14ac:dyDescent="0.25">
      <c r="C3017" s="649">
        <v>187.8</v>
      </c>
      <c r="D3017" s="650" t="str">
        <f t="shared" si="110"/>
        <v>187.80</v>
      </c>
      <c r="E3017" s="651">
        <v>0.49712499999999998</v>
      </c>
      <c r="F3017" s="618"/>
    </row>
    <row r="3018" spans="3:6" x14ac:dyDescent="0.25">
      <c r="C3018" s="649">
        <v>187.85</v>
      </c>
      <c r="D3018" s="650" t="str">
        <f t="shared" si="110"/>
        <v>187.85</v>
      </c>
      <c r="E3018" s="651">
        <v>0.49709500000000001</v>
      </c>
      <c r="F3018" s="618"/>
    </row>
    <row r="3019" spans="3:6" x14ac:dyDescent="0.25">
      <c r="C3019" s="649">
        <v>187.9</v>
      </c>
      <c r="D3019" s="650" t="str">
        <f t="shared" si="110"/>
        <v>187.90</v>
      </c>
      <c r="E3019" s="651">
        <v>0.49706499999999998</v>
      </c>
      <c r="F3019" s="618"/>
    </row>
    <row r="3020" spans="3:6" x14ac:dyDescent="0.25">
      <c r="C3020" s="649">
        <v>187.95</v>
      </c>
      <c r="D3020" s="650" t="str">
        <f t="shared" si="110"/>
        <v>187.95</v>
      </c>
      <c r="E3020" s="651">
        <v>0.497035</v>
      </c>
      <c r="F3020" s="618"/>
    </row>
    <row r="3021" spans="3:6" x14ac:dyDescent="0.25">
      <c r="C3021" s="649">
        <v>188</v>
      </c>
      <c r="D3021" s="650" t="str">
        <f t="shared" si="110"/>
        <v>188.00</v>
      </c>
      <c r="E3021" s="651">
        <v>0.49700499999999997</v>
      </c>
      <c r="F3021" s="618"/>
    </row>
    <row r="3022" spans="3:6" x14ac:dyDescent="0.25">
      <c r="C3022" s="649">
        <v>188.05</v>
      </c>
      <c r="D3022" s="650" t="str">
        <f t="shared" si="110"/>
        <v>188.05</v>
      </c>
      <c r="E3022" s="651">
        <v>0.496975</v>
      </c>
      <c r="F3022" s="618"/>
    </row>
    <row r="3023" spans="3:6" x14ac:dyDescent="0.25">
      <c r="C3023" s="649">
        <v>188.1</v>
      </c>
      <c r="D3023" s="650" t="str">
        <f t="shared" si="110"/>
        <v>188.10</v>
      </c>
      <c r="E3023" s="651">
        <v>0.49694500000000003</v>
      </c>
      <c r="F3023" s="618"/>
    </row>
    <row r="3024" spans="3:6" x14ac:dyDescent="0.25">
      <c r="C3024" s="649">
        <v>188.15</v>
      </c>
      <c r="D3024" s="650" t="str">
        <f t="shared" si="110"/>
        <v>188.15</v>
      </c>
      <c r="E3024" s="651">
        <v>0.496915</v>
      </c>
      <c r="F3024" s="618"/>
    </row>
    <row r="3025" spans="3:6" x14ac:dyDescent="0.25">
      <c r="C3025" s="649">
        <v>188.2</v>
      </c>
      <c r="D3025" s="650" t="str">
        <f t="shared" si="110"/>
        <v>188.20</v>
      </c>
      <c r="E3025" s="651">
        <v>0.49688500000000002</v>
      </c>
      <c r="F3025" s="618"/>
    </row>
    <row r="3026" spans="3:6" x14ac:dyDescent="0.25">
      <c r="C3026" s="649">
        <v>188.25</v>
      </c>
      <c r="D3026" s="650" t="str">
        <f t="shared" si="110"/>
        <v>188.25</v>
      </c>
      <c r="E3026" s="651">
        <v>0.49685499999999999</v>
      </c>
      <c r="F3026" s="618"/>
    </row>
    <row r="3027" spans="3:6" x14ac:dyDescent="0.25">
      <c r="C3027" s="649">
        <v>188.3</v>
      </c>
      <c r="D3027" s="650" t="str">
        <f t="shared" si="110"/>
        <v>188.30</v>
      </c>
      <c r="E3027" s="651">
        <v>0.49682500000000002</v>
      </c>
      <c r="F3027" s="618"/>
    </row>
    <row r="3028" spans="3:6" x14ac:dyDescent="0.25">
      <c r="C3028" s="649">
        <v>188.35</v>
      </c>
      <c r="D3028" s="650" t="str">
        <f t="shared" si="110"/>
        <v>188.35</v>
      </c>
      <c r="E3028" s="651">
        <v>0.49679499999999999</v>
      </c>
      <c r="F3028" s="618"/>
    </row>
    <row r="3029" spans="3:6" x14ac:dyDescent="0.25">
      <c r="C3029" s="649">
        <v>188.4</v>
      </c>
      <c r="D3029" s="650" t="str">
        <f t="shared" si="110"/>
        <v>188.40</v>
      </c>
      <c r="E3029" s="651">
        <v>0.49676500000000001</v>
      </c>
      <c r="F3029" s="618"/>
    </row>
    <row r="3030" spans="3:6" x14ac:dyDescent="0.25">
      <c r="C3030" s="649">
        <v>188.45</v>
      </c>
      <c r="D3030" s="650" t="str">
        <f t="shared" si="110"/>
        <v>188.45</v>
      </c>
      <c r="E3030" s="651">
        <v>0.49673499999999998</v>
      </c>
      <c r="F3030" s="618"/>
    </row>
    <row r="3031" spans="3:6" x14ac:dyDescent="0.25">
      <c r="C3031" s="649">
        <v>188.5</v>
      </c>
      <c r="D3031" s="650" t="str">
        <f t="shared" si="110"/>
        <v>188.50</v>
      </c>
      <c r="E3031" s="651">
        <v>0.49670500000000001</v>
      </c>
      <c r="F3031" s="618"/>
    </row>
    <row r="3032" spans="3:6" x14ac:dyDescent="0.25">
      <c r="C3032" s="649">
        <v>188.55</v>
      </c>
      <c r="D3032" s="650" t="str">
        <f t="shared" si="110"/>
        <v>188.55</v>
      </c>
      <c r="E3032" s="651">
        <v>0.49667499999999998</v>
      </c>
      <c r="F3032" s="618"/>
    </row>
    <row r="3033" spans="3:6" x14ac:dyDescent="0.25">
      <c r="C3033" s="649">
        <v>188.6</v>
      </c>
      <c r="D3033" s="650" t="str">
        <f t="shared" si="110"/>
        <v>188.60</v>
      </c>
      <c r="E3033" s="651">
        <v>0.496645</v>
      </c>
      <c r="F3033" s="618"/>
    </row>
    <row r="3034" spans="3:6" x14ac:dyDescent="0.25">
      <c r="C3034" s="649">
        <v>188.65</v>
      </c>
      <c r="D3034" s="650" t="str">
        <f t="shared" si="110"/>
        <v>188.65</v>
      </c>
      <c r="E3034" s="651">
        <v>0.49661499999999997</v>
      </c>
      <c r="F3034" s="618"/>
    </row>
    <row r="3035" spans="3:6" x14ac:dyDescent="0.25">
      <c r="C3035" s="649">
        <v>188.7</v>
      </c>
      <c r="D3035" s="650" t="str">
        <f t="shared" si="110"/>
        <v>188.70</v>
      </c>
      <c r="E3035" s="651">
        <v>0.496585</v>
      </c>
      <c r="F3035" s="618"/>
    </row>
    <row r="3036" spans="3:6" x14ac:dyDescent="0.25">
      <c r="C3036" s="649">
        <v>188.75</v>
      </c>
      <c r="D3036" s="650" t="str">
        <f t="shared" si="110"/>
        <v>188.75</v>
      </c>
      <c r="E3036" s="651">
        <v>0.49655500000000002</v>
      </c>
      <c r="F3036" s="618"/>
    </row>
    <row r="3037" spans="3:6" x14ac:dyDescent="0.25">
      <c r="C3037" s="649">
        <v>188.8</v>
      </c>
      <c r="D3037" s="650" t="str">
        <f t="shared" si="110"/>
        <v>188.80</v>
      </c>
      <c r="E3037" s="651">
        <v>0.49652499999999999</v>
      </c>
      <c r="F3037" s="618"/>
    </row>
    <row r="3038" spans="3:6" x14ac:dyDescent="0.25">
      <c r="C3038" s="649">
        <v>188.85</v>
      </c>
      <c r="D3038" s="650" t="str">
        <f t="shared" si="110"/>
        <v>188.85</v>
      </c>
      <c r="E3038" s="651">
        <v>0.49649500000000002</v>
      </c>
      <c r="F3038" s="618"/>
    </row>
    <row r="3039" spans="3:6" x14ac:dyDescent="0.25">
      <c r="C3039" s="649">
        <v>188.9</v>
      </c>
      <c r="D3039" s="650" t="str">
        <f t="shared" si="110"/>
        <v>188.90</v>
      </c>
      <c r="E3039" s="651">
        <v>0.49646499999999999</v>
      </c>
      <c r="F3039" s="618"/>
    </row>
    <row r="3040" spans="3:6" x14ac:dyDescent="0.25">
      <c r="C3040" s="649">
        <v>188.95</v>
      </c>
      <c r="D3040" s="650" t="str">
        <f t="shared" si="110"/>
        <v>188.95</v>
      </c>
      <c r="E3040" s="651">
        <v>0.496415</v>
      </c>
      <c r="F3040" s="618"/>
    </row>
    <row r="3041" spans="3:6" x14ac:dyDescent="0.25">
      <c r="C3041" s="649">
        <v>189</v>
      </c>
      <c r="D3041" s="650" t="str">
        <f t="shared" si="110"/>
        <v>189.00</v>
      </c>
      <c r="E3041" s="651">
        <v>0.49638500000000002</v>
      </c>
      <c r="F3041" s="618"/>
    </row>
    <row r="3042" spans="3:6" x14ac:dyDescent="0.25">
      <c r="C3042" s="649">
        <v>189.05</v>
      </c>
      <c r="D3042" s="650" t="str">
        <f t="shared" si="110"/>
        <v>189.05</v>
      </c>
      <c r="E3042" s="651">
        <v>0.49635499999999999</v>
      </c>
      <c r="F3042" s="618"/>
    </row>
    <row r="3043" spans="3:6" x14ac:dyDescent="0.25">
      <c r="C3043" s="649">
        <v>189.1</v>
      </c>
      <c r="D3043" s="650" t="str">
        <f t="shared" si="110"/>
        <v>189.10</v>
      </c>
      <c r="E3043" s="651">
        <v>0.49632500000000002</v>
      </c>
      <c r="F3043" s="618"/>
    </row>
    <row r="3044" spans="3:6" x14ac:dyDescent="0.25">
      <c r="C3044" s="649">
        <v>189.15</v>
      </c>
      <c r="D3044" s="650" t="str">
        <f t="shared" si="110"/>
        <v>189.15</v>
      </c>
      <c r="E3044" s="651">
        <v>0.49629499999999999</v>
      </c>
      <c r="F3044" s="618"/>
    </row>
    <row r="3045" spans="3:6" x14ac:dyDescent="0.25">
      <c r="C3045" s="649">
        <v>189.2</v>
      </c>
      <c r="D3045" s="650" t="str">
        <f t="shared" si="110"/>
        <v>189.20</v>
      </c>
      <c r="E3045" s="651">
        <v>0.49626500000000001</v>
      </c>
      <c r="F3045" s="618"/>
    </row>
    <row r="3046" spans="3:6" x14ac:dyDescent="0.25">
      <c r="C3046" s="649">
        <v>189.25</v>
      </c>
      <c r="D3046" s="650" t="str">
        <f t="shared" si="110"/>
        <v>189.25</v>
      </c>
      <c r="E3046" s="651">
        <v>0.49623499999999998</v>
      </c>
      <c r="F3046" s="618"/>
    </row>
    <row r="3047" spans="3:6" x14ac:dyDescent="0.25">
      <c r="C3047" s="649">
        <v>189.3</v>
      </c>
      <c r="D3047" s="650" t="str">
        <f t="shared" si="110"/>
        <v>189.30</v>
      </c>
      <c r="E3047" s="651">
        <v>0.49620500000000001</v>
      </c>
      <c r="F3047" s="618"/>
    </row>
    <row r="3048" spans="3:6" x14ac:dyDescent="0.25">
      <c r="C3048" s="649">
        <v>189.35</v>
      </c>
      <c r="D3048" s="650" t="str">
        <f t="shared" si="110"/>
        <v>189.35</v>
      </c>
      <c r="E3048" s="651">
        <v>0.49617499999999998</v>
      </c>
      <c r="F3048" s="618"/>
    </row>
    <row r="3049" spans="3:6" x14ac:dyDescent="0.25">
      <c r="C3049" s="649">
        <v>189.4</v>
      </c>
      <c r="D3049" s="650" t="str">
        <f t="shared" si="110"/>
        <v>189.40</v>
      </c>
      <c r="E3049" s="651">
        <v>0.496145</v>
      </c>
      <c r="F3049" s="618"/>
    </row>
    <row r="3050" spans="3:6" x14ac:dyDescent="0.25">
      <c r="C3050" s="649">
        <v>189.45</v>
      </c>
      <c r="D3050" s="650" t="str">
        <f t="shared" si="110"/>
        <v>189.45</v>
      </c>
      <c r="E3050" s="651">
        <v>0.49611499999999997</v>
      </c>
      <c r="F3050" s="618"/>
    </row>
    <row r="3051" spans="3:6" x14ac:dyDescent="0.25">
      <c r="C3051" s="649">
        <v>189.5</v>
      </c>
      <c r="D3051" s="650" t="str">
        <f t="shared" si="110"/>
        <v>189.50</v>
      </c>
      <c r="E3051" s="651">
        <v>0.496085</v>
      </c>
      <c r="F3051" s="618"/>
    </row>
    <row r="3052" spans="3:6" x14ac:dyDescent="0.25">
      <c r="C3052" s="649">
        <v>189.55</v>
      </c>
      <c r="D3052" s="650" t="str">
        <f t="shared" si="110"/>
        <v>189.55</v>
      </c>
      <c r="E3052" s="651">
        <v>0.49605500000000002</v>
      </c>
      <c r="F3052" s="618"/>
    </row>
    <row r="3053" spans="3:6" x14ac:dyDescent="0.25">
      <c r="C3053" s="649">
        <v>189.6</v>
      </c>
      <c r="D3053" s="650" t="str">
        <f t="shared" si="110"/>
        <v>189.60</v>
      </c>
      <c r="E3053" s="651">
        <v>0.49602499999999999</v>
      </c>
      <c r="F3053" s="618"/>
    </row>
    <row r="3054" spans="3:6" x14ac:dyDescent="0.25">
      <c r="C3054" s="649">
        <v>189.65</v>
      </c>
      <c r="D3054" s="650" t="str">
        <f t="shared" si="110"/>
        <v>189.65</v>
      </c>
      <c r="E3054" s="651">
        <v>0.49599500000000002</v>
      </c>
      <c r="F3054" s="618"/>
    </row>
    <row r="3055" spans="3:6" x14ac:dyDescent="0.25">
      <c r="C3055" s="649">
        <v>189.7</v>
      </c>
      <c r="D3055" s="650" t="str">
        <f t="shared" si="110"/>
        <v>189.70</v>
      </c>
      <c r="E3055" s="651">
        <v>0.49596499999999999</v>
      </c>
      <c r="F3055" s="618"/>
    </row>
    <row r="3056" spans="3:6" x14ac:dyDescent="0.25">
      <c r="C3056" s="649">
        <v>189.75</v>
      </c>
      <c r="D3056" s="650" t="str">
        <f t="shared" si="110"/>
        <v>189.75</v>
      </c>
      <c r="E3056" s="651">
        <v>0.49593500000000001</v>
      </c>
      <c r="F3056" s="618"/>
    </row>
    <row r="3057" spans="3:6" x14ac:dyDescent="0.25">
      <c r="C3057" s="649">
        <v>189.8</v>
      </c>
      <c r="D3057" s="650" t="str">
        <f t="shared" si="110"/>
        <v>189.80</v>
      </c>
      <c r="E3057" s="651">
        <v>0.49590499999999998</v>
      </c>
      <c r="F3057" s="618"/>
    </row>
    <row r="3058" spans="3:6" x14ac:dyDescent="0.25">
      <c r="C3058" s="649">
        <v>189.85</v>
      </c>
      <c r="D3058" s="650" t="str">
        <f t="shared" si="110"/>
        <v>189.85</v>
      </c>
      <c r="E3058" s="651">
        <v>0.49587500000000001</v>
      </c>
      <c r="F3058" s="618"/>
    </row>
    <row r="3059" spans="3:6" x14ac:dyDescent="0.25">
      <c r="C3059" s="649">
        <v>189.9</v>
      </c>
      <c r="D3059" s="650" t="str">
        <f t="shared" si="110"/>
        <v>189.90</v>
      </c>
      <c r="E3059" s="651">
        <v>0.49584499999999998</v>
      </c>
      <c r="F3059" s="618"/>
    </row>
    <row r="3060" spans="3:6" x14ac:dyDescent="0.25">
      <c r="C3060" s="649">
        <v>189.95</v>
      </c>
      <c r="D3060" s="650" t="str">
        <f t="shared" si="110"/>
        <v>189.95</v>
      </c>
      <c r="E3060" s="651">
        <v>0.49581500000000001</v>
      </c>
      <c r="F3060" s="618"/>
    </row>
    <row r="3061" spans="3:6" x14ac:dyDescent="0.25">
      <c r="C3061" s="649">
        <v>190</v>
      </c>
      <c r="D3061" s="650" t="str">
        <f t="shared" si="110"/>
        <v>190.00</v>
      </c>
      <c r="E3061" s="651">
        <v>0.49578499999999998</v>
      </c>
      <c r="F3061" s="618"/>
    </row>
    <row r="3062" spans="3:6" x14ac:dyDescent="0.25">
      <c r="C3062" s="649">
        <v>190.05</v>
      </c>
      <c r="D3062" s="650" t="str">
        <f t="shared" si="110"/>
        <v>190.05</v>
      </c>
      <c r="E3062" s="651">
        <v>0.495755</v>
      </c>
      <c r="F3062" s="618"/>
    </row>
    <row r="3063" spans="3:6" x14ac:dyDescent="0.25">
      <c r="C3063" s="649">
        <v>190.1</v>
      </c>
      <c r="D3063" s="650" t="str">
        <f t="shared" si="110"/>
        <v>190.10</v>
      </c>
      <c r="E3063" s="651">
        <v>0.49572500000000003</v>
      </c>
      <c r="F3063" s="618"/>
    </row>
    <row r="3064" spans="3:6" x14ac:dyDescent="0.25">
      <c r="C3064" s="649">
        <v>190.15</v>
      </c>
      <c r="D3064" s="650" t="str">
        <f t="shared" si="110"/>
        <v>190.15</v>
      </c>
      <c r="E3064" s="651">
        <v>0.495695</v>
      </c>
      <c r="F3064" s="618"/>
    </row>
    <row r="3065" spans="3:6" x14ac:dyDescent="0.25">
      <c r="C3065" s="649">
        <v>190.2</v>
      </c>
      <c r="D3065" s="650" t="str">
        <f t="shared" si="110"/>
        <v>190.20</v>
      </c>
      <c r="E3065" s="651">
        <v>0.49566500000000002</v>
      </c>
      <c r="F3065" s="618"/>
    </row>
    <row r="3066" spans="3:6" x14ac:dyDescent="0.25">
      <c r="C3066" s="649">
        <v>190.25</v>
      </c>
      <c r="D3066" s="650" t="str">
        <f t="shared" si="110"/>
        <v>190.25</v>
      </c>
      <c r="E3066" s="651">
        <v>0.49563499999999999</v>
      </c>
      <c r="F3066" s="618"/>
    </row>
    <row r="3067" spans="3:6" x14ac:dyDescent="0.25">
      <c r="C3067" s="649">
        <v>190.3</v>
      </c>
      <c r="D3067" s="650" t="str">
        <f t="shared" si="110"/>
        <v>190.30</v>
      </c>
      <c r="E3067" s="651">
        <v>0.49560500000000002</v>
      </c>
      <c r="F3067" s="618"/>
    </row>
    <row r="3068" spans="3:6" x14ac:dyDescent="0.25">
      <c r="C3068" s="649">
        <v>190.35</v>
      </c>
      <c r="D3068" s="650" t="str">
        <f t="shared" si="110"/>
        <v>190.35</v>
      </c>
      <c r="E3068" s="651">
        <v>0.49557499999999999</v>
      </c>
      <c r="F3068" s="618"/>
    </row>
    <row r="3069" spans="3:6" x14ac:dyDescent="0.25">
      <c r="C3069" s="649">
        <v>190.4</v>
      </c>
      <c r="D3069" s="650" t="str">
        <f t="shared" si="110"/>
        <v>190.40</v>
      </c>
      <c r="E3069" s="651">
        <v>0.49554500000000001</v>
      </c>
      <c r="F3069" s="618"/>
    </row>
    <row r="3070" spans="3:6" x14ac:dyDescent="0.25">
      <c r="C3070" s="649">
        <v>190.45</v>
      </c>
      <c r="D3070" s="650" t="str">
        <f t="shared" ref="D3070:D3133" si="111">TEXT(C3070,"#.00")</f>
        <v>190.45</v>
      </c>
      <c r="E3070" s="651">
        <v>0.49551499999999998</v>
      </c>
      <c r="F3070" s="618"/>
    </row>
    <row r="3071" spans="3:6" x14ac:dyDescent="0.25">
      <c r="C3071" s="649">
        <v>190.5</v>
      </c>
      <c r="D3071" s="650" t="str">
        <f t="shared" si="111"/>
        <v>190.50</v>
      </c>
      <c r="E3071" s="651">
        <v>0.49548500000000001</v>
      </c>
      <c r="F3071" s="618"/>
    </row>
    <row r="3072" spans="3:6" x14ac:dyDescent="0.25">
      <c r="C3072" s="649">
        <v>190.55</v>
      </c>
      <c r="D3072" s="650" t="str">
        <f t="shared" si="111"/>
        <v>190.55</v>
      </c>
      <c r="E3072" s="651">
        <v>0.49545499999999998</v>
      </c>
      <c r="F3072" s="618"/>
    </row>
    <row r="3073" spans="3:6" x14ac:dyDescent="0.25">
      <c r="C3073" s="649">
        <v>190.6</v>
      </c>
      <c r="D3073" s="650" t="str">
        <f t="shared" si="111"/>
        <v>190.60</v>
      </c>
      <c r="E3073" s="651">
        <v>0.495425</v>
      </c>
      <c r="F3073" s="618"/>
    </row>
    <row r="3074" spans="3:6" x14ac:dyDescent="0.25">
      <c r="C3074" s="649">
        <v>190.65</v>
      </c>
      <c r="D3074" s="650" t="str">
        <f t="shared" si="111"/>
        <v>190.65</v>
      </c>
      <c r="E3074" s="651">
        <v>0.49539499999999997</v>
      </c>
      <c r="F3074" s="618"/>
    </row>
    <row r="3075" spans="3:6" x14ac:dyDescent="0.25">
      <c r="C3075" s="649">
        <v>190.7</v>
      </c>
      <c r="D3075" s="650" t="str">
        <f t="shared" si="111"/>
        <v>190.70</v>
      </c>
      <c r="E3075" s="651">
        <v>0.495365</v>
      </c>
      <c r="F3075" s="618"/>
    </row>
    <row r="3076" spans="3:6" x14ac:dyDescent="0.25">
      <c r="C3076" s="649">
        <v>190.75</v>
      </c>
      <c r="D3076" s="650" t="str">
        <f t="shared" si="111"/>
        <v>190.75</v>
      </c>
      <c r="E3076" s="651">
        <v>0.49533500000000003</v>
      </c>
      <c r="F3076" s="618"/>
    </row>
    <row r="3077" spans="3:6" x14ac:dyDescent="0.25">
      <c r="C3077" s="649">
        <v>190.8</v>
      </c>
      <c r="D3077" s="650" t="str">
        <f t="shared" si="111"/>
        <v>190.80</v>
      </c>
      <c r="E3077" s="651">
        <v>0.495305</v>
      </c>
      <c r="F3077" s="618"/>
    </row>
    <row r="3078" spans="3:6" x14ac:dyDescent="0.25">
      <c r="C3078" s="649">
        <v>190.85</v>
      </c>
      <c r="D3078" s="650" t="str">
        <f t="shared" si="111"/>
        <v>190.85</v>
      </c>
      <c r="E3078" s="651">
        <v>0.49527500000000002</v>
      </c>
      <c r="F3078" s="618"/>
    </row>
    <row r="3079" spans="3:6" x14ac:dyDescent="0.25">
      <c r="C3079" s="649">
        <v>190.9</v>
      </c>
      <c r="D3079" s="650" t="str">
        <f t="shared" si="111"/>
        <v>190.90</v>
      </c>
      <c r="E3079" s="651">
        <v>0.49524499999999999</v>
      </c>
      <c r="F3079" s="618"/>
    </row>
    <row r="3080" spans="3:6" x14ac:dyDescent="0.25">
      <c r="C3080" s="649">
        <v>190.95</v>
      </c>
      <c r="D3080" s="650" t="str">
        <f t="shared" si="111"/>
        <v>190.95</v>
      </c>
      <c r="E3080" s="651">
        <v>0.49521500000000002</v>
      </c>
      <c r="F3080" s="618"/>
    </row>
    <row r="3081" spans="3:6" x14ac:dyDescent="0.25">
      <c r="C3081" s="649">
        <v>191</v>
      </c>
      <c r="D3081" s="650" t="str">
        <f t="shared" si="111"/>
        <v>191.00</v>
      </c>
      <c r="E3081" s="651">
        <v>0.49518499999999999</v>
      </c>
      <c r="F3081" s="618"/>
    </row>
    <row r="3082" spans="3:6" x14ac:dyDescent="0.25">
      <c r="C3082" s="649">
        <v>191.05</v>
      </c>
      <c r="D3082" s="650" t="str">
        <f t="shared" si="111"/>
        <v>191.05</v>
      </c>
      <c r="E3082" s="651">
        <v>0.49515500000000001</v>
      </c>
      <c r="F3082" s="618"/>
    </row>
    <row r="3083" spans="3:6" x14ac:dyDescent="0.25">
      <c r="C3083" s="649">
        <v>191.1</v>
      </c>
      <c r="D3083" s="650" t="str">
        <f t="shared" si="111"/>
        <v>191.10</v>
      </c>
      <c r="E3083" s="651">
        <v>0.49512499999999998</v>
      </c>
      <c r="F3083" s="618"/>
    </row>
    <row r="3084" spans="3:6" x14ac:dyDescent="0.25">
      <c r="C3084" s="649">
        <v>191.15</v>
      </c>
      <c r="D3084" s="650" t="str">
        <f t="shared" si="111"/>
        <v>191.15</v>
      </c>
      <c r="E3084" s="651">
        <v>0.49509500000000001</v>
      </c>
      <c r="F3084" s="618"/>
    </row>
    <row r="3085" spans="3:6" x14ac:dyDescent="0.25">
      <c r="C3085" s="649">
        <v>191.2</v>
      </c>
      <c r="D3085" s="650" t="str">
        <f t="shared" si="111"/>
        <v>191.20</v>
      </c>
      <c r="E3085" s="651">
        <v>0.49506499999999998</v>
      </c>
      <c r="F3085" s="618"/>
    </row>
    <row r="3086" spans="3:6" x14ac:dyDescent="0.25">
      <c r="C3086" s="649">
        <v>191.25</v>
      </c>
      <c r="D3086" s="650" t="str">
        <f t="shared" si="111"/>
        <v>191.25</v>
      </c>
      <c r="E3086" s="651">
        <v>0.495035</v>
      </c>
      <c r="F3086" s="618"/>
    </row>
    <row r="3087" spans="3:6" x14ac:dyDescent="0.25">
      <c r="C3087" s="649">
        <v>191.3</v>
      </c>
      <c r="D3087" s="650" t="str">
        <f t="shared" si="111"/>
        <v>191.30</v>
      </c>
      <c r="E3087" s="651">
        <v>0.49500499999999997</v>
      </c>
      <c r="F3087" s="618"/>
    </row>
    <row r="3088" spans="3:6" x14ac:dyDescent="0.25">
      <c r="C3088" s="649">
        <v>191.35</v>
      </c>
      <c r="D3088" s="650" t="str">
        <f t="shared" si="111"/>
        <v>191.35</v>
      </c>
      <c r="E3088" s="651">
        <v>0.494975</v>
      </c>
      <c r="F3088" s="618"/>
    </row>
    <row r="3089" spans="3:6" x14ac:dyDescent="0.25">
      <c r="C3089" s="649">
        <v>191.4</v>
      </c>
      <c r="D3089" s="650" t="str">
        <f t="shared" si="111"/>
        <v>191.40</v>
      </c>
      <c r="E3089" s="651">
        <v>0.49494500000000002</v>
      </c>
      <c r="F3089" s="618"/>
    </row>
    <row r="3090" spans="3:6" x14ac:dyDescent="0.25">
      <c r="C3090" s="649">
        <v>191.45</v>
      </c>
      <c r="D3090" s="650" t="str">
        <f t="shared" si="111"/>
        <v>191.45</v>
      </c>
      <c r="E3090" s="651">
        <v>0.49491499999999999</v>
      </c>
      <c r="F3090" s="618"/>
    </row>
    <row r="3091" spans="3:6" x14ac:dyDescent="0.25">
      <c r="C3091" s="649">
        <v>191.5</v>
      </c>
      <c r="D3091" s="650" t="str">
        <f t="shared" si="111"/>
        <v>191.50</v>
      </c>
      <c r="E3091" s="651">
        <v>0.49488500000000002</v>
      </c>
      <c r="F3091" s="618"/>
    </row>
    <row r="3092" spans="3:6" x14ac:dyDescent="0.25">
      <c r="C3092" s="649">
        <v>191.55</v>
      </c>
      <c r="D3092" s="650" t="str">
        <f t="shared" si="111"/>
        <v>191.55</v>
      </c>
      <c r="E3092" s="651">
        <v>0.49485499999999999</v>
      </c>
      <c r="F3092" s="618"/>
    </row>
    <row r="3093" spans="3:6" x14ac:dyDescent="0.25">
      <c r="C3093" s="649">
        <v>191.6</v>
      </c>
      <c r="D3093" s="650" t="str">
        <f t="shared" si="111"/>
        <v>191.60</v>
      </c>
      <c r="E3093" s="651">
        <v>0.49482500000000001</v>
      </c>
      <c r="F3093" s="618"/>
    </row>
    <row r="3094" spans="3:6" x14ac:dyDescent="0.25">
      <c r="C3094" s="649">
        <v>191.65</v>
      </c>
      <c r="D3094" s="650" t="str">
        <f t="shared" si="111"/>
        <v>191.65</v>
      </c>
      <c r="E3094" s="651">
        <v>0.49479499999999998</v>
      </c>
      <c r="F3094" s="618"/>
    </row>
    <row r="3095" spans="3:6" x14ac:dyDescent="0.25">
      <c r="C3095" s="649">
        <v>191.7</v>
      </c>
      <c r="D3095" s="650" t="str">
        <f t="shared" si="111"/>
        <v>191.70</v>
      </c>
      <c r="E3095" s="651">
        <v>0.49476500000000001</v>
      </c>
      <c r="F3095" s="618"/>
    </row>
    <row r="3096" spans="3:6" x14ac:dyDescent="0.25">
      <c r="C3096" s="649">
        <v>191.75</v>
      </c>
      <c r="D3096" s="650" t="str">
        <f t="shared" si="111"/>
        <v>191.75</v>
      </c>
      <c r="E3096" s="651">
        <v>0.49473499999999998</v>
      </c>
      <c r="F3096" s="618"/>
    </row>
    <row r="3097" spans="3:6" x14ac:dyDescent="0.25">
      <c r="C3097" s="649">
        <v>191.8</v>
      </c>
      <c r="D3097" s="650" t="str">
        <f t="shared" si="111"/>
        <v>191.80</v>
      </c>
      <c r="E3097" s="651">
        <v>0.49470500000000001</v>
      </c>
      <c r="F3097" s="618"/>
    </row>
    <row r="3098" spans="3:6" x14ac:dyDescent="0.25">
      <c r="C3098" s="649">
        <v>191.85</v>
      </c>
      <c r="D3098" s="650" t="str">
        <f t="shared" si="111"/>
        <v>191.85</v>
      </c>
      <c r="E3098" s="651">
        <v>0.49467499999999998</v>
      </c>
      <c r="F3098" s="618"/>
    </row>
    <row r="3099" spans="3:6" x14ac:dyDescent="0.25">
      <c r="C3099" s="649">
        <v>191.9</v>
      </c>
      <c r="D3099" s="650" t="str">
        <f t="shared" si="111"/>
        <v>191.90</v>
      </c>
      <c r="E3099" s="651">
        <v>0.494645</v>
      </c>
      <c r="F3099" s="618"/>
    </row>
    <row r="3100" spans="3:6" x14ac:dyDescent="0.25">
      <c r="C3100" s="649">
        <v>191.95</v>
      </c>
      <c r="D3100" s="650" t="str">
        <f t="shared" si="111"/>
        <v>191.95</v>
      </c>
      <c r="E3100" s="651">
        <v>0.49461500000000003</v>
      </c>
      <c r="F3100" s="618"/>
    </row>
    <row r="3101" spans="3:6" x14ac:dyDescent="0.25">
      <c r="C3101" s="649">
        <v>192</v>
      </c>
      <c r="D3101" s="650" t="str">
        <f t="shared" si="111"/>
        <v>192.00</v>
      </c>
      <c r="E3101" s="651">
        <v>0.494585</v>
      </c>
      <c r="F3101" s="618"/>
    </row>
    <row r="3102" spans="3:6" x14ac:dyDescent="0.25">
      <c r="C3102" s="649">
        <v>192.05</v>
      </c>
      <c r="D3102" s="650" t="str">
        <f t="shared" si="111"/>
        <v>192.05</v>
      </c>
      <c r="E3102" s="651">
        <v>0.49455500000000002</v>
      </c>
      <c r="F3102" s="618"/>
    </row>
    <row r="3103" spans="3:6" x14ac:dyDescent="0.25">
      <c r="C3103" s="649">
        <v>192.1</v>
      </c>
      <c r="D3103" s="650" t="str">
        <f t="shared" si="111"/>
        <v>192.10</v>
      </c>
      <c r="E3103" s="651">
        <v>0.49452499999999999</v>
      </c>
      <c r="F3103" s="618"/>
    </row>
    <row r="3104" spans="3:6" x14ac:dyDescent="0.25">
      <c r="C3104" s="649">
        <v>192.15</v>
      </c>
      <c r="D3104" s="650" t="str">
        <f t="shared" si="111"/>
        <v>192.15</v>
      </c>
      <c r="E3104" s="651">
        <v>0.49449500000000002</v>
      </c>
      <c r="F3104" s="618"/>
    </row>
    <row r="3105" spans="3:6" x14ac:dyDescent="0.25">
      <c r="C3105" s="649">
        <v>192.2</v>
      </c>
      <c r="D3105" s="650" t="str">
        <f t="shared" si="111"/>
        <v>192.20</v>
      </c>
      <c r="E3105" s="651">
        <v>0.49446499999999999</v>
      </c>
      <c r="F3105" s="618"/>
    </row>
    <row r="3106" spans="3:6" x14ac:dyDescent="0.25">
      <c r="C3106" s="649">
        <v>192.25</v>
      </c>
      <c r="D3106" s="650" t="str">
        <f t="shared" si="111"/>
        <v>192.25</v>
      </c>
      <c r="E3106" s="651">
        <v>0.49441499999999999</v>
      </c>
      <c r="F3106" s="618"/>
    </row>
    <row r="3107" spans="3:6" x14ac:dyDescent="0.25">
      <c r="C3107" s="649">
        <v>192.3</v>
      </c>
      <c r="D3107" s="650" t="str">
        <f t="shared" si="111"/>
        <v>192.30</v>
      </c>
      <c r="E3107" s="651">
        <v>0.49438500000000002</v>
      </c>
      <c r="F3107" s="618"/>
    </row>
    <row r="3108" spans="3:6" x14ac:dyDescent="0.25">
      <c r="C3108" s="649">
        <v>192.35</v>
      </c>
      <c r="D3108" s="650" t="str">
        <f t="shared" si="111"/>
        <v>192.35</v>
      </c>
      <c r="E3108" s="651">
        <v>0.49435499999999999</v>
      </c>
      <c r="F3108" s="618"/>
    </row>
    <row r="3109" spans="3:6" x14ac:dyDescent="0.25">
      <c r="C3109" s="649">
        <v>192.4</v>
      </c>
      <c r="D3109" s="650" t="str">
        <f t="shared" si="111"/>
        <v>192.40</v>
      </c>
      <c r="E3109" s="651">
        <v>0.49432500000000001</v>
      </c>
      <c r="F3109" s="618"/>
    </row>
    <row r="3110" spans="3:6" x14ac:dyDescent="0.25">
      <c r="C3110" s="649">
        <v>192.45</v>
      </c>
      <c r="D3110" s="650" t="str">
        <f t="shared" si="111"/>
        <v>192.45</v>
      </c>
      <c r="E3110" s="651">
        <v>0.49429499999999998</v>
      </c>
      <c r="F3110" s="618"/>
    </row>
    <row r="3111" spans="3:6" x14ac:dyDescent="0.25">
      <c r="C3111" s="649">
        <v>192.5</v>
      </c>
      <c r="D3111" s="650" t="str">
        <f t="shared" si="111"/>
        <v>192.50</v>
      </c>
      <c r="E3111" s="651">
        <v>0.49426500000000001</v>
      </c>
      <c r="F3111" s="618"/>
    </row>
    <row r="3112" spans="3:6" x14ac:dyDescent="0.25">
      <c r="C3112" s="649">
        <v>192.55</v>
      </c>
      <c r="D3112" s="650" t="str">
        <f t="shared" si="111"/>
        <v>192.55</v>
      </c>
      <c r="E3112" s="651">
        <v>0.49423499999999998</v>
      </c>
      <c r="F3112" s="618"/>
    </row>
    <row r="3113" spans="3:6" x14ac:dyDescent="0.25">
      <c r="C3113" s="649">
        <v>192.6</v>
      </c>
      <c r="D3113" s="650" t="str">
        <f t="shared" si="111"/>
        <v>192.60</v>
      </c>
      <c r="E3113" s="651">
        <v>0.49420500000000001</v>
      </c>
      <c r="F3113" s="618"/>
    </row>
    <row r="3114" spans="3:6" x14ac:dyDescent="0.25">
      <c r="C3114" s="649">
        <v>192.65</v>
      </c>
      <c r="D3114" s="650" t="str">
        <f t="shared" si="111"/>
        <v>192.65</v>
      </c>
      <c r="E3114" s="651">
        <v>0.49417499999999998</v>
      </c>
      <c r="F3114" s="618"/>
    </row>
    <row r="3115" spans="3:6" x14ac:dyDescent="0.25">
      <c r="C3115" s="649">
        <v>192.7</v>
      </c>
      <c r="D3115" s="650" t="str">
        <f t="shared" si="111"/>
        <v>192.70</v>
      </c>
      <c r="E3115" s="651">
        <v>0.494145</v>
      </c>
      <c r="F3115" s="618"/>
    </row>
    <row r="3116" spans="3:6" x14ac:dyDescent="0.25">
      <c r="C3116" s="649">
        <v>192.75</v>
      </c>
      <c r="D3116" s="650" t="str">
        <f t="shared" si="111"/>
        <v>192.75</v>
      </c>
      <c r="E3116" s="651">
        <v>0.49411500000000003</v>
      </c>
      <c r="F3116" s="618"/>
    </row>
    <row r="3117" spans="3:6" x14ac:dyDescent="0.25">
      <c r="C3117" s="649">
        <v>192.8</v>
      </c>
      <c r="D3117" s="650" t="str">
        <f t="shared" si="111"/>
        <v>192.80</v>
      </c>
      <c r="E3117" s="651">
        <v>0.494085</v>
      </c>
      <c r="F3117" s="618"/>
    </row>
    <row r="3118" spans="3:6" x14ac:dyDescent="0.25">
      <c r="C3118" s="649">
        <v>192.85</v>
      </c>
      <c r="D3118" s="650" t="str">
        <f t="shared" si="111"/>
        <v>192.85</v>
      </c>
      <c r="E3118" s="651">
        <v>0.49405500000000002</v>
      </c>
      <c r="F3118" s="618"/>
    </row>
    <row r="3119" spans="3:6" x14ac:dyDescent="0.25">
      <c r="C3119" s="649">
        <v>192.9</v>
      </c>
      <c r="D3119" s="650" t="str">
        <f t="shared" si="111"/>
        <v>192.90</v>
      </c>
      <c r="E3119" s="651">
        <v>0.49402499999999999</v>
      </c>
      <c r="F3119" s="618"/>
    </row>
    <row r="3120" spans="3:6" x14ac:dyDescent="0.25">
      <c r="C3120" s="649">
        <v>192.95</v>
      </c>
      <c r="D3120" s="650" t="str">
        <f t="shared" si="111"/>
        <v>192.95</v>
      </c>
      <c r="E3120" s="651">
        <v>0.49399500000000002</v>
      </c>
      <c r="F3120" s="618"/>
    </row>
    <row r="3121" spans="3:6" x14ac:dyDescent="0.25">
      <c r="C3121" s="649">
        <v>193</v>
      </c>
      <c r="D3121" s="650" t="str">
        <f t="shared" si="111"/>
        <v>193.00</v>
      </c>
      <c r="E3121" s="651">
        <v>0.49396499999999999</v>
      </c>
      <c r="F3121" s="618"/>
    </row>
    <row r="3122" spans="3:6" x14ac:dyDescent="0.25">
      <c r="C3122" s="649">
        <v>193.05</v>
      </c>
      <c r="D3122" s="650" t="str">
        <f t="shared" si="111"/>
        <v>193.05</v>
      </c>
      <c r="E3122" s="651">
        <v>0.49393500000000001</v>
      </c>
      <c r="F3122" s="618"/>
    </row>
    <row r="3123" spans="3:6" x14ac:dyDescent="0.25">
      <c r="C3123" s="649">
        <v>193.1</v>
      </c>
      <c r="D3123" s="650" t="str">
        <f t="shared" si="111"/>
        <v>193.10</v>
      </c>
      <c r="E3123" s="651">
        <v>0.49390499999999998</v>
      </c>
      <c r="F3123" s="618"/>
    </row>
    <row r="3124" spans="3:6" x14ac:dyDescent="0.25">
      <c r="C3124" s="649">
        <v>193.15</v>
      </c>
      <c r="D3124" s="650" t="str">
        <f t="shared" si="111"/>
        <v>193.15</v>
      </c>
      <c r="E3124" s="651">
        <v>0.49387500000000001</v>
      </c>
      <c r="F3124" s="618"/>
    </row>
    <row r="3125" spans="3:6" x14ac:dyDescent="0.25">
      <c r="C3125" s="649">
        <v>193.2</v>
      </c>
      <c r="D3125" s="650" t="str">
        <f t="shared" si="111"/>
        <v>193.20</v>
      </c>
      <c r="E3125" s="651">
        <v>0.49384499999999998</v>
      </c>
      <c r="F3125" s="618"/>
    </row>
    <row r="3126" spans="3:6" x14ac:dyDescent="0.25">
      <c r="C3126" s="649">
        <v>193.25</v>
      </c>
      <c r="D3126" s="650" t="str">
        <f t="shared" si="111"/>
        <v>193.25</v>
      </c>
      <c r="E3126" s="651">
        <v>0.493815</v>
      </c>
      <c r="F3126" s="618"/>
    </row>
    <row r="3127" spans="3:6" x14ac:dyDescent="0.25">
      <c r="C3127" s="649">
        <v>193.3</v>
      </c>
      <c r="D3127" s="650" t="str">
        <f t="shared" si="111"/>
        <v>193.30</v>
      </c>
      <c r="E3127" s="651">
        <v>0.49378499999999997</v>
      </c>
      <c r="F3127" s="618"/>
    </row>
    <row r="3128" spans="3:6" x14ac:dyDescent="0.25">
      <c r="C3128" s="649">
        <v>193.35</v>
      </c>
      <c r="D3128" s="650" t="str">
        <f t="shared" si="111"/>
        <v>193.35</v>
      </c>
      <c r="E3128" s="651">
        <v>0.493755</v>
      </c>
      <c r="F3128" s="618"/>
    </row>
    <row r="3129" spans="3:6" x14ac:dyDescent="0.25">
      <c r="C3129" s="649">
        <v>193.4</v>
      </c>
      <c r="D3129" s="650" t="str">
        <f t="shared" si="111"/>
        <v>193.40</v>
      </c>
      <c r="E3129" s="651">
        <v>0.49372500000000002</v>
      </c>
      <c r="F3129" s="618"/>
    </row>
    <row r="3130" spans="3:6" x14ac:dyDescent="0.25">
      <c r="C3130" s="649">
        <v>193.45</v>
      </c>
      <c r="D3130" s="650" t="str">
        <f t="shared" si="111"/>
        <v>193.45</v>
      </c>
      <c r="E3130" s="651">
        <v>0.49369499999999999</v>
      </c>
      <c r="F3130" s="618"/>
    </row>
    <row r="3131" spans="3:6" x14ac:dyDescent="0.25">
      <c r="C3131" s="649">
        <v>193.5</v>
      </c>
      <c r="D3131" s="650" t="str">
        <f t="shared" si="111"/>
        <v>193.50</v>
      </c>
      <c r="E3131" s="651">
        <v>0.49366500000000002</v>
      </c>
      <c r="F3131" s="618"/>
    </row>
    <row r="3132" spans="3:6" x14ac:dyDescent="0.25">
      <c r="C3132" s="649">
        <v>193.55</v>
      </c>
      <c r="D3132" s="650" t="str">
        <f t="shared" si="111"/>
        <v>193.55</v>
      </c>
      <c r="E3132" s="651">
        <v>0.49363499999999999</v>
      </c>
      <c r="F3132" s="618"/>
    </row>
    <row r="3133" spans="3:6" x14ac:dyDescent="0.25">
      <c r="C3133" s="649">
        <v>193.6</v>
      </c>
      <c r="D3133" s="650" t="str">
        <f t="shared" si="111"/>
        <v>193.60</v>
      </c>
      <c r="E3133" s="651">
        <v>0.49360500000000002</v>
      </c>
      <c r="F3133" s="618"/>
    </row>
    <row r="3134" spans="3:6" x14ac:dyDescent="0.25">
      <c r="C3134" s="649">
        <v>193.65</v>
      </c>
      <c r="D3134" s="650" t="str">
        <f t="shared" ref="D3134:D3197" si="112">TEXT(C3134,"#.00")</f>
        <v>193.65</v>
      </c>
      <c r="E3134" s="651">
        <v>0.49357499999999999</v>
      </c>
      <c r="F3134" s="618"/>
    </row>
    <row r="3135" spans="3:6" x14ac:dyDescent="0.25">
      <c r="C3135" s="649">
        <v>193.7</v>
      </c>
      <c r="D3135" s="650" t="str">
        <f t="shared" si="112"/>
        <v>193.70</v>
      </c>
      <c r="E3135" s="651">
        <v>0.49354500000000001</v>
      </c>
      <c r="F3135" s="618"/>
    </row>
    <row r="3136" spans="3:6" x14ac:dyDescent="0.25">
      <c r="C3136" s="649">
        <v>193.75</v>
      </c>
      <c r="D3136" s="650" t="str">
        <f t="shared" si="112"/>
        <v>193.75</v>
      </c>
      <c r="E3136" s="651">
        <v>0.49351499999999998</v>
      </c>
      <c r="F3136" s="618"/>
    </row>
    <row r="3137" spans="3:6" x14ac:dyDescent="0.25">
      <c r="C3137" s="649">
        <v>193.8</v>
      </c>
      <c r="D3137" s="650" t="str">
        <f t="shared" si="112"/>
        <v>193.80</v>
      </c>
      <c r="E3137" s="651">
        <v>0.49348500000000001</v>
      </c>
      <c r="F3137" s="618"/>
    </row>
    <row r="3138" spans="3:6" x14ac:dyDescent="0.25">
      <c r="C3138" s="649">
        <v>193.85</v>
      </c>
      <c r="D3138" s="650" t="str">
        <f t="shared" si="112"/>
        <v>193.85</v>
      </c>
      <c r="E3138" s="651">
        <v>0.49345499999999998</v>
      </c>
      <c r="F3138" s="618"/>
    </row>
    <row r="3139" spans="3:6" x14ac:dyDescent="0.25">
      <c r="C3139" s="649">
        <v>193.9</v>
      </c>
      <c r="D3139" s="650" t="str">
        <f t="shared" si="112"/>
        <v>193.90</v>
      </c>
      <c r="E3139" s="651">
        <v>0.493425</v>
      </c>
      <c r="F3139" s="618"/>
    </row>
    <row r="3140" spans="3:6" x14ac:dyDescent="0.25">
      <c r="C3140" s="649">
        <v>193.95</v>
      </c>
      <c r="D3140" s="650" t="str">
        <f t="shared" si="112"/>
        <v>193.95</v>
      </c>
      <c r="E3140" s="651">
        <v>0.49339499999999997</v>
      </c>
      <c r="F3140" s="618"/>
    </row>
    <row r="3141" spans="3:6" x14ac:dyDescent="0.25">
      <c r="C3141" s="649">
        <v>194</v>
      </c>
      <c r="D3141" s="650" t="str">
        <f t="shared" si="112"/>
        <v>194.00</v>
      </c>
      <c r="E3141" s="651">
        <v>0.493365</v>
      </c>
      <c r="F3141" s="618"/>
    </row>
    <row r="3142" spans="3:6" x14ac:dyDescent="0.25">
      <c r="C3142" s="649">
        <v>194.05</v>
      </c>
      <c r="D3142" s="650" t="str">
        <f t="shared" si="112"/>
        <v>194.05</v>
      </c>
      <c r="E3142" s="651">
        <v>0.49333500000000002</v>
      </c>
      <c r="F3142" s="618"/>
    </row>
    <row r="3143" spans="3:6" x14ac:dyDescent="0.25">
      <c r="C3143" s="649">
        <v>194.1</v>
      </c>
      <c r="D3143" s="650" t="str">
        <f t="shared" si="112"/>
        <v>194.10</v>
      </c>
      <c r="E3143" s="651">
        <v>0.49330499999999999</v>
      </c>
      <c r="F3143" s="618"/>
    </row>
    <row r="3144" spans="3:6" x14ac:dyDescent="0.25">
      <c r="C3144" s="649">
        <v>194.15</v>
      </c>
      <c r="D3144" s="650" t="str">
        <f t="shared" si="112"/>
        <v>194.15</v>
      </c>
      <c r="E3144" s="651">
        <v>0.49327500000000002</v>
      </c>
      <c r="F3144" s="618"/>
    </row>
    <row r="3145" spans="3:6" x14ac:dyDescent="0.25">
      <c r="C3145" s="649">
        <v>194.2</v>
      </c>
      <c r="D3145" s="650" t="str">
        <f t="shared" si="112"/>
        <v>194.20</v>
      </c>
      <c r="E3145" s="651">
        <v>0.49324499999999999</v>
      </c>
      <c r="F3145" s="618"/>
    </row>
    <row r="3146" spans="3:6" x14ac:dyDescent="0.25">
      <c r="C3146" s="649">
        <v>194.25</v>
      </c>
      <c r="D3146" s="650" t="str">
        <f t="shared" si="112"/>
        <v>194.25</v>
      </c>
      <c r="E3146" s="651">
        <v>0.49321500000000001</v>
      </c>
      <c r="F3146" s="618"/>
    </row>
    <row r="3147" spans="3:6" x14ac:dyDescent="0.25">
      <c r="C3147" s="649">
        <v>194.3</v>
      </c>
      <c r="D3147" s="650" t="str">
        <f t="shared" si="112"/>
        <v>194.30</v>
      </c>
      <c r="E3147" s="651">
        <v>0.49318499999999998</v>
      </c>
      <c r="F3147" s="618"/>
    </row>
    <row r="3148" spans="3:6" x14ac:dyDescent="0.25">
      <c r="C3148" s="649">
        <v>194.35</v>
      </c>
      <c r="D3148" s="650" t="str">
        <f t="shared" si="112"/>
        <v>194.35</v>
      </c>
      <c r="E3148" s="651">
        <v>0.49315500000000001</v>
      </c>
      <c r="F3148" s="618"/>
    </row>
    <row r="3149" spans="3:6" x14ac:dyDescent="0.25">
      <c r="C3149" s="649">
        <v>194.4</v>
      </c>
      <c r="D3149" s="650" t="str">
        <f t="shared" si="112"/>
        <v>194.40</v>
      </c>
      <c r="E3149" s="651">
        <v>0.49312499999999998</v>
      </c>
      <c r="F3149" s="618"/>
    </row>
    <row r="3150" spans="3:6" x14ac:dyDescent="0.25">
      <c r="C3150" s="649">
        <v>194.45</v>
      </c>
      <c r="D3150" s="650" t="str">
        <f t="shared" si="112"/>
        <v>194.45</v>
      </c>
      <c r="E3150" s="651">
        <v>0.49309500000000001</v>
      </c>
      <c r="F3150" s="618"/>
    </row>
    <row r="3151" spans="3:6" x14ac:dyDescent="0.25">
      <c r="C3151" s="649">
        <v>194.5</v>
      </c>
      <c r="D3151" s="650" t="str">
        <f t="shared" si="112"/>
        <v>194.50</v>
      </c>
      <c r="E3151" s="651">
        <v>0.49306499999999998</v>
      </c>
      <c r="F3151" s="618"/>
    </row>
    <row r="3152" spans="3:6" x14ac:dyDescent="0.25">
      <c r="C3152" s="649">
        <v>194.55</v>
      </c>
      <c r="D3152" s="650" t="str">
        <f t="shared" si="112"/>
        <v>194.55</v>
      </c>
      <c r="E3152" s="651">
        <v>0.493035</v>
      </c>
      <c r="F3152" s="618"/>
    </row>
    <row r="3153" spans="3:6" x14ac:dyDescent="0.25">
      <c r="C3153" s="649">
        <v>194.6</v>
      </c>
      <c r="D3153" s="650" t="str">
        <f t="shared" si="112"/>
        <v>194.60</v>
      </c>
      <c r="E3153" s="651">
        <v>0.49300500000000003</v>
      </c>
      <c r="F3153" s="618"/>
    </row>
    <row r="3154" spans="3:6" x14ac:dyDescent="0.25">
      <c r="C3154" s="649">
        <v>194.65</v>
      </c>
      <c r="D3154" s="650" t="str">
        <f t="shared" si="112"/>
        <v>194.65</v>
      </c>
      <c r="E3154" s="651">
        <v>0.492975</v>
      </c>
      <c r="F3154" s="618"/>
    </row>
    <row r="3155" spans="3:6" x14ac:dyDescent="0.25">
      <c r="C3155" s="649">
        <v>194.7</v>
      </c>
      <c r="D3155" s="650" t="str">
        <f t="shared" si="112"/>
        <v>194.70</v>
      </c>
      <c r="E3155" s="651">
        <v>0.49294500000000002</v>
      </c>
      <c r="F3155" s="618"/>
    </row>
    <row r="3156" spans="3:6" x14ac:dyDescent="0.25">
      <c r="C3156" s="649">
        <v>194.75</v>
      </c>
      <c r="D3156" s="650" t="str">
        <f t="shared" si="112"/>
        <v>194.75</v>
      </c>
      <c r="E3156" s="651">
        <v>0.49291499999999999</v>
      </c>
      <c r="F3156" s="618"/>
    </row>
    <row r="3157" spans="3:6" x14ac:dyDescent="0.25">
      <c r="C3157" s="649">
        <v>194.8</v>
      </c>
      <c r="D3157" s="650" t="str">
        <f t="shared" si="112"/>
        <v>194.80</v>
      </c>
      <c r="E3157" s="651">
        <v>0.49288500000000002</v>
      </c>
      <c r="F3157" s="618"/>
    </row>
    <row r="3158" spans="3:6" x14ac:dyDescent="0.25">
      <c r="C3158" s="649">
        <v>194.85</v>
      </c>
      <c r="D3158" s="650" t="str">
        <f t="shared" si="112"/>
        <v>194.85</v>
      </c>
      <c r="E3158" s="651">
        <v>0.49285499999999999</v>
      </c>
      <c r="F3158" s="618"/>
    </row>
    <row r="3159" spans="3:6" x14ac:dyDescent="0.25">
      <c r="C3159" s="649">
        <v>194.9</v>
      </c>
      <c r="D3159" s="650" t="str">
        <f t="shared" si="112"/>
        <v>194.90</v>
      </c>
      <c r="E3159" s="651">
        <v>0.49282500000000001</v>
      </c>
      <c r="F3159" s="618"/>
    </row>
    <row r="3160" spans="3:6" x14ac:dyDescent="0.25">
      <c r="C3160" s="649">
        <v>194.95</v>
      </c>
      <c r="D3160" s="650" t="str">
        <f t="shared" si="112"/>
        <v>194.95</v>
      </c>
      <c r="E3160" s="651">
        <v>0.49280000000000002</v>
      </c>
      <c r="F3160" s="618"/>
    </row>
    <row r="3161" spans="3:6" x14ac:dyDescent="0.25">
      <c r="C3161" s="649">
        <v>195</v>
      </c>
      <c r="D3161" s="650" t="str">
        <f t="shared" si="112"/>
        <v>195.00</v>
      </c>
      <c r="E3161" s="651">
        <v>0.49277500000000002</v>
      </c>
      <c r="F3161" s="618"/>
    </row>
    <row r="3162" spans="3:6" x14ac:dyDescent="0.25">
      <c r="C3162" s="649">
        <v>195.05</v>
      </c>
      <c r="D3162" s="650" t="str">
        <f t="shared" si="112"/>
        <v>195.05</v>
      </c>
      <c r="E3162" s="651">
        <v>0.49275000000000002</v>
      </c>
      <c r="F3162" s="618"/>
    </row>
    <row r="3163" spans="3:6" x14ac:dyDescent="0.25">
      <c r="C3163" s="649">
        <v>195.1</v>
      </c>
      <c r="D3163" s="650" t="str">
        <f t="shared" si="112"/>
        <v>195.10</v>
      </c>
      <c r="E3163" s="651">
        <v>0.49272500000000002</v>
      </c>
      <c r="F3163" s="618"/>
    </row>
    <row r="3164" spans="3:6" x14ac:dyDescent="0.25">
      <c r="C3164" s="649">
        <v>195.15</v>
      </c>
      <c r="D3164" s="650" t="str">
        <f t="shared" si="112"/>
        <v>195.15</v>
      </c>
      <c r="E3164" s="651">
        <v>0.49270000000000003</v>
      </c>
      <c r="F3164" s="618"/>
    </row>
    <row r="3165" spans="3:6" x14ac:dyDescent="0.25">
      <c r="C3165" s="649">
        <v>195.2</v>
      </c>
      <c r="D3165" s="650" t="str">
        <f t="shared" si="112"/>
        <v>195.20</v>
      </c>
      <c r="E3165" s="651">
        <v>0.49267499999999997</v>
      </c>
      <c r="F3165" s="618"/>
    </row>
    <row r="3166" spans="3:6" x14ac:dyDescent="0.25">
      <c r="C3166" s="649">
        <v>195.25</v>
      </c>
      <c r="D3166" s="650" t="str">
        <f t="shared" si="112"/>
        <v>195.25</v>
      </c>
      <c r="E3166" s="651">
        <v>0.49264999999999998</v>
      </c>
      <c r="F3166" s="618"/>
    </row>
    <row r="3167" spans="3:6" x14ac:dyDescent="0.25">
      <c r="C3167" s="649">
        <v>195.3</v>
      </c>
      <c r="D3167" s="650" t="str">
        <f t="shared" si="112"/>
        <v>195.30</v>
      </c>
      <c r="E3167" s="651">
        <v>0.49262499999999998</v>
      </c>
      <c r="F3167" s="618"/>
    </row>
    <row r="3168" spans="3:6" x14ac:dyDescent="0.25">
      <c r="C3168" s="649">
        <v>195.35</v>
      </c>
      <c r="D3168" s="650" t="str">
        <f t="shared" si="112"/>
        <v>195.35</v>
      </c>
      <c r="E3168" s="651">
        <v>0.49259999999999998</v>
      </c>
      <c r="F3168" s="618"/>
    </row>
    <row r="3169" spans="3:6" x14ac:dyDescent="0.25">
      <c r="C3169" s="649">
        <v>195.4</v>
      </c>
      <c r="D3169" s="650" t="str">
        <f t="shared" si="112"/>
        <v>195.40</v>
      </c>
      <c r="E3169" s="651">
        <v>0.49257499999999999</v>
      </c>
      <c r="F3169" s="618"/>
    </row>
    <row r="3170" spans="3:6" x14ac:dyDescent="0.25">
      <c r="C3170" s="649">
        <v>195.45</v>
      </c>
      <c r="D3170" s="650" t="str">
        <f t="shared" si="112"/>
        <v>195.45</v>
      </c>
      <c r="E3170" s="651">
        <v>0.49254999999999999</v>
      </c>
      <c r="F3170" s="618"/>
    </row>
    <row r="3171" spans="3:6" x14ac:dyDescent="0.25">
      <c r="C3171" s="649">
        <v>195.5</v>
      </c>
      <c r="D3171" s="650" t="str">
        <f t="shared" si="112"/>
        <v>195.50</v>
      </c>
      <c r="E3171" s="651">
        <v>0.49252499999999999</v>
      </c>
      <c r="F3171" s="618"/>
    </row>
    <row r="3172" spans="3:6" x14ac:dyDescent="0.25">
      <c r="C3172" s="649">
        <v>195.55</v>
      </c>
      <c r="D3172" s="650" t="str">
        <f t="shared" si="112"/>
        <v>195.55</v>
      </c>
      <c r="E3172" s="651">
        <v>0.49249999999999999</v>
      </c>
      <c r="F3172" s="618"/>
    </row>
    <row r="3173" spans="3:6" x14ac:dyDescent="0.25">
      <c r="C3173" s="649">
        <v>195.6</v>
      </c>
      <c r="D3173" s="650" t="str">
        <f t="shared" si="112"/>
        <v>195.60</v>
      </c>
      <c r="E3173" s="651">
        <v>0.492475</v>
      </c>
      <c r="F3173" s="618"/>
    </row>
    <row r="3174" spans="3:6" x14ac:dyDescent="0.25">
      <c r="C3174" s="649">
        <v>195.65</v>
      </c>
      <c r="D3174" s="650" t="str">
        <f t="shared" si="112"/>
        <v>195.65</v>
      </c>
      <c r="E3174" s="651">
        <v>0.49245</v>
      </c>
      <c r="F3174" s="618"/>
    </row>
    <row r="3175" spans="3:6" x14ac:dyDescent="0.25">
      <c r="C3175" s="649">
        <v>195.7</v>
      </c>
      <c r="D3175" s="650" t="str">
        <f t="shared" si="112"/>
        <v>195.70</v>
      </c>
      <c r="E3175" s="651">
        <v>0.492425</v>
      </c>
      <c r="F3175" s="618"/>
    </row>
    <row r="3176" spans="3:6" x14ac:dyDescent="0.25">
      <c r="C3176" s="649">
        <v>195.75</v>
      </c>
      <c r="D3176" s="650" t="str">
        <f t="shared" si="112"/>
        <v>195.75</v>
      </c>
      <c r="E3176" s="651">
        <v>0.4924</v>
      </c>
      <c r="F3176" s="618"/>
    </row>
    <row r="3177" spans="3:6" x14ac:dyDescent="0.25">
      <c r="C3177" s="649">
        <v>195.8</v>
      </c>
      <c r="D3177" s="650" t="str">
        <f t="shared" si="112"/>
        <v>195.80</v>
      </c>
      <c r="E3177" s="651">
        <v>0.49237500000000001</v>
      </c>
      <c r="F3177" s="618"/>
    </row>
    <row r="3178" spans="3:6" x14ac:dyDescent="0.25">
      <c r="C3178" s="649">
        <v>195.85</v>
      </c>
      <c r="D3178" s="650" t="str">
        <f t="shared" si="112"/>
        <v>195.85</v>
      </c>
      <c r="E3178" s="651">
        <v>0.49235000000000001</v>
      </c>
      <c r="F3178" s="618"/>
    </row>
    <row r="3179" spans="3:6" x14ac:dyDescent="0.25">
      <c r="C3179" s="649">
        <v>195.9</v>
      </c>
      <c r="D3179" s="650" t="str">
        <f t="shared" si="112"/>
        <v>195.90</v>
      </c>
      <c r="E3179" s="651">
        <v>0.49232500000000001</v>
      </c>
      <c r="F3179" s="618"/>
    </row>
    <row r="3180" spans="3:6" x14ac:dyDescent="0.25">
      <c r="C3180" s="649">
        <v>195.95</v>
      </c>
      <c r="D3180" s="650" t="str">
        <f t="shared" si="112"/>
        <v>195.95</v>
      </c>
      <c r="E3180" s="651">
        <v>0.49230000000000002</v>
      </c>
      <c r="F3180" s="618"/>
    </row>
    <row r="3181" spans="3:6" x14ac:dyDescent="0.25">
      <c r="C3181" s="649">
        <v>196</v>
      </c>
      <c r="D3181" s="650" t="str">
        <f t="shared" si="112"/>
        <v>196.00</v>
      </c>
      <c r="E3181" s="651">
        <v>0.49227500000000002</v>
      </c>
      <c r="F3181" s="618"/>
    </row>
    <row r="3182" spans="3:6" x14ac:dyDescent="0.25">
      <c r="C3182" s="649">
        <v>196.05</v>
      </c>
      <c r="D3182" s="650" t="str">
        <f t="shared" si="112"/>
        <v>196.05</v>
      </c>
      <c r="E3182" s="651">
        <v>0.49225000000000002</v>
      </c>
      <c r="F3182" s="618"/>
    </row>
    <row r="3183" spans="3:6" x14ac:dyDescent="0.25">
      <c r="C3183" s="649">
        <v>196.1</v>
      </c>
      <c r="D3183" s="650" t="str">
        <f t="shared" si="112"/>
        <v>196.10</v>
      </c>
      <c r="E3183" s="651">
        <v>0.49222500000000002</v>
      </c>
      <c r="F3183" s="618"/>
    </row>
    <row r="3184" spans="3:6" x14ac:dyDescent="0.25">
      <c r="C3184" s="649">
        <v>196.15</v>
      </c>
      <c r="D3184" s="650" t="str">
        <f t="shared" si="112"/>
        <v>196.15</v>
      </c>
      <c r="E3184" s="651">
        <v>0.49220000000000003</v>
      </c>
      <c r="F3184" s="618"/>
    </row>
    <row r="3185" spans="3:6" x14ac:dyDescent="0.25">
      <c r="C3185" s="649">
        <v>196.2</v>
      </c>
      <c r="D3185" s="650" t="str">
        <f t="shared" si="112"/>
        <v>196.20</v>
      </c>
      <c r="E3185" s="651">
        <v>0.49217499999999997</v>
      </c>
      <c r="F3185" s="618"/>
    </row>
    <row r="3186" spans="3:6" x14ac:dyDescent="0.25">
      <c r="C3186" s="649">
        <v>196.25</v>
      </c>
      <c r="D3186" s="650" t="str">
        <f t="shared" si="112"/>
        <v>196.25</v>
      </c>
      <c r="E3186" s="651">
        <v>0.49214999999999998</v>
      </c>
      <c r="F3186" s="618"/>
    </row>
    <row r="3187" spans="3:6" x14ac:dyDescent="0.25">
      <c r="C3187" s="649">
        <v>196.3</v>
      </c>
      <c r="D3187" s="650" t="str">
        <f t="shared" si="112"/>
        <v>196.30</v>
      </c>
      <c r="E3187" s="651">
        <v>0.49212499999999998</v>
      </c>
      <c r="F3187" s="618"/>
    </row>
    <row r="3188" spans="3:6" x14ac:dyDescent="0.25">
      <c r="C3188" s="649">
        <v>196.35</v>
      </c>
      <c r="D3188" s="650" t="str">
        <f t="shared" si="112"/>
        <v>196.35</v>
      </c>
      <c r="E3188" s="651">
        <v>0.49209999999999998</v>
      </c>
      <c r="F3188" s="618"/>
    </row>
    <row r="3189" spans="3:6" x14ac:dyDescent="0.25">
      <c r="C3189" s="649">
        <v>196.4</v>
      </c>
      <c r="D3189" s="650" t="str">
        <f t="shared" si="112"/>
        <v>196.40</v>
      </c>
      <c r="E3189" s="651">
        <v>0.49207499999999998</v>
      </c>
      <c r="F3189" s="618"/>
    </row>
    <row r="3190" spans="3:6" x14ac:dyDescent="0.25">
      <c r="C3190" s="649">
        <v>196.45</v>
      </c>
      <c r="D3190" s="650" t="str">
        <f t="shared" si="112"/>
        <v>196.45</v>
      </c>
      <c r="E3190" s="651">
        <v>0.49204999999999999</v>
      </c>
      <c r="F3190" s="618"/>
    </row>
    <row r="3191" spans="3:6" x14ac:dyDescent="0.25">
      <c r="C3191" s="649">
        <v>196.5</v>
      </c>
      <c r="D3191" s="650" t="str">
        <f t="shared" si="112"/>
        <v>196.50</v>
      </c>
      <c r="E3191" s="651">
        <v>0.49202499999999999</v>
      </c>
      <c r="F3191" s="618"/>
    </row>
    <row r="3192" spans="3:6" x14ac:dyDescent="0.25">
      <c r="C3192" s="649">
        <v>196.55</v>
      </c>
      <c r="D3192" s="650" t="str">
        <f t="shared" si="112"/>
        <v>196.55</v>
      </c>
      <c r="E3192" s="651">
        <v>0.49199999999999999</v>
      </c>
      <c r="F3192" s="618"/>
    </row>
    <row r="3193" spans="3:6" x14ac:dyDescent="0.25">
      <c r="C3193" s="649">
        <v>196.6</v>
      </c>
      <c r="D3193" s="650" t="str">
        <f t="shared" si="112"/>
        <v>196.60</v>
      </c>
      <c r="E3193" s="651">
        <v>0.491975</v>
      </c>
      <c r="F3193" s="618"/>
    </row>
    <row r="3194" spans="3:6" x14ac:dyDescent="0.25">
      <c r="C3194" s="649">
        <v>196.65</v>
      </c>
      <c r="D3194" s="650" t="str">
        <f t="shared" si="112"/>
        <v>196.65</v>
      </c>
      <c r="E3194" s="651">
        <v>0.49195</v>
      </c>
      <c r="F3194" s="618"/>
    </row>
    <row r="3195" spans="3:6" x14ac:dyDescent="0.25">
      <c r="C3195" s="649">
        <v>196.7</v>
      </c>
      <c r="D3195" s="650" t="str">
        <f t="shared" si="112"/>
        <v>196.70</v>
      </c>
      <c r="E3195" s="651">
        <v>0.491925</v>
      </c>
      <c r="F3195" s="618"/>
    </row>
    <row r="3196" spans="3:6" x14ac:dyDescent="0.25">
      <c r="C3196" s="649">
        <v>196.75</v>
      </c>
      <c r="D3196" s="650" t="str">
        <f t="shared" si="112"/>
        <v>196.75</v>
      </c>
      <c r="E3196" s="651">
        <v>0.4919</v>
      </c>
      <c r="F3196" s="618"/>
    </row>
    <row r="3197" spans="3:6" x14ac:dyDescent="0.25">
      <c r="C3197" s="649">
        <v>196.8</v>
      </c>
      <c r="D3197" s="650" t="str">
        <f t="shared" si="112"/>
        <v>196.80</v>
      </c>
      <c r="E3197" s="651">
        <v>0.49187500000000001</v>
      </c>
      <c r="F3197" s="618"/>
    </row>
    <row r="3198" spans="3:6" x14ac:dyDescent="0.25">
      <c r="C3198" s="649">
        <v>196.85</v>
      </c>
      <c r="D3198" s="650" t="str">
        <f t="shared" ref="D3198:D3261" si="113">TEXT(C3198,"#.00")</f>
        <v>196.85</v>
      </c>
      <c r="E3198" s="651">
        <v>0.49185000000000001</v>
      </c>
      <c r="F3198" s="618"/>
    </row>
    <row r="3199" spans="3:6" x14ac:dyDescent="0.25">
      <c r="C3199" s="649">
        <v>196.9</v>
      </c>
      <c r="D3199" s="650" t="str">
        <f t="shared" si="113"/>
        <v>196.90</v>
      </c>
      <c r="E3199" s="651">
        <v>0.49182500000000001</v>
      </c>
      <c r="F3199" s="618"/>
    </row>
    <row r="3200" spans="3:6" x14ac:dyDescent="0.25">
      <c r="C3200" s="649">
        <v>196.95</v>
      </c>
      <c r="D3200" s="650" t="str">
        <f t="shared" si="113"/>
        <v>196.95</v>
      </c>
      <c r="E3200" s="651">
        <v>0.49180000000000001</v>
      </c>
      <c r="F3200" s="618"/>
    </row>
    <row r="3201" spans="3:6" x14ac:dyDescent="0.25">
      <c r="C3201" s="649">
        <v>197</v>
      </c>
      <c r="D3201" s="650" t="str">
        <f t="shared" si="113"/>
        <v>197.00</v>
      </c>
      <c r="E3201" s="651">
        <v>0.49177500000000002</v>
      </c>
      <c r="F3201" s="618"/>
    </row>
    <row r="3202" spans="3:6" x14ac:dyDescent="0.25">
      <c r="C3202" s="649">
        <v>197.05</v>
      </c>
      <c r="D3202" s="650" t="str">
        <f t="shared" si="113"/>
        <v>197.05</v>
      </c>
      <c r="E3202" s="651">
        <v>0.49175000000000002</v>
      </c>
      <c r="F3202" s="618"/>
    </row>
    <row r="3203" spans="3:6" x14ac:dyDescent="0.25">
      <c r="C3203" s="649">
        <v>197.1</v>
      </c>
      <c r="D3203" s="650" t="str">
        <f t="shared" si="113"/>
        <v>197.10</v>
      </c>
      <c r="E3203" s="651">
        <v>0.49172500000000002</v>
      </c>
      <c r="F3203" s="618"/>
    </row>
    <row r="3204" spans="3:6" x14ac:dyDescent="0.25">
      <c r="C3204" s="649">
        <v>197.15</v>
      </c>
      <c r="D3204" s="650" t="str">
        <f t="shared" si="113"/>
        <v>197.15</v>
      </c>
      <c r="E3204" s="651">
        <v>0.49170000000000003</v>
      </c>
      <c r="F3204" s="618"/>
    </row>
    <row r="3205" spans="3:6" x14ac:dyDescent="0.25">
      <c r="C3205" s="649">
        <v>197.2</v>
      </c>
      <c r="D3205" s="650" t="str">
        <f t="shared" si="113"/>
        <v>197.20</v>
      </c>
      <c r="E3205" s="651">
        <v>0.49167499999999997</v>
      </c>
      <c r="F3205" s="618"/>
    </row>
    <row r="3206" spans="3:6" x14ac:dyDescent="0.25">
      <c r="C3206" s="649">
        <v>197.25</v>
      </c>
      <c r="D3206" s="650" t="str">
        <f t="shared" si="113"/>
        <v>197.25</v>
      </c>
      <c r="E3206" s="651">
        <v>0.49164999999999998</v>
      </c>
      <c r="F3206" s="618"/>
    </row>
    <row r="3207" spans="3:6" x14ac:dyDescent="0.25">
      <c r="C3207" s="649">
        <v>197.3</v>
      </c>
      <c r="D3207" s="650" t="str">
        <f t="shared" si="113"/>
        <v>197.30</v>
      </c>
      <c r="E3207" s="651">
        <v>0.49162499999999998</v>
      </c>
      <c r="F3207" s="618"/>
    </row>
    <row r="3208" spans="3:6" x14ac:dyDescent="0.25">
      <c r="C3208" s="649">
        <v>197.35</v>
      </c>
      <c r="D3208" s="650" t="str">
        <f t="shared" si="113"/>
        <v>197.35</v>
      </c>
      <c r="E3208" s="651">
        <v>0.49159999999999998</v>
      </c>
      <c r="F3208" s="618"/>
    </row>
    <row r="3209" spans="3:6" x14ac:dyDescent="0.25">
      <c r="C3209" s="649">
        <v>197.4</v>
      </c>
      <c r="D3209" s="650" t="str">
        <f t="shared" si="113"/>
        <v>197.40</v>
      </c>
      <c r="E3209" s="651">
        <v>0.49157499999999998</v>
      </c>
      <c r="F3209" s="618"/>
    </row>
    <row r="3210" spans="3:6" x14ac:dyDescent="0.25">
      <c r="C3210" s="649">
        <v>197.45</v>
      </c>
      <c r="D3210" s="650" t="str">
        <f t="shared" si="113"/>
        <v>197.45</v>
      </c>
      <c r="E3210" s="651">
        <v>0.49154999999999999</v>
      </c>
      <c r="F3210" s="618"/>
    </row>
    <row r="3211" spans="3:6" x14ac:dyDescent="0.25">
      <c r="C3211" s="649">
        <v>197.5</v>
      </c>
      <c r="D3211" s="650" t="str">
        <f t="shared" si="113"/>
        <v>197.50</v>
      </c>
      <c r="E3211" s="651">
        <v>0.49152499999999999</v>
      </c>
      <c r="F3211" s="618"/>
    </row>
    <row r="3212" spans="3:6" x14ac:dyDescent="0.25">
      <c r="C3212" s="649">
        <v>197.55</v>
      </c>
      <c r="D3212" s="650" t="str">
        <f t="shared" si="113"/>
        <v>197.55</v>
      </c>
      <c r="E3212" s="651">
        <v>0.49149999999999999</v>
      </c>
      <c r="F3212" s="618"/>
    </row>
    <row r="3213" spans="3:6" x14ac:dyDescent="0.25">
      <c r="C3213" s="649">
        <v>197.6</v>
      </c>
      <c r="D3213" s="650" t="str">
        <f t="shared" si="113"/>
        <v>197.60</v>
      </c>
      <c r="E3213" s="651">
        <v>0.491475</v>
      </c>
      <c r="F3213" s="618"/>
    </row>
    <row r="3214" spans="3:6" x14ac:dyDescent="0.25">
      <c r="C3214" s="649">
        <v>197.65</v>
      </c>
      <c r="D3214" s="650" t="str">
        <f t="shared" si="113"/>
        <v>197.65</v>
      </c>
      <c r="E3214" s="651">
        <v>0.49145</v>
      </c>
      <c r="F3214" s="618"/>
    </row>
    <row r="3215" spans="3:6" x14ac:dyDescent="0.25">
      <c r="C3215" s="649">
        <v>197.7</v>
      </c>
      <c r="D3215" s="650" t="str">
        <f t="shared" si="113"/>
        <v>197.70</v>
      </c>
      <c r="E3215" s="651">
        <v>0.491425</v>
      </c>
      <c r="F3215" s="618"/>
    </row>
    <row r="3216" spans="3:6" x14ac:dyDescent="0.25">
      <c r="C3216" s="649">
        <v>197.75</v>
      </c>
      <c r="D3216" s="650" t="str">
        <f t="shared" si="113"/>
        <v>197.75</v>
      </c>
      <c r="E3216" s="651">
        <v>0.4914</v>
      </c>
      <c r="F3216" s="618"/>
    </row>
    <row r="3217" spans="3:6" x14ac:dyDescent="0.25">
      <c r="C3217" s="649">
        <v>197.8</v>
      </c>
      <c r="D3217" s="650" t="str">
        <f t="shared" si="113"/>
        <v>197.80</v>
      </c>
      <c r="E3217" s="651">
        <v>0.49137500000000001</v>
      </c>
      <c r="F3217" s="618"/>
    </row>
    <row r="3218" spans="3:6" x14ac:dyDescent="0.25">
      <c r="C3218" s="649">
        <v>197.85</v>
      </c>
      <c r="D3218" s="650" t="str">
        <f t="shared" si="113"/>
        <v>197.85</v>
      </c>
      <c r="E3218" s="651">
        <v>0.49135000000000001</v>
      </c>
      <c r="F3218" s="618"/>
    </row>
    <row r="3219" spans="3:6" x14ac:dyDescent="0.25">
      <c r="C3219" s="649">
        <v>197.9</v>
      </c>
      <c r="D3219" s="650" t="str">
        <f t="shared" si="113"/>
        <v>197.90</v>
      </c>
      <c r="E3219" s="651">
        <v>0.49132500000000001</v>
      </c>
      <c r="F3219" s="618"/>
    </row>
    <row r="3220" spans="3:6" x14ac:dyDescent="0.25">
      <c r="C3220" s="649">
        <v>197.95</v>
      </c>
      <c r="D3220" s="650" t="str">
        <f t="shared" si="113"/>
        <v>197.95</v>
      </c>
      <c r="E3220" s="651">
        <v>0.49130000000000001</v>
      </c>
      <c r="F3220" s="618"/>
    </row>
    <row r="3221" spans="3:6" x14ac:dyDescent="0.25">
      <c r="C3221" s="649">
        <v>198</v>
      </c>
      <c r="D3221" s="650" t="str">
        <f t="shared" si="113"/>
        <v>198.00</v>
      </c>
      <c r="E3221" s="651">
        <v>0.49127500000000002</v>
      </c>
      <c r="F3221" s="618"/>
    </row>
    <row r="3222" spans="3:6" x14ac:dyDescent="0.25">
      <c r="C3222" s="649">
        <v>198.05</v>
      </c>
      <c r="D3222" s="650" t="str">
        <f t="shared" si="113"/>
        <v>198.05</v>
      </c>
      <c r="E3222" s="651">
        <v>0.49125000000000002</v>
      </c>
      <c r="F3222" s="618"/>
    </row>
    <row r="3223" spans="3:6" x14ac:dyDescent="0.25">
      <c r="C3223" s="649">
        <v>198.1</v>
      </c>
      <c r="D3223" s="650" t="str">
        <f t="shared" si="113"/>
        <v>198.10</v>
      </c>
      <c r="E3223" s="651">
        <v>0.49122500000000002</v>
      </c>
      <c r="F3223" s="618"/>
    </row>
    <row r="3224" spans="3:6" x14ac:dyDescent="0.25">
      <c r="C3224" s="649">
        <v>198.15</v>
      </c>
      <c r="D3224" s="650" t="str">
        <f t="shared" si="113"/>
        <v>198.15</v>
      </c>
      <c r="E3224" s="651">
        <v>0.49120000000000003</v>
      </c>
      <c r="F3224" s="618"/>
    </row>
    <row r="3225" spans="3:6" x14ac:dyDescent="0.25">
      <c r="C3225" s="649">
        <v>198.2</v>
      </c>
      <c r="D3225" s="650" t="str">
        <f t="shared" si="113"/>
        <v>198.20</v>
      </c>
      <c r="E3225" s="651">
        <v>0.49117499999999997</v>
      </c>
      <c r="F3225" s="618"/>
    </row>
    <row r="3226" spans="3:6" x14ac:dyDescent="0.25">
      <c r="C3226" s="649">
        <v>198.25</v>
      </c>
      <c r="D3226" s="650" t="str">
        <f t="shared" si="113"/>
        <v>198.25</v>
      </c>
      <c r="E3226" s="651">
        <v>0.49114999999999998</v>
      </c>
      <c r="F3226" s="618"/>
    </row>
    <row r="3227" spans="3:6" x14ac:dyDescent="0.25">
      <c r="C3227" s="649">
        <v>198.3</v>
      </c>
      <c r="D3227" s="650" t="str">
        <f t="shared" si="113"/>
        <v>198.30</v>
      </c>
      <c r="E3227" s="651">
        <v>0.49112499999999998</v>
      </c>
      <c r="F3227" s="618"/>
    </row>
    <row r="3228" spans="3:6" x14ac:dyDescent="0.25">
      <c r="C3228" s="649">
        <v>198.35</v>
      </c>
      <c r="D3228" s="650" t="str">
        <f t="shared" si="113"/>
        <v>198.35</v>
      </c>
      <c r="E3228" s="651">
        <v>0.49109999999999998</v>
      </c>
      <c r="F3228" s="618"/>
    </row>
    <row r="3229" spans="3:6" x14ac:dyDescent="0.25">
      <c r="C3229" s="649">
        <v>198.4</v>
      </c>
      <c r="D3229" s="650" t="str">
        <f t="shared" si="113"/>
        <v>198.40</v>
      </c>
      <c r="E3229" s="651">
        <v>0.49107499999999998</v>
      </c>
      <c r="F3229" s="618"/>
    </row>
    <row r="3230" spans="3:6" x14ac:dyDescent="0.25">
      <c r="C3230" s="649">
        <v>198.45</v>
      </c>
      <c r="D3230" s="650" t="str">
        <f t="shared" si="113"/>
        <v>198.45</v>
      </c>
      <c r="E3230" s="651">
        <v>0.49104999999999999</v>
      </c>
      <c r="F3230" s="618"/>
    </row>
    <row r="3231" spans="3:6" x14ac:dyDescent="0.25">
      <c r="C3231" s="649">
        <v>198.5</v>
      </c>
      <c r="D3231" s="650" t="str">
        <f t="shared" si="113"/>
        <v>198.50</v>
      </c>
      <c r="E3231" s="651">
        <v>0.49102499999999999</v>
      </c>
      <c r="F3231" s="618"/>
    </row>
    <row r="3232" spans="3:6" x14ac:dyDescent="0.25">
      <c r="C3232" s="649">
        <v>198.55</v>
      </c>
      <c r="D3232" s="650" t="str">
        <f t="shared" si="113"/>
        <v>198.55</v>
      </c>
      <c r="E3232" s="651">
        <v>0.49099999999999999</v>
      </c>
      <c r="F3232" s="618"/>
    </row>
    <row r="3233" spans="3:6" x14ac:dyDescent="0.25">
      <c r="C3233" s="649">
        <v>198.6</v>
      </c>
      <c r="D3233" s="650" t="str">
        <f t="shared" si="113"/>
        <v>198.60</v>
      </c>
      <c r="E3233" s="651">
        <v>0.49097499999999999</v>
      </c>
      <c r="F3233" s="618"/>
    </row>
    <row r="3234" spans="3:6" x14ac:dyDescent="0.25">
      <c r="C3234" s="649">
        <v>198.65</v>
      </c>
      <c r="D3234" s="650" t="str">
        <f t="shared" si="113"/>
        <v>198.65</v>
      </c>
      <c r="E3234" s="651">
        <v>0.49095</v>
      </c>
      <c r="F3234" s="618"/>
    </row>
    <row r="3235" spans="3:6" x14ac:dyDescent="0.25">
      <c r="C3235" s="649">
        <v>198.7</v>
      </c>
      <c r="D3235" s="650" t="str">
        <f t="shared" si="113"/>
        <v>198.70</v>
      </c>
      <c r="E3235" s="651">
        <v>0.490925</v>
      </c>
      <c r="F3235" s="618"/>
    </row>
    <row r="3236" spans="3:6" x14ac:dyDescent="0.25">
      <c r="C3236" s="649">
        <v>198.75</v>
      </c>
      <c r="D3236" s="650" t="str">
        <f t="shared" si="113"/>
        <v>198.75</v>
      </c>
      <c r="E3236" s="651">
        <v>0.4909</v>
      </c>
      <c r="F3236" s="618"/>
    </row>
    <row r="3237" spans="3:6" x14ac:dyDescent="0.25">
      <c r="C3237" s="649">
        <v>198.8</v>
      </c>
      <c r="D3237" s="650" t="str">
        <f t="shared" si="113"/>
        <v>198.80</v>
      </c>
      <c r="E3237" s="651">
        <v>0.49087500000000001</v>
      </c>
      <c r="F3237" s="618"/>
    </row>
    <row r="3238" spans="3:6" x14ac:dyDescent="0.25">
      <c r="C3238" s="649">
        <v>198.85</v>
      </c>
      <c r="D3238" s="650" t="str">
        <f t="shared" si="113"/>
        <v>198.85</v>
      </c>
      <c r="E3238" s="651">
        <v>0.49085000000000001</v>
      </c>
      <c r="F3238" s="618"/>
    </row>
    <row r="3239" spans="3:6" x14ac:dyDescent="0.25">
      <c r="C3239" s="649">
        <v>198.9</v>
      </c>
      <c r="D3239" s="650" t="str">
        <f t="shared" si="113"/>
        <v>198.90</v>
      </c>
      <c r="E3239" s="651">
        <v>0.49082500000000001</v>
      </c>
      <c r="F3239" s="618"/>
    </row>
    <row r="3240" spans="3:6" x14ac:dyDescent="0.25">
      <c r="C3240" s="649">
        <v>198.95</v>
      </c>
      <c r="D3240" s="650" t="str">
        <f t="shared" si="113"/>
        <v>198.95</v>
      </c>
      <c r="E3240" s="651">
        <v>0.49080000000000001</v>
      </c>
      <c r="F3240" s="618"/>
    </row>
    <row r="3241" spans="3:6" x14ac:dyDescent="0.25">
      <c r="C3241" s="649">
        <v>199</v>
      </c>
      <c r="D3241" s="650" t="str">
        <f t="shared" si="113"/>
        <v>199.00</v>
      </c>
      <c r="E3241" s="651">
        <v>0.49077500000000002</v>
      </c>
      <c r="F3241" s="618"/>
    </row>
    <row r="3242" spans="3:6" x14ac:dyDescent="0.25">
      <c r="C3242" s="649">
        <v>199.05</v>
      </c>
      <c r="D3242" s="650" t="str">
        <f t="shared" si="113"/>
        <v>199.05</v>
      </c>
      <c r="E3242" s="651">
        <v>0.49075000000000002</v>
      </c>
      <c r="F3242" s="618"/>
    </row>
    <row r="3243" spans="3:6" x14ac:dyDescent="0.25">
      <c r="C3243" s="649">
        <v>199.1</v>
      </c>
      <c r="D3243" s="650" t="str">
        <f t="shared" si="113"/>
        <v>199.10</v>
      </c>
      <c r="E3243" s="651">
        <v>0.49072500000000002</v>
      </c>
      <c r="F3243" s="618"/>
    </row>
    <row r="3244" spans="3:6" x14ac:dyDescent="0.25">
      <c r="C3244" s="649">
        <v>199.15</v>
      </c>
      <c r="D3244" s="650" t="str">
        <f t="shared" si="113"/>
        <v>199.15</v>
      </c>
      <c r="E3244" s="651">
        <v>0.49070000000000003</v>
      </c>
      <c r="F3244" s="618"/>
    </row>
    <row r="3245" spans="3:6" x14ac:dyDescent="0.25">
      <c r="C3245" s="649">
        <v>199.2</v>
      </c>
      <c r="D3245" s="650" t="str">
        <f t="shared" si="113"/>
        <v>199.20</v>
      </c>
      <c r="E3245" s="651">
        <v>0.49067499999999997</v>
      </c>
      <c r="F3245" s="618"/>
    </row>
    <row r="3246" spans="3:6" x14ac:dyDescent="0.25">
      <c r="C3246" s="649">
        <v>199.25</v>
      </c>
      <c r="D3246" s="650" t="str">
        <f t="shared" si="113"/>
        <v>199.25</v>
      </c>
      <c r="E3246" s="651">
        <v>0.49064999999999998</v>
      </c>
      <c r="F3246" s="618"/>
    </row>
    <row r="3247" spans="3:6" x14ac:dyDescent="0.25">
      <c r="C3247" s="649">
        <v>199.3</v>
      </c>
      <c r="D3247" s="650" t="str">
        <f t="shared" si="113"/>
        <v>199.30</v>
      </c>
      <c r="E3247" s="651">
        <v>0.49062499999999998</v>
      </c>
      <c r="F3247" s="618"/>
    </row>
    <row r="3248" spans="3:6" x14ac:dyDescent="0.25">
      <c r="C3248" s="649">
        <v>199.35</v>
      </c>
      <c r="D3248" s="650" t="str">
        <f t="shared" si="113"/>
        <v>199.35</v>
      </c>
      <c r="E3248" s="651">
        <v>0.49059999999999998</v>
      </c>
      <c r="F3248" s="618"/>
    </row>
    <row r="3249" spans="3:6" x14ac:dyDescent="0.25">
      <c r="C3249" s="649">
        <v>199.4</v>
      </c>
      <c r="D3249" s="650" t="str">
        <f t="shared" si="113"/>
        <v>199.40</v>
      </c>
      <c r="E3249" s="651">
        <v>0.49057499999999998</v>
      </c>
      <c r="F3249" s="618"/>
    </row>
    <row r="3250" spans="3:6" x14ac:dyDescent="0.25">
      <c r="C3250" s="649">
        <v>199.45</v>
      </c>
      <c r="D3250" s="650" t="str">
        <f t="shared" si="113"/>
        <v>199.45</v>
      </c>
      <c r="E3250" s="651">
        <v>0.49054999999999999</v>
      </c>
      <c r="F3250" s="618"/>
    </row>
    <row r="3251" spans="3:6" x14ac:dyDescent="0.25">
      <c r="C3251" s="649">
        <v>199.5</v>
      </c>
      <c r="D3251" s="650" t="str">
        <f t="shared" si="113"/>
        <v>199.50</v>
      </c>
      <c r="E3251" s="651">
        <v>0.49052499999999999</v>
      </c>
      <c r="F3251" s="618"/>
    </row>
    <row r="3252" spans="3:6" x14ac:dyDescent="0.25">
      <c r="C3252" s="649">
        <v>199.55</v>
      </c>
      <c r="D3252" s="650" t="str">
        <f t="shared" si="113"/>
        <v>199.55</v>
      </c>
      <c r="E3252" s="651">
        <v>0.49049999999999999</v>
      </c>
      <c r="F3252" s="618"/>
    </row>
    <row r="3253" spans="3:6" x14ac:dyDescent="0.25">
      <c r="C3253" s="649">
        <v>199.6</v>
      </c>
      <c r="D3253" s="650" t="str">
        <f t="shared" si="113"/>
        <v>199.60</v>
      </c>
      <c r="E3253" s="651">
        <v>0.49047499999999999</v>
      </c>
      <c r="F3253" s="618"/>
    </row>
    <row r="3254" spans="3:6" x14ac:dyDescent="0.25">
      <c r="C3254" s="649">
        <v>199.65</v>
      </c>
      <c r="D3254" s="650" t="str">
        <f t="shared" si="113"/>
        <v>199.65</v>
      </c>
      <c r="E3254" s="651">
        <v>0.49045</v>
      </c>
      <c r="F3254" s="618"/>
    </row>
    <row r="3255" spans="3:6" x14ac:dyDescent="0.25">
      <c r="C3255" s="649">
        <v>199.7</v>
      </c>
      <c r="D3255" s="650" t="str">
        <f t="shared" si="113"/>
        <v>199.70</v>
      </c>
      <c r="E3255" s="651">
        <v>0.490425</v>
      </c>
      <c r="F3255" s="618"/>
    </row>
    <row r="3256" spans="3:6" x14ac:dyDescent="0.25">
      <c r="C3256" s="649">
        <v>199.75</v>
      </c>
      <c r="D3256" s="650" t="str">
        <f t="shared" si="113"/>
        <v>199.75</v>
      </c>
      <c r="E3256" s="651">
        <v>0.4904</v>
      </c>
      <c r="F3256" s="618"/>
    </row>
    <row r="3257" spans="3:6" x14ac:dyDescent="0.25">
      <c r="C3257" s="649">
        <v>199.8</v>
      </c>
      <c r="D3257" s="650" t="str">
        <f t="shared" si="113"/>
        <v>199.80</v>
      </c>
      <c r="E3257" s="651">
        <v>0.49037500000000001</v>
      </c>
      <c r="F3257" s="618"/>
    </row>
    <row r="3258" spans="3:6" x14ac:dyDescent="0.25">
      <c r="C3258" s="649">
        <v>199.85</v>
      </c>
      <c r="D3258" s="650" t="str">
        <f t="shared" si="113"/>
        <v>199.85</v>
      </c>
      <c r="E3258" s="651">
        <v>0.49035000000000001</v>
      </c>
      <c r="F3258" s="618"/>
    </row>
    <row r="3259" spans="3:6" x14ac:dyDescent="0.25">
      <c r="C3259" s="649">
        <v>199.9</v>
      </c>
      <c r="D3259" s="650" t="str">
        <f t="shared" si="113"/>
        <v>199.90</v>
      </c>
      <c r="E3259" s="651">
        <v>0.49032500000000001</v>
      </c>
      <c r="F3259" s="618"/>
    </row>
    <row r="3260" spans="3:6" x14ac:dyDescent="0.25">
      <c r="C3260" s="649">
        <v>199.95</v>
      </c>
      <c r="D3260" s="650" t="str">
        <f t="shared" si="113"/>
        <v>199.95</v>
      </c>
      <c r="E3260" s="651">
        <v>0.49030000000000001</v>
      </c>
      <c r="F3260" s="618"/>
    </row>
    <row r="3261" spans="3:6" x14ac:dyDescent="0.25">
      <c r="C3261" s="649">
        <v>200</v>
      </c>
      <c r="D3261" s="650" t="str">
        <f t="shared" si="113"/>
        <v>200.00</v>
      </c>
      <c r="E3261" s="651">
        <v>0.49027500000000002</v>
      </c>
      <c r="F3261" s="618"/>
    </row>
    <row r="3262" spans="3:6" x14ac:dyDescent="0.25">
      <c r="C3262" s="649">
        <v>200.05</v>
      </c>
      <c r="D3262" s="650" t="str">
        <f t="shared" ref="D3262:D3325" si="114">TEXT(C3262,"#.00")</f>
        <v>200.05</v>
      </c>
      <c r="E3262" s="651">
        <v>0.49025000000000002</v>
      </c>
      <c r="F3262" s="618"/>
    </row>
    <row r="3263" spans="3:6" x14ac:dyDescent="0.25">
      <c r="C3263" s="649">
        <v>200.1</v>
      </c>
      <c r="D3263" s="650" t="str">
        <f t="shared" si="114"/>
        <v>200.10</v>
      </c>
      <c r="E3263" s="651">
        <v>0.49022500000000002</v>
      </c>
      <c r="F3263" s="618"/>
    </row>
    <row r="3264" spans="3:6" x14ac:dyDescent="0.25">
      <c r="C3264" s="649">
        <v>200.15</v>
      </c>
      <c r="D3264" s="650" t="str">
        <f t="shared" si="114"/>
        <v>200.15</v>
      </c>
      <c r="E3264" s="651">
        <v>0.49020000000000002</v>
      </c>
      <c r="F3264" s="618"/>
    </row>
    <row r="3265" spans="3:6" x14ac:dyDescent="0.25">
      <c r="C3265" s="649">
        <v>200.2</v>
      </c>
      <c r="D3265" s="650" t="str">
        <f t="shared" si="114"/>
        <v>200.20</v>
      </c>
      <c r="E3265" s="651">
        <v>0.49017500000000003</v>
      </c>
      <c r="F3265" s="618"/>
    </row>
    <row r="3266" spans="3:6" x14ac:dyDescent="0.25">
      <c r="C3266" s="649">
        <v>200.25</v>
      </c>
      <c r="D3266" s="650" t="str">
        <f t="shared" si="114"/>
        <v>200.25</v>
      </c>
      <c r="E3266" s="651">
        <v>0.49014999999999997</v>
      </c>
      <c r="F3266" s="618"/>
    </row>
    <row r="3267" spans="3:6" x14ac:dyDescent="0.25">
      <c r="C3267" s="649">
        <v>200.3</v>
      </c>
      <c r="D3267" s="650" t="str">
        <f t="shared" si="114"/>
        <v>200.30</v>
      </c>
      <c r="E3267" s="651">
        <v>0.49012499999999998</v>
      </c>
      <c r="F3267" s="618"/>
    </row>
    <row r="3268" spans="3:6" x14ac:dyDescent="0.25">
      <c r="C3268" s="649">
        <v>200.35</v>
      </c>
      <c r="D3268" s="650" t="str">
        <f t="shared" si="114"/>
        <v>200.35</v>
      </c>
      <c r="E3268" s="651">
        <v>0.49009999999999998</v>
      </c>
      <c r="F3268" s="618"/>
    </row>
    <row r="3269" spans="3:6" x14ac:dyDescent="0.25">
      <c r="C3269" s="649">
        <v>200.4</v>
      </c>
      <c r="D3269" s="650" t="str">
        <f t="shared" si="114"/>
        <v>200.40</v>
      </c>
      <c r="E3269" s="651">
        <v>0.49007499999999998</v>
      </c>
      <c r="F3269" s="618"/>
    </row>
    <row r="3270" spans="3:6" x14ac:dyDescent="0.25">
      <c r="C3270" s="649">
        <v>200.45</v>
      </c>
      <c r="D3270" s="650" t="str">
        <f t="shared" si="114"/>
        <v>200.45</v>
      </c>
      <c r="E3270" s="651">
        <v>0.49004999999999999</v>
      </c>
      <c r="F3270" s="618"/>
    </row>
    <row r="3271" spans="3:6" x14ac:dyDescent="0.25">
      <c r="C3271" s="649">
        <v>200.5</v>
      </c>
      <c r="D3271" s="650" t="str">
        <f t="shared" si="114"/>
        <v>200.50</v>
      </c>
      <c r="E3271" s="651">
        <v>0.49002499999999999</v>
      </c>
      <c r="F3271" s="618"/>
    </row>
    <row r="3272" spans="3:6" x14ac:dyDescent="0.25">
      <c r="C3272" s="649">
        <v>200.55</v>
      </c>
      <c r="D3272" s="650" t="str">
        <f t="shared" si="114"/>
        <v>200.55</v>
      </c>
      <c r="E3272" s="651">
        <v>0.49</v>
      </c>
      <c r="F3272" s="618"/>
    </row>
    <row r="3273" spans="3:6" x14ac:dyDescent="0.25">
      <c r="C3273" s="649">
        <v>200.6</v>
      </c>
      <c r="D3273" s="650" t="str">
        <f t="shared" si="114"/>
        <v>200.60</v>
      </c>
      <c r="E3273" s="651">
        <v>0.48997499999999999</v>
      </c>
      <c r="F3273" s="618"/>
    </row>
    <row r="3274" spans="3:6" x14ac:dyDescent="0.25">
      <c r="C3274" s="649">
        <v>200.65</v>
      </c>
      <c r="D3274" s="650" t="str">
        <f t="shared" si="114"/>
        <v>200.65</v>
      </c>
      <c r="E3274" s="651">
        <v>0.48995</v>
      </c>
      <c r="F3274" s="618"/>
    </row>
    <row r="3275" spans="3:6" x14ac:dyDescent="0.25">
      <c r="C3275" s="649">
        <v>200.7</v>
      </c>
      <c r="D3275" s="650" t="str">
        <f t="shared" si="114"/>
        <v>200.70</v>
      </c>
      <c r="E3275" s="651">
        <v>0.489925</v>
      </c>
      <c r="F3275" s="618"/>
    </row>
    <row r="3276" spans="3:6" x14ac:dyDescent="0.25">
      <c r="C3276" s="649">
        <v>200.75</v>
      </c>
      <c r="D3276" s="650" t="str">
        <f t="shared" si="114"/>
        <v>200.75</v>
      </c>
      <c r="E3276" s="651">
        <v>0.4899</v>
      </c>
      <c r="F3276" s="618"/>
    </row>
    <row r="3277" spans="3:6" x14ac:dyDescent="0.25">
      <c r="C3277" s="649">
        <v>200.8</v>
      </c>
      <c r="D3277" s="650" t="str">
        <f t="shared" si="114"/>
        <v>200.80</v>
      </c>
      <c r="E3277" s="651">
        <v>0.489875</v>
      </c>
      <c r="F3277" s="618"/>
    </row>
    <row r="3278" spans="3:6" x14ac:dyDescent="0.25">
      <c r="C3278" s="649">
        <v>200.85</v>
      </c>
      <c r="D3278" s="650" t="str">
        <f t="shared" si="114"/>
        <v>200.85</v>
      </c>
      <c r="E3278" s="651">
        <v>0.48985000000000001</v>
      </c>
      <c r="F3278" s="618"/>
    </row>
    <row r="3279" spans="3:6" x14ac:dyDescent="0.25">
      <c r="C3279" s="649">
        <v>200.9</v>
      </c>
      <c r="D3279" s="650" t="str">
        <f t="shared" si="114"/>
        <v>200.90</v>
      </c>
      <c r="E3279" s="651">
        <v>0.48982500000000001</v>
      </c>
      <c r="F3279" s="618"/>
    </row>
    <row r="3280" spans="3:6" x14ac:dyDescent="0.25">
      <c r="C3280" s="649">
        <v>200.95</v>
      </c>
      <c r="D3280" s="650" t="str">
        <f t="shared" si="114"/>
        <v>200.95</v>
      </c>
      <c r="E3280" s="651">
        <v>0.48980000000000001</v>
      </c>
      <c r="F3280" s="618"/>
    </row>
    <row r="3281" spans="3:6" x14ac:dyDescent="0.25">
      <c r="C3281" s="649">
        <v>201</v>
      </c>
      <c r="D3281" s="650" t="str">
        <f t="shared" si="114"/>
        <v>201.00</v>
      </c>
      <c r="E3281" s="651">
        <v>0.48977500000000002</v>
      </c>
      <c r="F3281" s="618"/>
    </row>
    <row r="3282" spans="3:6" x14ac:dyDescent="0.25">
      <c r="C3282" s="649">
        <v>201.05</v>
      </c>
      <c r="D3282" s="650" t="str">
        <f t="shared" si="114"/>
        <v>201.05</v>
      </c>
      <c r="E3282" s="651">
        <v>0.48975000000000002</v>
      </c>
      <c r="F3282" s="618"/>
    </row>
    <row r="3283" spans="3:6" x14ac:dyDescent="0.25">
      <c r="C3283" s="649">
        <v>201.1</v>
      </c>
      <c r="D3283" s="650" t="str">
        <f t="shared" si="114"/>
        <v>201.10</v>
      </c>
      <c r="E3283" s="651">
        <v>0.48972500000000002</v>
      </c>
      <c r="F3283" s="618"/>
    </row>
    <row r="3284" spans="3:6" x14ac:dyDescent="0.25">
      <c r="C3284" s="649">
        <v>201.15</v>
      </c>
      <c r="D3284" s="650" t="str">
        <f t="shared" si="114"/>
        <v>201.15</v>
      </c>
      <c r="E3284" s="651">
        <v>0.48970000000000002</v>
      </c>
      <c r="F3284" s="618"/>
    </row>
    <row r="3285" spans="3:6" x14ac:dyDescent="0.25">
      <c r="C3285" s="649">
        <v>201.2</v>
      </c>
      <c r="D3285" s="650" t="str">
        <f t="shared" si="114"/>
        <v>201.20</v>
      </c>
      <c r="E3285" s="651">
        <v>0.48967500000000003</v>
      </c>
      <c r="F3285" s="618"/>
    </row>
    <row r="3286" spans="3:6" x14ac:dyDescent="0.25">
      <c r="C3286" s="649">
        <v>201.25</v>
      </c>
      <c r="D3286" s="650" t="str">
        <f t="shared" si="114"/>
        <v>201.25</v>
      </c>
      <c r="E3286" s="651">
        <v>0.48964999999999997</v>
      </c>
      <c r="F3286" s="618"/>
    </row>
    <row r="3287" spans="3:6" x14ac:dyDescent="0.25">
      <c r="C3287" s="649">
        <v>201.3</v>
      </c>
      <c r="D3287" s="650" t="str">
        <f t="shared" si="114"/>
        <v>201.30</v>
      </c>
      <c r="E3287" s="651">
        <v>0.48962499999999998</v>
      </c>
      <c r="F3287" s="618"/>
    </row>
    <row r="3288" spans="3:6" x14ac:dyDescent="0.25">
      <c r="C3288" s="649">
        <v>201.35</v>
      </c>
      <c r="D3288" s="650" t="str">
        <f t="shared" si="114"/>
        <v>201.35</v>
      </c>
      <c r="E3288" s="651">
        <v>0.48959999999999998</v>
      </c>
      <c r="F3288" s="618"/>
    </row>
    <row r="3289" spans="3:6" x14ac:dyDescent="0.25">
      <c r="C3289" s="649">
        <v>201.4</v>
      </c>
      <c r="D3289" s="650" t="str">
        <f t="shared" si="114"/>
        <v>201.40</v>
      </c>
      <c r="E3289" s="651">
        <v>0.48957499999999998</v>
      </c>
      <c r="F3289" s="618"/>
    </row>
    <row r="3290" spans="3:6" x14ac:dyDescent="0.25">
      <c r="C3290" s="649">
        <v>201.45</v>
      </c>
      <c r="D3290" s="650" t="str">
        <f t="shared" si="114"/>
        <v>201.45</v>
      </c>
      <c r="E3290" s="651">
        <v>0.48954999999999999</v>
      </c>
      <c r="F3290" s="618"/>
    </row>
    <row r="3291" spans="3:6" x14ac:dyDescent="0.25">
      <c r="C3291" s="649">
        <v>201.5</v>
      </c>
      <c r="D3291" s="650" t="str">
        <f t="shared" si="114"/>
        <v>201.50</v>
      </c>
      <c r="E3291" s="651">
        <v>0.48952499999999999</v>
      </c>
      <c r="F3291" s="618"/>
    </row>
    <row r="3292" spans="3:6" x14ac:dyDescent="0.25">
      <c r="C3292" s="649">
        <v>201.55</v>
      </c>
      <c r="D3292" s="650" t="str">
        <f t="shared" si="114"/>
        <v>201.55</v>
      </c>
      <c r="E3292" s="651">
        <v>0.48949999999999999</v>
      </c>
      <c r="F3292" s="618"/>
    </row>
    <row r="3293" spans="3:6" x14ac:dyDescent="0.25">
      <c r="C3293" s="649">
        <v>201.6</v>
      </c>
      <c r="D3293" s="650" t="str">
        <f t="shared" si="114"/>
        <v>201.60</v>
      </c>
      <c r="E3293" s="651">
        <v>0.48947499999999999</v>
      </c>
      <c r="F3293" s="618"/>
    </row>
    <row r="3294" spans="3:6" x14ac:dyDescent="0.25">
      <c r="C3294" s="649">
        <v>201.65</v>
      </c>
      <c r="D3294" s="650" t="str">
        <f t="shared" si="114"/>
        <v>201.65</v>
      </c>
      <c r="E3294" s="651">
        <v>0.48945</v>
      </c>
      <c r="F3294" s="618"/>
    </row>
    <row r="3295" spans="3:6" x14ac:dyDescent="0.25">
      <c r="C3295" s="649">
        <v>201.7</v>
      </c>
      <c r="D3295" s="650" t="str">
        <f t="shared" si="114"/>
        <v>201.70</v>
      </c>
      <c r="E3295" s="651">
        <v>0.489425</v>
      </c>
      <c r="F3295" s="618"/>
    </row>
    <row r="3296" spans="3:6" x14ac:dyDescent="0.25">
      <c r="C3296" s="649">
        <v>201.75</v>
      </c>
      <c r="D3296" s="650" t="str">
        <f t="shared" si="114"/>
        <v>201.75</v>
      </c>
      <c r="E3296" s="651">
        <v>0.4894</v>
      </c>
      <c r="F3296" s="618"/>
    </row>
    <row r="3297" spans="3:6" x14ac:dyDescent="0.25">
      <c r="C3297" s="649">
        <v>201.8</v>
      </c>
      <c r="D3297" s="650" t="str">
        <f t="shared" si="114"/>
        <v>201.80</v>
      </c>
      <c r="E3297" s="651">
        <v>0.489375</v>
      </c>
      <c r="F3297" s="618"/>
    </row>
    <row r="3298" spans="3:6" x14ac:dyDescent="0.25">
      <c r="C3298" s="649">
        <v>201.85</v>
      </c>
      <c r="D3298" s="650" t="str">
        <f t="shared" si="114"/>
        <v>201.85</v>
      </c>
      <c r="E3298" s="651">
        <v>0.48935000000000001</v>
      </c>
      <c r="F3298" s="618"/>
    </row>
    <row r="3299" spans="3:6" x14ac:dyDescent="0.25">
      <c r="C3299" s="649">
        <v>201.9</v>
      </c>
      <c r="D3299" s="650" t="str">
        <f t="shared" si="114"/>
        <v>201.90</v>
      </c>
      <c r="E3299" s="651">
        <v>0.48932500000000001</v>
      </c>
      <c r="F3299" s="618"/>
    </row>
    <row r="3300" spans="3:6" x14ac:dyDescent="0.25">
      <c r="C3300" s="649">
        <v>201.95</v>
      </c>
      <c r="D3300" s="650" t="str">
        <f t="shared" si="114"/>
        <v>201.95</v>
      </c>
      <c r="E3300" s="651">
        <v>0.48930000000000001</v>
      </c>
      <c r="F3300" s="618"/>
    </row>
    <row r="3301" spans="3:6" x14ac:dyDescent="0.25">
      <c r="C3301" s="649">
        <v>202</v>
      </c>
      <c r="D3301" s="650" t="str">
        <f t="shared" si="114"/>
        <v>202.00</v>
      </c>
      <c r="E3301" s="651">
        <v>0.48927500000000002</v>
      </c>
      <c r="F3301" s="618"/>
    </row>
    <row r="3302" spans="3:6" x14ac:dyDescent="0.25">
      <c r="C3302" s="649">
        <v>202.05</v>
      </c>
      <c r="D3302" s="650" t="str">
        <f t="shared" si="114"/>
        <v>202.05</v>
      </c>
      <c r="E3302" s="651">
        <v>0.48925000000000002</v>
      </c>
      <c r="F3302" s="618"/>
    </row>
    <row r="3303" spans="3:6" x14ac:dyDescent="0.25">
      <c r="C3303" s="649">
        <v>202.1</v>
      </c>
      <c r="D3303" s="650" t="str">
        <f t="shared" si="114"/>
        <v>202.10</v>
      </c>
      <c r="E3303" s="651">
        <v>0.48922500000000002</v>
      </c>
      <c r="F3303" s="618"/>
    </row>
    <row r="3304" spans="3:6" x14ac:dyDescent="0.25">
      <c r="C3304" s="649">
        <v>202.15</v>
      </c>
      <c r="D3304" s="650" t="str">
        <f t="shared" si="114"/>
        <v>202.15</v>
      </c>
      <c r="E3304" s="651">
        <v>0.48920000000000002</v>
      </c>
      <c r="F3304" s="618"/>
    </row>
    <row r="3305" spans="3:6" x14ac:dyDescent="0.25">
      <c r="C3305" s="649">
        <v>202.2</v>
      </c>
      <c r="D3305" s="650" t="str">
        <f t="shared" si="114"/>
        <v>202.20</v>
      </c>
      <c r="E3305" s="651">
        <v>0.48917500000000003</v>
      </c>
      <c r="F3305" s="618"/>
    </row>
    <row r="3306" spans="3:6" x14ac:dyDescent="0.25">
      <c r="C3306" s="649">
        <v>202.25</v>
      </c>
      <c r="D3306" s="650" t="str">
        <f t="shared" si="114"/>
        <v>202.25</v>
      </c>
      <c r="E3306" s="651">
        <v>0.48914999999999997</v>
      </c>
      <c r="F3306" s="618"/>
    </row>
    <row r="3307" spans="3:6" x14ac:dyDescent="0.25">
      <c r="C3307" s="649">
        <v>202.3</v>
      </c>
      <c r="D3307" s="650" t="str">
        <f t="shared" si="114"/>
        <v>202.30</v>
      </c>
      <c r="E3307" s="651">
        <v>0.48912499999999998</v>
      </c>
      <c r="F3307" s="618"/>
    </row>
    <row r="3308" spans="3:6" x14ac:dyDescent="0.25">
      <c r="C3308" s="649">
        <v>202.35</v>
      </c>
      <c r="D3308" s="650" t="str">
        <f t="shared" si="114"/>
        <v>202.35</v>
      </c>
      <c r="E3308" s="651">
        <v>0.48909999999999998</v>
      </c>
      <c r="F3308" s="618"/>
    </row>
    <row r="3309" spans="3:6" x14ac:dyDescent="0.25">
      <c r="C3309" s="649">
        <v>202.4</v>
      </c>
      <c r="D3309" s="650" t="str">
        <f t="shared" si="114"/>
        <v>202.40</v>
      </c>
      <c r="E3309" s="651">
        <v>0.48907499999999998</v>
      </c>
      <c r="F3309" s="618"/>
    </row>
    <row r="3310" spans="3:6" x14ac:dyDescent="0.25">
      <c r="C3310" s="649">
        <v>202.45</v>
      </c>
      <c r="D3310" s="650" t="str">
        <f t="shared" si="114"/>
        <v>202.45</v>
      </c>
      <c r="E3310" s="651">
        <v>0.48904999999999998</v>
      </c>
      <c r="F3310" s="618"/>
    </row>
    <row r="3311" spans="3:6" x14ac:dyDescent="0.25">
      <c r="C3311" s="649">
        <v>202.5</v>
      </c>
      <c r="D3311" s="650" t="str">
        <f t="shared" si="114"/>
        <v>202.50</v>
      </c>
      <c r="E3311" s="651">
        <v>0.48902499999999999</v>
      </c>
      <c r="F3311" s="618"/>
    </row>
    <row r="3312" spans="3:6" x14ac:dyDescent="0.25">
      <c r="C3312" s="649">
        <v>202.55</v>
      </c>
      <c r="D3312" s="650" t="str">
        <f t="shared" si="114"/>
        <v>202.55</v>
      </c>
      <c r="E3312" s="651">
        <v>0.48899999999999999</v>
      </c>
      <c r="F3312" s="618"/>
    </row>
    <row r="3313" spans="3:6" x14ac:dyDescent="0.25">
      <c r="C3313" s="649">
        <v>202.6</v>
      </c>
      <c r="D3313" s="650" t="str">
        <f t="shared" si="114"/>
        <v>202.60</v>
      </c>
      <c r="E3313" s="651">
        <v>0.48897499999999999</v>
      </c>
      <c r="F3313" s="618"/>
    </row>
    <row r="3314" spans="3:6" x14ac:dyDescent="0.25">
      <c r="C3314" s="649">
        <v>202.65</v>
      </c>
      <c r="D3314" s="650" t="str">
        <f t="shared" si="114"/>
        <v>202.65</v>
      </c>
      <c r="E3314" s="651">
        <v>0.48895</v>
      </c>
      <c r="F3314" s="618"/>
    </row>
    <row r="3315" spans="3:6" x14ac:dyDescent="0.25">
      <c r="C3315" s="649">
        <v>202.7</v>
      </c>
      <c r="D3315" s="650" t="str">
        <f t="shared" si="114"/>
        <v>202.70</v>
      </c>
      <c r="E3315" s="651">
        <v>0.488925</v>
      </c>
      <c r="F3315" s="618"/>
    </row>
    <row r="3316" spans="3:6" x14ac:dyDescent="0.25">
      <c r="C3316" s="649">
        <v>202.75</v>
      </c>
      <c r="D3316" s="650" t="str">
        <f t="shared" si="114"/>
        <v>202.75</v>
      </c>
      <c r="E3316" s="651">
        <v>0.4889</v>
      </c>
      <c r="F3316" s="618"/>
    </row>
    <row r="3317" spans="3:6" x14ac:dyDescent="0.25">
      <c r="C3317" s="649">
        <v>202.8</v>
      </c>
      <c r="D3317" s="650" t="str">
        <f t="shared" si="114"/>
        <v>202.80</v>
      </c>
      <c r="E3317" s="651">
        <v>0.488875</v>
      </c>
      <c r="F3317" s="618"/>
    </row>
    <row r="3318" spans="3:6" x14ac:dyDescent="0.25">
      <c r="C3318" s="649">
        <v>202.85</v>
      </c>
      <c r="D3318" s="650" t="str">
        <f t="shared" si="114"/>
        <v>202.85</v>
      </c>
      <c r="E3318" s="651">
        <v>0.48885000000000001</v>
      </c>
      <c r="F3318" s="618"/>
    </row>
    <row r="3319" spans="3:6" x14ac:dyDescent="0.25">
      <c r="C3319" s="649">
        <v>202.9</v>
      </c>
      <c r="D3319" s="650" t="str">
        <f t="shared" si="114"/>
        <v>202.90</v>
      </c>
      <c r="E3319" s="651">
        <v>0.48882500000000001</v>
      </c>
      <c r="F3319" s="618"/>
    </row>
    <row r="3320" spans="3:6" x14ac:dyDescent="0.25">
      <c r="C3320" s="649">
        <v>202.95</v>
      </c>
      <c r="D3320" s="650" t="str">
        <f t="shared" si="114"/>
        <v>202.95</v>
      </c>
      <c r="E3320" s="651">
        <v>0.48880000000000001</v>
      </c>
      <c r="F3320" s="618"/>
    </row>
    <row r="3321" spans="3:6" x14ac:dyDescent="0.25">
      <c r="C3321" s="649">
        <v>203</v>
      </c>
      <c r="D3321" s="650" t="str">
        <f t="shared" si="114"/>
        <v>203.00</v>
      </c>
      <c r="E3321" s="651">
        <v>0.48877500000000002</v>
      </c>
      <c r="F3321" s="618"/>
    </row>
    <row r="3322" spans="3:6" x14ac:dyDescent="0.25">
      <c r="C3322" s="649">
        <v>203.05</v>
      </c>
      <c r="D3322" s="650" t="str">
        <f t="shared" si="114"/>
        <v>203.05</v>
      </c>
      <c r="E3322" s="651">
        <v>0.48875000000000002</v>
      </c>
      <c r="F3322" s="618"/>
    </row>
    <row r="3323" spans="3:6" x14ac:dyDescent="0.25">
      <c r="C3323" s="649">
        <v>203.1</v>
      </c>
      <c r="D3323" s="650" t="str">
        <f t="shared" si="114"/>
        <v>203.10</v>
      </c>
      <c r="E3323" s="651">
        <v>0.48872500000000002</v>
      </c>
      <c r="F3323" s="618"/>
    </row>
    <row r="3324" spans="3:6" x14ac:dyDescent="0.25">
      <c r="C3324" s="649">
        <v>203.15</v>
      </c>
      <c r="D3324" s="650" t="str">
        <f t="shared" si="114"/>
        <v>203.15</v>
      </c>
      <c r="E3324" s="651">
        <v>0.48870000000000002</v>
      </c>
      <c r="F3324" s="618"/>
    </row>
    <row r="3325" spans="3:6" x14ac:dyDescent="0.25">
      <c r="C3325" s="649">
        <v>203.2</v>
      </c>
      <c r="D3325" s="650" t="str">
        <f t="shared" si="114"/>
        <v>203.20</v>
      </c>
      <c r="E3325" s="651">
        <v>0.48867500000000003</v>
      </c>
      <c r="F3325" s="618"/>
    </row>
    <row r="3326" spans="3:6" x14ac:dyDescent="0.25">
      <c r="C3326" s="649">
        <v>203.25</v>
      </c>
      <c r="D3326" s="650" t="str">
        <f t="shared" ref="D3326:D3389" si="115">TEXT(C3326,"#.00")</f>
        <v>203.25</v>
      </c>
      <c r="E3326" s="651">
        <v>0.48864999999999997</v>
      </c>
      <c r="F3326" s="618"/>
    </row>
    <row r="3327" spans="3:6" x14ac:dyDescent="0.25">
      <c r="C3327" s="649">
        <v>203.3</v>
      </c>
      <c r="D3327" s="650" t="str">
        <f t="shared" si="115"/>
        <v>203.30</v>
      </c>
      <c r="E3327" s="651">
        <v>0.48862499999999998</v>
      </c>
      <c r="F3327" s="618"/>
    </row>
    <row r="3328" spans="3:6" x14ac:dyDescent="0.25">
      <c r="C3328" s="649">
        <v>203.35</v>
      </c>
      <c r="D3328" s="650" t="str">
        <f t="shared" si="115"/>
        <v>203.35</v>
      </c>
      <c r="E3328" s="651">
        <v>0.48859999999999998</v>
      </c>
      <c r="F3328" s="618"/>
    </row>
    <row r="3329" spans="3:6" x14ac:dyDescent="0.25">
      <c r="C3329" s="649">
        <v>203.4</v>
      </c>
      <c r="D3329" s="650" t="str">
        <f t="shared" si="115"/>
        <v>203.40</v>
      </c>
      <c r="E3329" s="651">
        <v>0.48857499999999998</v>
      </c>
      <c r="F3329" s="618"/>
    </row>
    <row r="3330" spans="3:6" x14ac:dyDescent="0.25">
      <c r="C3330" s="649">
        <v>203.45</v>
      </c>
      <c r="D3330" s="650" t="str">
        <f t="shared" si="115"/>
        <v>203.45</v>
      </c>
      <c r="E3330" s="651">
        <v>0.48854999999999998</v>
      </c>
      <c r="F3330" s="618"/>
    </row>
    <row r="3331" spans="3:6" x14ac:dyDescent="0.25">
      <c r="C3331" s="649">
        <v>203.5</v>
      </c>
      <c r="D3331" s="650" t="str">
        <f t="shared" si="115"/>
        <v>203.50</v>
      </c>
      <c r="E3331" s="651">
        <v>0.48852499999999999</v>
      </c>
      <c r="F3331" s="618"/>
    </row>
    <row r="3332" spans="3:6" x14ac:dyDescent="0.25">
      <c r="C3332" s="649">
        <v>203.55</v>
      </c>
      <c r="D3332" s="650" t="str">
        <f t="shared" si="115"/>
        <v>203.55</v>
      </c>
      <c r="E3332" s="651">
        <v>0.48849999999999999</v>
      </c>
      <c r="F3332" s="618"/>
    </row>
    <row r="3333" spans="3:6" x14ac:dyDescent="0.25">
      <c r="C3333" s="649">
        <v>203.6</v>
      </c>
      <c r="D3333" s="650" t="str">
        <f t="shared" si="115"/>
        <v>203.60</v>
      </c>
      <c r="E3333" s="651">
        <v>0.48847499999999999</v>
      </c>
      <c r="F3333" s="618"/>
    </row>
    <row r="3334" spans="3:6" x14ac:dyDescent="0.25">
      <c r="C3334" s="649">
        <v>203.65</v>
      </c>
      <c r="D3334" s="650" t="str">
        <f t="shared" si="115"/>
        <v>203.65</v>
      </c>
      <c r="E3334" s="651">
        <v>0.48845</v>
      </c>
      <c r="F3334" s="618"/>
    </row>
    <row r="3335" spans="3:6" x14ac:dyDescent="0.25">
      <c r="C3335" s="649">
        <v>203.7</v>
      </c>
      <c r="D3335" s="650" t="str">
        <f t="shared" si="115"/>
        <v>203.70</v>
      </c>
      <c r="E3335" s="651">
        <v>0.488425</v>
      </c>
      <c r="F3335" s="618"/>
    </row>
    <row r="3336" spans="3:6" x14ac:dyDescent="0.25">
      <c r="C3336" s="649">
        <v>203.75</v>
      </c>
      <c r="D3336" s="650" t="str">
        <f t="shared" si="115"/>
        <v>203.75</v>
      </c>
      <c r="E3336" s="651">
        <v>0.4884</v>
      </c>
      <c r="F3336" s="618"/>
    </row>
    <row r="3337" spans="3:6" x14ac:dyDescent="0.25">
      <c r="C3337" s="649">
        <v>203.8</v>
      </c>
      <c r="D3337" s="650" t="str">
        <f t="shared" si="115"/>
        <v>203.80</v>
      </c>
      <c r="E3337" s="651">
        <v>0.488375</v>
      </c>
      <c r="F3337" s="618"/>
    </row>
    <row r="3338" spans="3:6" x14ac:dyDescent="0.25">
      <c r="C3338" s="649">
        <v>203.85</v>
      </c>
      <c r="D3338" s="650" t="str">
        <f t="shared" si="115"/>
        <v>203.85</v>
      </c>
      <c r="E3338" s="651">
        <v>0.48835000000000001</v>
      </c>
      <c r="F3338" s="618"/>
    </row>
    <row r="3339" spans="3:6" x14ac:dyDescent="0.25">
      <c r="C3339" s="649">
        <v>203.9</v>
      </c>
      <c r="D3339" s="650" t="str">
        <f t="shared" si="115"/>
        <v>203.90</v>
      </c>
      <c r="E3339" s="651">
        <v>0.48832500000000001</v>
      </c>
      <c r="F3339" s="618"/>
    </row>
    <row r="3340" spans="3:6" x14ac:dyDescent="0.25">
      <c r="C3340" s="649">
        <v>203.95</v>
      </c>
      <c r="D3340" s="650" t="str">
        <f t="shared" si="115"/>
        <v>203.95</v>
      </c>
      <c r="E3340" s="651">
        <v>0.48830000000000001</v>
      </c>
      <c r="F3340" s="618"/>
    </row>
    <row r="3341" spans="3:6" x14ac:dyDescent="0.25">
      <c r="C3341" s="649">
        <v>204</v>
      </c>
      <c r="D3341" s="650" t="str">
        <f t="shared" si="115"/>
        <v>204.00</v>
      </c>
      <c r="E3341" s="651">
        <v>0.48827500000000001</v>
      </c>
      <c r="F3341" s="618"/>
    </row>
    <row r="3342" spans="3:6" x14ac:dyDescent="0.25">
      <c r="C3342" s="649">
        <v>204.05</v>
      </c>
      <c r="D3342" s="650" t="str">
        <f t="shared" si="115"/>
        <v>204.05</v>
      </c>
      <c r="E3342" s="651">
        <v>0.48825000000000002</v>
      </c>
      <c r="F3342" s="618"/>
    </row>
    <row r="3343" spans="3:6" x14ac:dyDescent="0.25">
      <c r="C3343" s="649">
        <v>204.1</v>
      </c>
      <c r="D3343" s="650" t="str">
        <f t="shared" si="115"/>
        <v>204.10</v>
      </c>
      <c r="E3343" s="651">
        <v>0.48822500000000002</v>
      </c>
      <c r="F3343" s="618"/>
    </row>
    <row r="3344" spans="3:6" x14ac:dyDescent="0.25">
      <c r="C3344" s="649">
        <v>204.15</v>
      </c>
      <c r="D3344" s="650" t="str">
        <f t="shared" si="115"/>
        <v>204.15</v>
      </c>
      <c r="E3344" s="651">
        <v>0.48820000000000002</v>
      </c>
      <c r="F3344" s="618"/>
    </row>
    <row r="3345" spans="3:6" x14ac:dyDescent="0.25">
      <c r="C3345" s="649">
        <v>204.2</v>
      </c>
      <c r="D3345" s="650" t="str">
        <f t="shared" si="115"/>
        <v>204.20</v>
      </c>
      <c r="E3345" s="651">
        <v>0.48817500000000003</v>
      </c>
      <c r="F3345" s="618"/>
    </row>
    <row r="3346" spans="3:6" x14ac:dyDescent="0.25">
      <c r="C3346" s="649">
        <v>204.25</v>
      </c>
      <c r="D3346" s="650" t="str">
        <f t="shared" si="115"/>
        <v>204.25</v>
      </c>
      <c r="E3346" s="651">
        <v>0.48814999999999997</v>
      </c>
      <c r="F3346" s="618"/>
    </row>
    <row r="3347" spans="3:6" x14ac:dyDescent="0.25">
      <c r="C3347" s="649">
        <v>204.3</v>
      </c>
      <c r="D3347" s="650" t="str">
        <f t="shared" si="115"/>
        <v>204.30</v>
      </c>
      <c r="E3347" s="651">
        <v>0.48812499999999998</v>
      </c>
      <c r="F3347" s="618"/>
    </row>
    <row r="3348" spans="3:6" x14ac:dyDescent="0.25">
      <c r="C3348" s="649">
        <v>204.35</v>
      </c>
      <c r="D3348" s="650" t="str">
        <f t="shared" si="115"/>
        <v>204.35</v>
      </c>
      <c r="E3348" s="651">
        <v>0.48809999999999998</v>
      </c>
      <c r="F3348" s="618"/>
    </row>
    <row r="3349" spans="3:6" x14ac:dyDescent="0.25">
      <c r="C3349" s="649">
        <v>204.4</v>
      </c>
      <c r="D3349" s="650" t="str">
        <f t="shared" si="115"/>
        <v>204.40</v>
      </c>
      <c r="E3349" s="651">
        <v>0.48807499999999998</v>
      </c>
      <c r="F3349" s="618"/>
    </row>
    <row r="3350" spans="3:6" x14ac:dyDescent="0.25">
      <c r="C3350" s="649">
        <v>204.45</v>
      </c>
      <c r="D3350" s="650" t="str">
        <f t="shared" si="115"/>
        <v>204.45</v>
      </c>
      <c r="E3350" s="651">
        <v>0.48804999999999998</v>
      </c>
      <c r="F3350" s="618"/>
    </row>
    <row r="3351" spans="3:6" x14ac:dyDescent="0.25">
      <c r="C3351" s="649">
        <v>204.5</v>
      </c>
      <c r="D3351" s="650" t="str">
        <f t="shared" si="115"/>
        <v>204.50</v>
      </c>
      <c r="E3351" s="651">
        <v>0.48802499999999999</v>
      </c>
      <c r="F3351" s="618"/>
    </row>
    <row r="3352" spans="3:6" x14ac:dyDescent="0.25">
      <c r="C3352" s="649">
        <v>204.55</v>
      </c>
      <c r="D3352" s="650" t="str">
        <f t="shared" si="115"/>
        <v>204.55</v>
      </c>
      <c r="E3352" s="651">
        <v>0.48799999999999999</v>
      </c>
      <c r="F3352" s="618"/>
    </row>
    <row r="3353" spans="3:6" x14ac:dyDescent="0.25">
      <c r="C3353" s="649">
        <v>204.6</v>
      </c>
      <c r="D3353" s="650" t="str">
        <f t="shared" si="115"/>
        <v>204.60</v>
      </c>
      <c r="E3353" s="651">
        <v>0.48797499999999999</v>
      </c>
      <c r="F3353" s="618"/>
    </row>
    <row r="3354" spans="3:6" x14ac:dyDescent="0.25">
      <c r="C3354" s="649">
        <v>204.65</v>
      </c>
      <c r="D3354" s="650" t="str">
        <f t="shared" si="115"/>
        <v>204.65</v>
      </c>
      <c r="E3354" s="651">
        <v>0.48794999999999999</v>
      </c>
      <c r="F3354" s="618"/>
    </row>
    <row r="3355" spans="3:6" x14ac:dyDescent="0.25">
      <c r="C3355" s="649">
        <v>204.7</v>
      </c>
      <c r="D3355" s="650" t="str">
        <f t="shared" si="115"/>
        <v>204.70</v>
      </c>
      <c r="E3355" s="651">
        <v>0.487925</v>
      </c>
      <c r="F3355" s="618"/>
    </row>
    <row r="3356" spans="3:6" x14ac:dyDescent="0.25">
      <c r="C3356" s="649">
        <v>204.75</v>
      </c>
      <c r="D3356" s="650" t="str">
        <f t="shared" si="115"/>
        <v>204.75</v>
      </c>
      <c r="E3356" s="651">
        <v>0.4879</v>
      </c>
      <c r="F3356" s="618"/>
    </row>
    <row r="3357" spans="3:6" x14ac:dyDescent="0.25">
      <c r="C3357" s="649">
        <v>204.8</v>
      </c>
      <c r="D3357" s="650" t="str">
        <f t="shared" si="115"/>
        <v>204.80</v>
      </c>
      <c r="E3357" s="651">
        <v>0.487875</v>
      </c>
      <c r="F3357" s="618"/>
    </row>
    <row r="3358" spans="3:6" x14ac:dyDescent="0.25">
      <c r="C3358" s="649">
        <v>204.85</v>
      </c>
      <c r="D3358" s="650" t="str">
        <f t="shared" si="115"/>
        <v>204.85</v>
      </c>
      <c r="E3358" s="651">
        <v>0.48785000000000001</v>
      </c>
      <c r="F3358" s="618"/>
    </row>
    <row r="3359" spans="3:6" x14ac:dyDescent="0.25">
      <c r="C3359" s="649">
        <v>204.9</v>
      </c>
      <c r="D3359" s="650" t="str">
        <f t="shared" si="115"/>
        <v>204.90</v>
      </c>
      <c r="E3359" s="651">
        <v>0.48782500000000001</v>
      </c>
      <c r="F3359" s="618"/>
    </row>
    <row r="3360" spans="3:6" x14ac:dyDescent="0.25">
      <c r="C3360" s="649">
        <v>204.95</v>
      </c>
      <c r="D3360" s="650" t="str">
        <f t="shared" si="115"/>
        <v>204.95</v>
      </c>
      <c r="E3360" s="651">
        <v>0.48780499999999999</v>
      </c>
      <c r="F3360" s="618"/>
    </row>
    <row r="3361" spans="3:6" x14ac:dyDescent="0.25">
      <c r="C3361" s="649">
        <v>205</v>
      </c>
      <c r="D3361" s="650" t="str">
        <f t="shared" si="115"/>
        <v>205.00</v>
      </c>
      <c r="E3361" s="651">
        <v>0.48778500000000002</v>
      </c>
      <c r="F3361" s="618"/>
    </row>
    <row r="3362" spans="3:6" x14ac:dyDescent="0.25">
      <c r="C3362" s="649">
        <v>205.05</v>
      </c>
      <c r="D3362" s="650" t="str">
        <f t="shared" si="115"/>
        <v>205.05</v>
      </c>
      <c r="E3362" s="651">
        <v>0.487765</v>
      </c>
      <c r="F3362" s="618"/>
    </row>
    <row r="3363" spans="3:6" x14ac:dyDescent="0.25">
      <c r="C3363" s="649">
        <v>205.1</v>
      </c>
      <c r="D3363" s="650" t="str">
        <f t="shared" si="115"/>
        <v>205.10</v>
      </c>
      <c r="E3363" s="651">
        <v>0.48774499999999998</v>
      </c>
      <c r="F3363" s="618"/>
    </row>
    <row r="3364" spans="3:6" x14ac:dyDescent="0.25">
      <c r="C3364" s="649">
        <v>205.15</v>
      </c>
      <c r="D3364" s="650" t="str">
        <f t="shared" si="115"/>
        <v>205.15</v>
      </c>
      <c r="E3364" s="651">
        <v>0.48772500000000002</v>
      </c>
      <c r="F3364" s="618"/>
    </row>
    <row r="3365" spans="3:6" x14ac:dyDescent="0.25">
      <c r="C3365" s="649">
        <v>205.2</v>
      </c>
      <c r="D3365" s="650" t="str">
        <f t="shared" si="115"/>
        <v>205.20</v>
      </c>
      <c r="E3365" s="651">
        <v>0.487705</v>
      </c>
      <c r="F3365" s="618"/>
    </row>
    <row r="3366" spans="3:6" x14ac:dyDescent="0.25">
      <c r="C3366" s="649">
        <v>205.25</v>
      </c>
      <c r="D3366" s="650" t="str">
        <f t="shared" si="115"/>
        <v>205.25</v>
      </c>
      <c r="E3366" s="651">
        <v>0.48768499999999998</v>
      </c>
      <c r="F3366" s="618"/>
    </row>
    <row r="3367" spans="3:6" x14ac:dyDescent="0.25">
      <c r="C3367" s="649">
        <v>205.3</v>
      </c>
      <c r="D3367" s="650" t="str">
        <f t="shared" si="115"/>
        <v>205.30</v>
      </c>
      <c r="E3367" s="651">
        <v>0.48766500000000002</v>
      </c>
      <c r="F3367" s="618"/>
    </row>
    <row r="3368" spans="3:6" x14ac:dyDescent="0.25">
      <c r="C3368" s="649">
        <v>205.35</v>
      </c>
      <c r="D3368" s="650" t="str">
        <f t="shared" si="115"/>
        <v>205.35</v>
      </c>
      <c r="E3368" s="651">
        <v>0.487645</v>
      </c>
      <c r="F3368" s="618"/>
    </row>
    <row r="3369" spans="3:6" x14ac:dyDescent="0.25">
      <c r="C3369" s="649">
        <v>205.4</v>
      </c>
      <c r="D3369" s="650" t="str">
        <f t="shared" si="115"/>
        <v>205.40</v>
      </c>
      <c r="E3369" s="651">
        <v>0.48762499999999998</v>
      </c>
      <c r="F3369" s="618"/>
    </row>
    <row r="3370" spans="3:6" x14ac:dyDescent="0.25">
      <c r="C3370" s="649">
        <v>205.45</v>
      </c>
      <c r="D3370" s="650" t="str">
        <f t="shared" si="115"/>
        <v>205.45</v>
      </c>
      <c r="E3370" s="651">
        <v>0.48760500000000001</v>
      </c>
      <c r="F3370" s="618"/>
    </row>
    <row r="3371" spans="3:6" x14ac:dyDescent="0.25">
      <c r="C3371" s="649">
        <v>205.5</v>
      </c>
      <c r="D3371" s="650" t="str">
        <f t="shared" si="115"/>
        <v>205.50</v>
      </c>
      <c r="E3371" s="651">
        <v>0.48758499999999999</v>
      </c>
      <c r="F3371" s="618"/>
    </row>
    <row r="3372" spans="3:6" x14ac:dyDescent="0.25">
      <c r="C3372" s="649">
        <v>205.55</v>
      </c>
      <c r="D3372" s="650" t="str">
        <f t="shared" si="115"/>
        <v>205.55</v>
      </c>
      <c r="E3372" s="651">
        <v>0.48756500000000003</v>
      </c>
      <c r="F3372" s="618"/>
    </row>
    <row r="3373" spans="3:6" x14ac:dyDescent="0.25">
      <c r="C3373" s="649">
        <v>205.6</v>
      </c>
      <c r="D3373" s="650" t="str">
        <f t="shared" si="115"/>
        <v>205.60</v>
      </c>
      <c r="E3373" s="651">
        <v>0.48754500000000001</v>
      </c>
      <c r="F3373" s="618"/>
    </row>
    <row r="3374" spans="3:6" x14ac:dyDescent="0.25">
      <c r="C3374" s="649">
        <v>205.65</v>
      </c>
      <c r="D3374" s="650" t="str">
        <f t="shared" si="115"/>
        <v>205.65</v>
      </c>
      <c r="E3374" s="651">
        <v>0.48752499999999999</v>
      </c>
      <c r="F3374" s="618"/>
    </row>
    <row r="3375" spans="3:6" x14ac:dyDescent="0.25">
      <c r="C3375" s="649">
        <v>205.7</v>
      </c>
      <c r="D3375" s="650" t="str">
        <f t="shared" si="115"/>
        <v>205.70</v>
      </c>
      <c r="E3375" s="651">
        <v>0.48750500000000002</v>
      </c>
      <c r="F3375" s="618"/>
    </row>
    <row r="3376" spans="3:6" x14ac:dyDescent="0.25">
      <c r="C3376" s="649">
        <v>205.75</v>
      </c>
      <c r="D3376" s="650" t="str">
        <f t="shared" si="115"/>
        <v>205.75</v>
      </c>
      <c r="E3376" s="651">
        <v>0.487485</v>
      </c>
      <c r="F3376" s="618"/>
    </row>
    <row r="3377" spans="3:6" x14ac:dyDescent="0.25">
      <c r="C3377" s="649">
        <v>205.8</v>
      </c>
      <c r="D3377" s="650" t="str">
        <f t="shared" si="115"/>
        <v>205.80</v>
      </c>
      <c r="E3377" s="651">
        <v>0.48746499999999998</v>
      </c>
      <c r="F3377" s="618"/>
    </row>
    <row r="3378" spans="3:6" x14ac:dyDescent="0.25">
      <c r="C3378" s="649">
        <v>205.85</v>
      </c>
      <c r="D3378" s="650" t="str">
        <f t="shared" si="115"/>
        <v>205.85</v>
      </c>
      <c r="E3378" s="651">
        <v>0.48744500000000002</v>
      </c>
      <c r="F3378" s="618"/>
    </row>
    <row r="3379" spans="3:6" x14ac:dyDescent="0.25">
      <c r="C3379" s="649">
        <v>205.9</v>
      </c>
      <c r="D3379" s="650" t="str">
        <f t="shared" si="115"/>
        <v>205.90</v>
      </c>
      <c r="E3379" s="651">
        <v>0.487425</v>
      </c>
      <c r="F3379" s="618"/>
    </row>
    <row r="3380" spans="3:6" x14ac:dyDescent="0.25">
      <c r="C3380" s="649">
        <v>205.95</v>
      </c>
      <c r="D3380" s="650" t="str">
        <f t="shared" si="115"/>
        <v>205.95</v>
      </c>
      <c r="E3380" s="651">
        <v>0.48740499999999998</v>
      </c>
      <c r="F3380" s="618"/>
    </row>
    <row r="3381" spans="3:6" x14ac:dyDescent="0.25">
      <c r="C3381" s="649">
        <v>206</v>
      </c>
      <c r="D3381" s="650" t="str">
        <f t="shared" si="115"/>
        <v>206.00</v>
      </c>
      <c r="E3381" s="651">
        <v>0.48738500000000001</v>
      </c>
      <c r="F3381" s="618"/>
    </row>
    <row r="3382" spans="3:6" x14ac:dyDescent="0.25">
      <c r="C3382" s="649">
        <v>206.05</v>
      </c>
      <c r="D3382" s="650" t="str">
        <f t="shared" si="115"/>
        <v>206.05</v>
      </c>
      <c r="E3382" s="651">
        <v>0.48736499999999999</v>
      </c>
      <c r="F3382" s="618"/>
    </row>
    <row r="3383" spans="3:6" x14ac:dyDescent="0.25">
      <c r="C3383" s="649">
        <v>206.1</v>
      </c>
      <c r="D3383" s="650" t="str">
        <f t="shared" si="115"/>
        <v>206.10</v>
      </c>
      <c r="E3383" s="651">
        <v>0.48734499999999997</v>
      </c>
      <c r="F3383" s="618"/>
    </row>
    <row r="3384" spans="3:6" x14ac:dyDescent="0.25">
      <c r="C3384" s="649">
        <v>206.15</v>
      </c>
      <c r="D3384" s="650" t="str">
        <f t="shared" si="115"/>
        <v>206.15</v>
      </c>
      <c r="E3384" s="651">
        <v>0.48732500000000001</v>
      </c>
      <c r="F3384" s="618"/>
    </row>
    <row r="3385" spans="3:6" x14ac:dyDescent="0.25">
      <c r="C3385" s="649">
        <v>206.2</v>
      </c>
      <c r="D3385" s="650" t="str">
        <f t="shared" si="115"/>
        <v>206.20</v>
      </c>
      <c r="E3385" s="651">
        <v>0.48730499999999999</v>
      </c>
      <c r="F3385" s="618"/>
    </row>
    <row r="3386" spans="3:6" x14ac:dyDescent="0.25">
      <c r="C3386" s="649">
        <v>206.25</v>
      </c>
      <c r="D3386" s="650" t="str">
        <f t="shared" si="115"/>
        <v>206.25</v>
      </c>
      <c r="E3386" s="651">
        <v>0.48728500000000002</v>
      </c>
      <c r="F3386" s="618"/>
    </row>
    <row r="3387" spans="3:6" x14ac:dyDescent="0.25">
      <c r="C3387" s="649">
        <v>206.3</v>
      </c>
      <c r="D3387" s="650" t="str">
        <f t="shared" si="115"/>
        <v>206.30</v>
      </c>
      <c r="E3387" s="651">
        <v>0.487265</v>
      </c>
      <c r="F3387" s="618"/>
    </row>
    <row r="3388" spans="3:6" x14ac:dyDescent="0.25">
      <c r="C3388" s="649">
        <v>206.35</v>
      </c>
      <c r="D3388" s="650" t="str">
        <f t="shared" si="115"/>
        <v>206.35</v>
      </c>
      <c r="E3388" s="651">
        <v>0.48724499999999998</v>
      </c>
      <c r="F3388" s="618"/>
    </row>
    <row r="3389" spans="3:6" x14ac:dyDescent="0.25">
      <c r="C3389" s="649">
        <v>206.4</v>
      </c>
      <c r="D3389" s="650" t="str">
        <f t="shared" si="115"/>
        <v>206.40</v>
      </c>
      <c r="E3389" s="651">
        <v>0.48722500000000002</v>
      </c>
      <c r="F3389" s="618"/>
    </row>
    <row r="3390" spans="3:6" x14ac:dyDescent="0.25">
      <c r="C3390" s="649">
        <v>206.45</v>
      </c>
      <c r="D3390" s="650" t="str">
        <f t="shared" ref="D3390:D3453" si="116">TEXT(C3390,"#.00")</f>
        <v>206.45</v>
      </c>
      <c r="E3390" s="651">
        <v>0.487205</v>
      </c>
      <c r="F3390" s="618"/>
    </row>
    <row r="3391" spans="3:6" x14ac:dyDescent="0.25">
      <c r="C3391" s="649">
        <v>206.5</v>
      </c>
      <c r="D3391" s="650" t="str">
        <f t="shared" si="116"/>
        <v>206.50</v>
      </c>
      <c r="E3391" s="651">
        <v>0.48718499999999998</v>
      </c>
      <c r="F3391" s="618"/>
    </row>
    <row r="3392" spans="3:6" x14ac:dyDescent="0.25">
      <c r="C3392" s="649">
        <v>206.55</v>
      </c>
      <c r="D3392" s="650" t="str">
        <f t="shared" si="116"/>
        <v>206.55</v>
      </c>
      <c r="E3392" s="651">
        <v>0.48716500000000001</v>
      </c>
      <c r="F3392" s="618"/>
    </row>
    <row r="3393" spans="3:6" x14ac:dyDescent="0.25">
      <c r="C3393" s="649">
        <v>206.6</v>
      </c>
      <c r="D3393" s="650" t="str">
        <f t="shared" si="116"/>
        <v>206.60</v>
      </c>
      <c r="E3393" s="651">
        <v>0.48714499999999999</v>
      </c>
      <c r="F3393" s="618"/>
    </row>
    <row r="3394" spans="3:6" x14ac:dyDescent="0.25">
      <c r="C3394" s="649">
        <v>206.65</v>
      </c>
      <c r="D3394" s="650" t="str">
        <f t="shared" si="116"/>
        <v>206.65</v>
      </c>
      <c r="E3394" s="651">
        <v>0.48712499999999997</v>
      </c>
      <c r="F3394" s="618"/>
    </row>
    <row r="3395" spans="3:6" x14ac:dyDescent="0.25">
      <c r="C3395" s="649">
        <v>206.7</v>
      </c>
      <c r="D3395" s="650" t="str">
        <f t="shared" si="116"/>
        <v>206.70</v>
      </c>
      <c r="E3395" s="651">
        <v>0.48710500000000001</v>
      </c>
      <c r="F3395" s="618"/>
    </row>
    <row r="3396" spans="3:6" x14ac:dyDescent="0.25">
      <c r="C3396" s="649">
        <v>206.75</v>
      </c>
      <c r="D3396" s="650" t="str">
        <f t="shared" si="116"/>
        <v>206.75</v>
      </c>
      <c r="E3396" s="651">
        <v>0.48708499999999999</v>
      </c>
      <c r="F3396" s="618"/>
    </row>
    <row r="3397" spans="3:6" x14ac:dyDescent="0.25">
      <c r="C3397" s="649">
        <v>206.8</v>
      </c>
      <c r="D3397" s="650" t="str">
        <f t="shared" si="116"/>
        <v>206.80</v>
      </c>
      <c r="E3397" s="651">
        <v>0.48706500000000003</v>
      </c>
      <c r="F3397" s="618"/>
    </row>
    <row r="3398" spans="3:6" x14ac:dyDescent="0.25">
      <c r="C3398" s="649">
        <v>206.85</v>
      </c>
      <c r="D3398" s="650" t="str">
        <f t="shared" si="116"/>
        <v>206.85</v>
      </c>
      <c r="E3398" s="651">
        <v>0.48704500000000001</v>
      </c>
      <c r="F3398" s="618"/>
    </row>
    <row r="3399" spans="3:6" x14ac:dyDescent="0.25">
      <c r="C3399" s="649">
        <v>206.9</v>
      </c>
      <c r="D3399" s="650" t="str">
        <f t="shared" si="116"/>
        <v>206.90</v>
      </c>
      <c r="E3399" s="651">
        <v>0.48702499999999999</v>
      </c>
      <c r="F3399" s="618"/>
    </row>
    <row r="3400" spans="3:6" x14ac:dyDescent="0.25">
      <c r="C3400" s="649">
        <v>206.95</v>
      </c>
      <c r="D3400" s="650" t="str">
        <f t="shared" si="116"/>
        <v>206.95</v>
      </c>
      <c r="E3400" s="651">
        <v>0.48700500000000002</v>
      </c>
      <c r="F3400" s="618"/>
    </row>
    <row r="3401" spans="3:6" x14ac:dyDescent="0.25">
      <c r="C3401" s="649">
        <v>207</v>
      </c>
      <c r="D3401" s="650" t="str">
        <f t="shared" si="116"/>
        <v>207.00</v>
      </c>
      <c r="E3401" s="651">
        <v>0.486985</v>
      </c>
      <c r="F3401" s="618"/>
    </row>
    <row r="3402" spans="3:6" x14ac:dyDescent="0.25">
      <c r="C3402" s="649">
        <v>207.05</v>
      </c>
      <c r="D3402" s="650" t="str">
        <f t="shared" si="116"/>
        <v>207.05</v>
      </c>
      <c r="E3402" s="651">
        <v>0.48696499999999998</v>
      </c>
      <c r="F3402" s="618"/>
    </row>
    <row r="3403" spans="3:6" x14ac:dyDescent="0.25">
      <c r="C3403" s="649">
        <v>207.1</v>
      </c>
      <c r="D3403" s="650" t="str">
        <f t="shared" si="116"/>
        <v>207.10</v>
      </c>
      <c r="E3403" s="651">
        <v>0.48694500000000002</v>
      </c>
      <c r="F3403" s="618"/>
    </row>
    <row r="3404" spans="3:6" x14ac:dyDescent="0.25">
      <c r="C3404" s="649">
        <v>207.15</v>
      </c>
      <c r="D3404" s="650" t="str">
        <f t="shared" si="116"/>
        <v>207.15</v>
      </c>
      <c r="E3404" s="651">
        <v>0.486925</v>
      </c>
      <c r="F3404" s="618"/>
    </row>
    <row r="3405" spans="3:6" x14ac:dyDescent="0.25">
      <c r="C3405" s="649">
        <v>207.2</v>
      </c>
      <c r="D3405" s="650" t="str">
        <f t="shared" si="116"/>
        <v>207.20</v>
      </c>
      <c r="E3405" s="651">
        <v>0.48690499999999998</v>
      </c>
      <c r="F3405" s="618"/>
    </row>
    <row r="3406" spans="3:6" x14ac:dyDescent="0.25">
      <c r="C3406" s="649">
        <v>207.25</v>
      </c>
      <c r="D3406" s="650" t="str">
        <f t="shared" si="116"/>
        <v>207.25</v>
      </c>
      <c r="E3406" s="651">
        <v>0.48688500000000001</v>
      </c>
      <c r="F3406" s="618"/>
    </row>
    <row r="3407" spans="3:6" x14ac:dyDescent="0.25">
      <c r="C3407" s="649">
        <v>207.3</v>
      </c>
      <c r="D3407" s="650" t="str">
        <f t="shared" si="116"/>
        <v>207.30</v>
      </c>
      <c r="E3407" s="651">
        <v>0.48686499999999999</v>
      </c>
      <c r="F3407" s="618"/>
    </row>
    <row r="3408" spans="3:6" x14ac:dyDescent="0.25">
      <c r="C3408" s="649">
        <v>207.35</v>
      </c>
      <c r="D3408" s="650" t="str">
        <f t="shared" si="116"/>
        <v>207.35</v>
      </c>
      <c r="E3408" s="651">
        <v>0.48684500000000003</v>
      </c>
      <c r="F3408" s="618"/>
    </row>
    <row r="3409" spans="3:6" x14ac:dyDescent="0.25">
      <c r="C3409" s="649">
        <v>207.4</v>
      </c>
      <c r="D3409" s="650" t="str">
        <f t="shared" si="116"/>
        <v>207.40</v>
      </c>
      <c r="E3409" s="651">
        <v>0.48682500000000001</v>
      </c>
      <c r="F3409" s="618"/>
    </row>
    <row r="3410" spans="3:6" x14ac:dyDescent="0.25">
      <c r="C3410" s="649">
        <v>207.45</v>
      </c>
      <c r="D3410" s="650" t="str">
        <f t="shared" si="116"/>
        <v>207.45</v>
      </c>
      <c r="E3410" s="651">
        <v>0.48680499999999999</v>
      </c>
      <c r="F3410" s="618"/>
    </row>
    <row r="3411" spans="3:6" x14ac:dyDescent="0.25">
      <c r="C3411" s="649">
        <v>207.5</v>
      </c>
      <c r="D3411" s="650" t="str">
        <f t="shared" si="116"/>
        <v>207.50</v>
      </c>
      <c r="E3411" s="651">
        <v>0.48678500000000002</v>
      </c>
      <c r="F3411" s="618"/>
    </row>
    <row r="3412" spans="3:6" x14ac:dyDescent="0.25">
      <c r="C3412" s="649">
        <v>207.55</v>
      </c>
      <c r="D3412" s="650" t="str">
        <f t="shared" si="116"/>
        <v>207.55</v>
      </c>
      <c r="E3412" s="651">
        <v>0.486765</v>
      </c>
      <c r="F3412" s="618"/>
    </row>
    <row r="3413" spans="3:6" x14ac:dyDescent="0.25">
      <c r="C3413" s="649">
        <v>207.6</v>
      </c>
      <c r="D3413" s="650" t="str">
        <f t="shared" si="116"/>
        <v>207.60</v>
      </c>
      <c r="E3413" s="651">
        <v>0.48674499999999998</v>
      </c>
      <c r="F3413" s="618"/>
    </row>
    <row r="3414" spans="3:6" x14ac:dyDescent="0.25">
      <c r="C3414" s="649">
        <v>207.65</v>
      </c>
      <c r="D3414" s="650" t="str">
        <f t="shared" si="116"/>
        <v>207.65</v>
      </c>
      <c r="E3414" s="651">
        <v>0.48672500000000002</v>
      </c>
      <c r="F3414" s="618"/>
    </row>
    <row r="3415" spans="3:6" x14ac:dyDescent="0.25">
      <c r="C3415" s="649">
        <v>207.7</v>
      </c>
      <c r="D3415" s="650" t="str">
        <f t="shared" si="116"/>
        <v>207.70</v>
      </c>
      <c r="E3415" s="651">
        <v>0.486705</v>
      </c>
      <c r="F3415" s="618"/>
    </row>
    <row r="3416" spans="3:6" x14ac:dyDescent="0.25">
      <c r="C3416" s="649">
        <v>207.75</v>
      </c>
      <c r="D3416" s="650" t="str">
        <f t="shared" si="116"/>
        <v>207.75</v>
      </c>
      <c r="E3416" s="651">
        <v>0.48668499999999998</v>
      </c>
      <c r="F3416" s="618"/>
    </row>
    <row r="3417" spans="3:6" x14ac:dyDescent="0.25">
      <c r="C3417" s="649">
        <v>207.8</v>
      </c>
      <c r="D3417" s="650" t="str">
        <f t="shared" si="116"/>
        <v>207.80</v>
      </c>
      <c r="E3417" s="651">
        <v>0.48666500000000001</v>
      </c>
      <c r="F3417" s="618"/>
    </row>
    <row r="3418" spans="3:6" x14ac:dyDescent="0.25">
      <c r="C3418" s="649">
        <v>207.85</v>
      </c>
      <c r="D3418" s="650" t="str">
        <f t="shared" si="116"/>
        <v>207.85</v>
      </c>
      <c r="E3418" s="651">
        <v>0.48664499999999999</v>
      </c>
      <c r="F3418" s="618"/>
    </row>
    <row r="3419" spans="3:6" x14ac:dyDescent="0.25">
      <c r="C3419" s="649">
        <v>207.9</v>
      </c>
      <c r="D3419" s="650" t="str">
        <f t="shared" si="116"/>
        <v>207.90</v>
      </c>
      <c r="E3419" s="651">
        <v>0.48662499999999997</v>
      </c>
      <c r="F3419" s="618"/>
    </row>
    <row r="3420" spans="3:6" x14ac:dyDescent="0.25">
      <c r="C3420" s="649">
        <v>207.95</v>
      </c>
      <c r="D3420" s="650" t="str">
        <f t="shared" si="116"/>
        <v>207.95</v>
      </c>
      <c r="E3420" s="651">
        <v>0.48660500000000001</v>
      </c>
      <c r="F3420" s="618"/>
    </row>
    <row r="3421" spans="3:6" x14ac:dyDescent="0.25">
      <c r="C3421" s="649">
        <v>208</v>
      </c>
      <c r="D3421" s="650" t="str">
        <f t="shared" si="116"/>
        <v>208.00</v>
      </c>
      <c r="E3421" s="651">
        <v>0.48658499999999999</v>
      </c>
      <c r="F3421" s="618"/>
    </row>
    <row r="3422" spans="3:6" x14ac:dyDescent="0.25">
      <c r="C3422" s="649">
        <v>208.05</v>
      </c>
      <c r="D3422" s="650" t="str">
        <f t="shared" si="116"/>
        <v>208.05</v>
      </c>
      <c r="E3422" s="651">
        <v>0.48656500000000003</v>
      </c>
      <c r="F3422" s="618"/>
    </row>
    <row r="3423" spans="3:6" x14ac:dyDescent="0.25">
      <c r="C3423" s="649">
        <v>208.1</v>
      </c>
      <c r="D3423" s="650" t="str">
        <f t="shared" si="116"/>
        <v>208.10</v>
      </c>
      <c r="E3423" s="651">
        <v>0.48654500000000001</v>
      </c>
      <c r="F3423" s="618"/>
    </row>
    <row r="3424" spans="3:6" x14ac:dyDescent="0.25">
      <c r="C3424" s="649">
        <v>208.15</v>
      </c>
      <c r="D3424" s="650" t="str">
        <f t="shared" si="116"/>
        <v>208.15</v>
      </c>
      <c r="E3424" s="651">
        <v>0.48652499999999999</v>
      </c>
      <c r="F3424" s="618"/>
    </row>
    <row r="3425" spans="3:6" x14ac:dyDescent="0.25">
      <c r="C3425" s="649">
        <v>208.2</v>
      </c>
      <c r="D3425" s="650" t="str">
        <f t="shared" si="116"/>
        <v>208.20</v>
      </c>
      <c r="E3425" s="651">
        <v>0.48650500000000002</v>
      </c>
      <c r="F3425" s="618"/>
    </row>
    <row r="3426" spans="3:6" x14ac:dyDescent="0.25">
      <c r="C3426" s="649">
        <v>208.25</v>
      </c>
      <c r="D3426" s="650" t="str">
        <f t="shared" si="116"/>
        <v>208.25</v>
      </c>
      <c r="E3426" s="651">
        <v>0.486485</v>
      </c>
      <c r="F3426" s="618"/>
    </row>
    <row r="3427" spans="3:6" x14ac:dyDescent="0.25">
      <c r="C3427" s="649">
        <v>208.3</v>
      </c>
      <c r="D3427" s="650" t="str">
        <f t="shared" si="116"/>
        <v>208.30</v>
      </c>
      <c r="E3427" s="651">
        <v>0.48646499999999998</v>
      </c>
      <c r="F3427" s="618"/>
    </row>
    <row r="3428" spans="3:6" x14ac:dyDescent="0.25">
      <c r="C3428" s="649">
        <v>208.35</v>
      </c>
      <c r="D3428" s="650" t="str">
        <f t="shared" si="116"/>
        <v>208.35</v>
      </c>
      <c r="E3428" s="651">
        <v>0.48644500000000002</v>
      </c>
      <c r="F3428" s="618"/>
    </row>
    <row r="3429" spans="3:6" x14ac:dyDescent="0.25">
      <c r="C3429" s="649">
        <v>208.4</v>
      </c>
      <c r="D3429" s="650" t="str">
        <f t="shared" si="116"/>
        <v>208.40</v>
      </c>
      <c r="E3429" s="651">
        <v>0.486425</v>
      </c>
      <c r="F3429" s="618"/>
    </row>
    <row r="3430" spans="3:6" x14ac:dyDescent="0.25">
      <c r="C3430" s="649">
        <v>208.45</v>
      </c>
      <c r="D3430" s="650" t="str">
        <f t="shared" si="116"/>
        <v>208.45</v>
      </c>
      <c r="E3430" s="651">
        <v>0.48640499999999998</v>
      </c>
      <c r="F3430" s="618"/>
    </row>
    <row r="3431" spans="3:6" x14ac:dyDescent="0.25">
      <c r="C3431" s="649">
        <v>208.5</v>
      </c>
      <c r="D3431" s="650" t="str">
        <f t="shared" si="116"/>
        <v>208.50</v>
      </c>
      <c r="E3431" s="651">
        <v>0.48638500000000001</v>
      </c>
      <c r="F3431" s="618"/>
    </row>
    <row r="3432" spans="3:6" x14ac:dyDescent="0.25">
      <c r="C3432" s="649">
        <v>208.55</v>
      </c>
      <c r="D3432" s="650" t="str">
        <f t="shared" si="116"/>
        <v>208.55</v>
      </c>
      <c r="E3432" s="651">
        <v>0.48636499999999999</v>
      </c>
      <c r="F3432" s="618"/>
    </row>
    <row r="3433" spans="3:6" x14ac:dyDescent="0.25">
      <c r="C3433" s="649">
        <v>208.6</v>
      </c>
      <c r="D3433" s="650" t="str">
        <f t="shared" si="116"/>
        <v>208.60</v>
      </c>
      <c r="E3433" s="651">
        <v>0.48634500000000003</v>
      </c>
      <c r="F3433" s="618"/>
    </row>
    <row r="3434" spans="3:6" x14ac:dyDescent="0.25">
      <c r="C3434" s="649">
        <v>208.65</v>
      </c>
      <c r="D3434" s="650" t="str">
        <f t="shared" si="116"/>
        <v>208.65</v>
      </c>
      <c r="E3434" s="651">
        <v>0.48632500000000001</v>
      </c>
      <c r="F3434" s="618"/>
    </row>
    <row r="3435" spans="3:6" x14ac:dyDescent="0.25">
      <c r="C3435" s="649">
        <v>208.7</v>
      </c>
      <c r="D3435" s="650" t="str">
        <f t="shared" si="116"/>
        <v>208.70</v>
      </c>
      <c r="E3435" s="651">
        <v>0.48630499999999999</v>
      </c>
      <c r="F3435" s="618"/>
    </row>
    <row r="3436" spans="3:6" x14ac:dyDescent="0.25">
      <c r="C3436" s="649">
        <v>208.75</v>
      </c>
      <c r="D3436" s="650" t="str">
        <f t="shared" si="116"/>
        <v>208.75</v>
      </c>
      <c r="E3436" s="651">
        <v>0.48628500000000002</v>
      </c>
      <c r="F3436" s="618"/>
    </row>
    <row r="3437" spans="3:6" x14ac:dyDescent="0.25">
      <c r="C3437" s="649">
        <v>208.8</v>
      </c>
      <c r="D3437" s="650" t="str">
        <f t="shared" si="116"/>
        <v>208.80</v>
      </c>
      <c r="E3437" s="651">
        <v>0.486265</v>
      </c>
      <c r="F3437" s="618"/>
    </row>
    <row r="3438" spans="3:6" x14ac:dyDescent="0.25">
      <c r="C3438" s="649">
        <v>208.85</v>
      </c>
      <c r="D3438" s="650" t="str">
        <f t="shared" si="116"/>
        <v>208.85</v>
      </c>
      <c r="E3438" s="651">
        <v>0.48624499999999998</v>
      </c>
      <c r="F3438" s="618"/>
    </row>
    <row r="3439" spans="3:6" x14ac:dyDescent="0.25">
      <c r="C3439" s="649">
        <v>208.9</v>
      </c>
      <c r="D3439" s="650" t="str">
        <f t="shared" si="116"/>
        <v>208.90</v>
      </c>
      <c r="E3439" s="651">
        <v>0.48622500000000002</v>
      </c>
      <c r="F3439" s="618"/>
    </row>
    <row r="3440" spans="3:6" x14ac:dyDescent="0.25">
      <c r="C3440" s="649">
        <v>208.95</v>
      </c>
      <c r="D3440" s="650" t="str">
        <f t="shared" si="116"/>
        <v>208.95</v>
      </c>
      <c r="E3440" s="651">
        <v>0.486205</v>
      </c>
      <c r="F3440" s="618"/>
    </row>
    <row r="3441" spans="3:6" x14ac:dyDescent="0.25">
      <c r="C3441" s="649">
        <v>209</v>
      </c>
      <c r="D3441" s="650" t="str">
        <f t="shared" si="116"/>
        <v>209.00</v>
      </c>
      <c r="E3441" s="651">
        <v>0.48618499999999998</v>
      </c>
      <c r="F3441" s="618"/>
    </row>
    <row r="3442" spans="3:6" x14ac:dyDescent="0.25">
      <c r="C3442" s="649">
        <v>209.05</v>
      </c>
      <c r="D3442" s="650" t="str">
        <f t="shared" si="116"/>
        <v>209.05</v>
      </c>
      <c r="E3442" s="651">
        <v>0.48616500000000001</v>
      </c>
      <c r="F3442" s="618"/>
    </row>
    <row r="3443" spans="3:6" x14ac:dyDescent="0.25">
      <c r="C3443" s="649">
        <v>209.1</v>
      </c>
      <c r="D3443" s="650" t="str">
        <f t="shared" si="116"/>
        <v>209.10</v>
      </c>
      <c r="E3443" s="651">
        <v>0.48614499999999999</v>
      </c>
      <c r="F3443" s="618"/>
    </row>
    <row r="3444" spans="3:6" x14ac:dyDescent="0.25">
      <c r="C3444" s="649">
        <v>209.15</v>
      </c>
      <c r="D3444" s="650" t="str">
        <f t="shared" si="116"/>
        <v>209.15</v>
      </c>
      <c r="E3444" s="651">
        <v>0.48612499999999997</v>
      </c>
      <c r="F3444" s="618"/>
    </row>
    <row r="3445" spans="3:6" x14ac:dyDescent="0.25">
      <c r="C3445" s="649">
        <v>209.2</v>
      </c>
      <c r="D3445" s="650" t="str">
        <f t="shared" si="116"/>
        <v>209.20</v>
      </c>
      <c r="E3445" s="651">
        <v>0.48610500000000001</v>
      </c>
      <c r="F3445" s="618"/>
    </row>
    <row r="3446" spans="3:6" x14ac:dyDescent="0.25">
      <c r="C3446" s="649">
        <v>209.25</v>
      </c>
      <c r="D3446" s="650" t="str">
        <f t="shared" si="116"/>
        <v>209.25</v>
      </c>
      <c r="E3446" s="651">
        <v>0.48608499999999999</v>
      </c>
      <c r="F3446" s="618"/>
    </row>
    <row r="3447" spans="3:6" x14ac:dyDescent="0.25">
      <c r="C3447" s="649">
        <v>209.3</v>
      </c>
      <c r="D3447" s="650" t="str">
        <f t="shared" si="116"/>
        <v>209.30</v>
      </c>
      <c r="E3447" s="651">
        <v>0.48606500000000002</v>
      </c>
      <c r="F3447" s="618"/>
    </row>
    <row r="3448" spans="3:6" x14ac:dyDescent="0.25">
      <c r="C3448" s="649">
        <v>209.35</v>
      </c>
      <c r="D3448" s="650" t="str">
        <f t="shared" si="116"/>
        <v>209.35</v>
      </c>
      <c r="E3448" s="651">
        <v>0.486045</v>
      </c>
      <c r="F3448" s="618"/>
    </row>
    <row r="3449" spans="3:6" x14ac:dyDescent="0.25">
      <c r="C3449" s="649">
        <v>209.4</v>
      </c>
      <c r="D3449" s="650" t="str">
        <f t="shared" si="116"/>
        <v>209.40</v>
      </c>
      <c r="E3449" s="651">
        <v>0.48602499999999998</v>
      </c>
      <c r="F3449" s="618"/>
    </row>
    <row r="3450" spans="3:6" x14ac:dyDescent="0.25">
      <c r="C3450" s="649">
        <v>209.45</v>
      </c>
      <c r="D3450" s="650" t="str">
        <f t="shared" si="116"/>
        <v>209.45</v>
      </c>
      <c r="E3450" s="651">
        <v>0.48600500000000002</v>
      </c>
      <c r="F3450" s="618"/>
    </row>
    <row r="3451" spans="3:6" x14ac:dyDescent="0.25">
      <c r="C3451" s="649">
        <v>209.5</v>
      </c>
      <c r="D3451" s="650" t="str">
        <f t="shared" si="116"/>
        <v>209.50</v>
      </c>
      <c r="E3451" s="651">
        <v>0.485985</v>
      </c>
      <c r="F3451" s="618"/>
    </row>
    <row r="3452" spans="3:6" x14ac:dyDescent="0.25">
      <c r="C3452" s="649">
        <v>209.55</v>
      </c>
      <c r="D3452" s="650" t="str">
        <f t="shared" si="116"/>
        <v>209.55</v>
      </c>
      <c r="E3452" s="651">
        <v>0.48596499999999998</v>
      </c>
      <c r="F3452" s="618"/>
    </row>
    <row r="3453" spans="3:6" x14ac:dyDescent="0.25">
      <c r="C3453" s="649">
        <v>209.6</v>
      </c>
      <c r="D3453" s="650" t="str">
        <f t="shared" si="116"/>
        <v>209.60</v>
      </c>
      <c r="E3453" s="651">
        <v>0.48594500000000002</v>
      </c>
      <c r="F3453" s="618"/>
    </row>
    <row r="3454" spans="3:6" x14ac:dyDescent="0.25">
      <c r="C3454" s="649">
        <v>209.65</v>
      </c>
      <c r="D3454" s="650" t="str">
        <f t="shared" ref="D3454:D3517" si="117">TEXT(C3454,"#.00")</f>
        <v>209.65</v>
      </c>
      <c r="E3454" s="651">
        <v>0.485925</v>
      </c>
      <c r="F3454" s="618"/>
    </row>
    <row r="3455" spans="3:6" x14ac:dyDescent="0.25">
      <c r="C3455" s="649">
        <v>209.7</v>
      </c>
      <c r="D3455" s="650" t="str">
        <f t="shared" si="117"/>
        <v>209.70</v>
      </c>
      <c r="E3455" s="651">
        <v>0.48590499999999998</v>
      </c>
      <c r="F3455" s="618"/>
    </row>
    <row r="3456" spans="3:6" x14ac:dyDescent="0.25">
      <c r="C3456" s="649">
        <v>209.75</v>
      </c>
      <c r="D3456" s="650" t="str">
        <f t="shared" si="117"/>
        <v>209.75</v>
      </c>
      <c r="E3456" s="651">
        <v>0.48588500000000001</v>
      </c>
      <c r="F3456" s="618"/>
    </row>
    <row r="3457" spans="3:6" x14ac:dyDescent="0.25">
      <c r="C3457" s="649">
        <v>209.8</v>
      </c>
      <c r="D3457" s="650" t="str">
        <f t="shared" si="117"/>
        <v>209.80</v>
      </c>
      <c r="E3457" s="651">
        <v>0.48586499999999999</v>
      </c>
      <c r="F3457" s="618"/>
    </row>
    <row r="3458" spans="3:6" x14ac:dyDescent="0.25">
      <c r="C3458" s="649">
        <v>209.85</v>
      </c>
      <c r="D3458" s="650" t="str">
        <f t="shared" si="117"/>
        <v>209.85</v>
      </c>
      <c r="E3458" s="651">
        <v>0.48584500000000003</v>
      </c>
      <c r="F3458" s="618"/>
    </row>
    <row r="3459" spans="3:6" x14ac:dyDescent="0.25">
      <c r="C3459" s="649">
        <v>209.9</v>
      </c>
      <c r="D3459" s="650" t="str">
        <f t="shared" si="117"/>
        <v>209.90</v>
      </c>
      <c r="E3459" s="651">
        <v>0.48582500000000001</v>
      </c>
      <c r="F3459" s="618"/>
    </row>
    <row r="3460" spans="3:6" x14ac:dyDescent="0.25">
      <c r="C3460" s="649">
        <v>209.95</v>
      </c>
      <c r="D3460" s="650" t="str">
        <f t="shared" si="117"/>
        <v>209.95</v>
      </c>
      <c r="E3460" s="651">
        <v>0.48580499999999999</v>
      </c>
      <c r="F3460" s="618"/>
    </row>
    <row r="3461" spans="3:6" x14ac:dyDescent="0.25">
      <c r="C3461" s="649">
        <v>210</v>
      </c>
      <c r="D3461" s="650" t="str">
        <f t="shared" si="117"/>
        <v>210.00</v>
      </c>
      <c r="E3461" s="651">
        <v>0.48578500000000002</v>
      </c>
      <c r="F3461" s="618"/>
    </row>
    <row r="3462" spans="3:6" x14ac:dyDescent="0.25">
      <c r="C3462" s="649">
        <v>210.05</v>
      </c>
      <c r="D3462" s="650" t="str">
        <f t="shared" si="117"/>
        <v>210.05</v>
      </c>
      <c r="E3462" s="651">
        <v>0.485765</v>
      </c>
      <c r="F3462" s="618"/>
    </row>
    <row r="3463" spans="3:6" x14ac:dyDescent="0.25">
      <c r="C3463" s="649">
        <v>210.1</v>
      </c>
      <c r="D3463" s="650" t="str">
        <f t="shared" si="117"/>
        <v>210.10</v>
      </c>
      <c r="E3463" s="651">
        <v>0.48574499999999998</v>
      </c>
      <c r="F3463" s="618"/>
    </row>
    <row r="3464" spans="3:6" x14ac:dyDescent="0.25">
      <c r="C3464" s="649">
        <v>210.15</v>
      </c>
      <c r="D3464" s="650" t="str">
        <f t="shared" si="117"/>
        <v>210.15</v>
      </c>
      <c r="E3464" s="651">
        <v>0.48572500000000002</v>
      </c>
      <c r="F3464" s="618"/>
    </row>
    <row r="3465" spans="3:6" x14ac:dyDescent="0.25">
      <c r="C3465" s="649">
        <v>210.2</v>
      </c>
      <c r="D3465" s="650" t="str">
        <f t="shared" si="117"/>
        <v>210.20</v>
      </c>
      <c r="E3465" s="651">
        <v>0.485705</v>
      </c>
      <c r="F3465" s="618"/>
    </row>
    <row r="3466" spans="3:6" x14ac:dyDescent="0.25">
      <c r="C3466" s="649">
        <v>210.25</v>
      </c>
      <c r="D3466" s="650" t="str">
        <f t="shared" si="117"/>
        <v>210.25</v>
      </c>
      <c r="E3466" s="651">
        <v>0.48568499999999998</v>
      </c>
      <c r="F3466" s="618"/>
    </row>
    <row r="3467" spans="3:6" x14ac:dyDescent="0.25">
      <c r="C3467" s="649">
        <v>210.3</v>
      </c>
      <c r="D3467" s="650" t="str">
        <f t="shared" si="117"/>
        <v>210.30</v>
      </c>
      <c r="E3467" s="651">
        <v>0.48566500000000001</v>
      </c>
      <c r="F3467" s="618"/>
    </row>
    <row r="3468" spans="3:6" x14ac:dyDescent="0.25">
      <c r="C3468" s="649">
        <v>210.35</v>
      </c>
      <c r="D3468" s="650" t="str">
        <f t="shared" si="117"/>
        <v>210.35</v>
      </c>
      <c r="E3468" s="651">
        <v>0.48564499999999999</v>
      </c>
      <c r="F3468" s="618"/>
    </row>
    <row r="3469" spans="3:6" x14ac:dyDescent="0.25">
      <c r="C3469" s="649">
        <v>210.4</v>
      </c>
      <c r="D3469" s="650" t="str">
        <f t="shared" si="117"/>
        <v>210.40</v>
      </c>
      <c r="E3469" s="651">
        <v>0.48562499999999997</v>
      </c>
      <c r="F3469" s="618"/>
    </row>
    <row r="3470" spans="3:6" x14ac:dyDescent="0.25">
      <c r="C3470" s="649">
        <v>210.45</v>
      </c>
      <c r="D3470" s="650" t="str">
        <f t="shared" si="117"/>
        <v>210.45</v>
      </c>
      <c r="E3470" s="651">
        <v>0.48560500000000001</v>
      </c>
      <c r="F3470" s="618"/>
    </row>
    <row r="3471" spans="3:6" x14ac:dyDescent="0.25">
      <c r="C3471" s="649">
        <v>210.5</v>
      </c>
      <c r="D3471" s="650" t="str">
        <f t="shared" si="117"/>
        <v>210.50</v>
      </c>
      <c r="E3471" s="651">
        <v>0.48558499999999999</v>
      </c>
      <c r="F3471" s="618"/>
    </row>
    <row r="3472" spans="3:6" x14ac:dyDescent="0.25">
      <c r="C3472" s="649">
        <v>210.55</v>
      </c>
      <c r="D3472" s="650" t="str">
        <f t="shared" si="117"/>
        <v>210.55</v>
      </c>
      <c r="E3472" s="651">
        <v>0.48556500000000002</v>
      </c>
      <c r="F3472" s="618"/>
    </row>
    <row r="3473" spans="3:6" x14ac:dyDescent="0.25">
      <c r="C3473" s="649">
        <v>210.6</v>
      </c>
      <c r="D3473" s="650" t="str">
        <f t="shared" si="117"/>
        <v>210.60</v>
      </c>
      <c r="E3473" s="651">
        <v>0.485545</v>
      </c>
      <c r="F3473" s="618"/>
    </row>
    <row r="3474" spans="3:6" x14ac:dyDescent="0.25">
      <c r="C3474" s="649">
        <v>210.65</v>
      </c>
      <c r="D3474" s="650" t="str">
        <f t="shared" si="117"/>
        <v>210.65</v>
      </c>
      <c r="E3474" s="651">
        <v>0.48552499999999998</v>
      </c>
      <c r="F3474" s="618"/>
    </row>
    <row r="3475" spans="3:6" x14ac:dyDescent="0.25">
      <c r="C3475" s="649">
        <v>210.7</v>
      </c>
      <c r="D3475" s="650" t="str">
        <f t="shared" si="117"/>
        <v>210.70</v>
      </c>
      <c r="E3475" s="651">
        <v>0.48550500000000002</v>
      </c>
      <c r="F3475" s="618"/>
    </row>
    <row r="3476" spans="3:6" x14ac:dyDescent="0.25">
      <c r="C3476" s="649">
        <v>210.75</v>
      </c>
      <c r="D3476" s="650" t="str">
        <f t="shared" si="117"/>
        <v>210.75</v>
      </c>
      <c r="E3476" s="651">
        <v>0.485485</v>
      </c>
      <c r="F3476" s="618"/>
    </row>
    <row r="3477" spans="3:6" x14ac:dyDescent="0.25">
      <c r="C3477" s="649">
        <v>210.8</v>
      </c>
      <c r="D3477" s="650" t="str">
        <f t="shared" si="117"/>
        <v>210.80</v>
      </c>
      <c r="E3477" s="651">
        <v>0.48546499999999998</v>
      </c>
      <c r="F3477" s="618"/>
    </row>
    <row r="3478" spans="3:6" x14ac:dyDescent="0.25">
      <c r="C3478" s="649">
        <v>210.85</v>
      </c>
      <c r="D3478" s="650" t="str">
        <f t="shared" si="117"/>
        <v>210.85</v>
      </c>
      <c r="E3478" s="651">
        <v>0.48544500000000002</v>
      </c>
      <c r="F3478" s="618"/>
    </row>
    <row r="3479" spans="3:6" x14ac:dyDescent="0.25">
      <c r="C3479" s="649">
        <v>210.9</v>
      </c>
      <c r="D3479" s="650" t="str">
        <f t="shared" si="117"/>
        <v>210.90</v>
      </c>
      <c r="E3479" s="651">
        <v>0.485425</v>
      </c>
      <c r="F3479" s="618"/>
    </row>
    <row r="3480" spans="3:6" x14ac:dyDescent="0.25">
      <c r="C3480" s="649">
        <v>210.95</v>
      </c>
      <c r="D3480" s="650" t="str">
        <f t="shared" si="117"/>
        <v>210.95</v>
      </c>
      <c r="E3480" s="651">
        <v>0.48540499999999998</v>
      </c>
      <c r="F3480" s="618"/>
    </row>
    <row r="3481" spans="3:6" x14ac:dyDescent="0.25">
      <c r="C3481" s="649">
        <v>211</v>
      </c>
      <c r="D3481" s="650" t="str">
        <f t="shared" si="117"/>
        <v>211.00</v>
      </c>
      <c r="E3481" s="651">
        <v>0.48538500000000001</v>
      </c>
      <c r="F3481" s="618"/>
    </row>
    <row r="3482" spans="3:6" x14ac:dyDescent="0.25">
      <c r="C3482" s="649">
        <v>211.05</v>
      </c>
      <c r="D3482" s="650" t="str">
        <f t="shared" si="117"/>
        <v>211.05</v>
      </c>
      <c r="E3482" s="651">
        <v>0.48536499999999999</v>
      </c>
      <c r="F3482" s="618"/>
    </row>
    <row r="3483" spans="3:6" x14ac:dyDescent="0.25">
      <c r="C3483" s="649">
        <v>211.1</v>
      </c>
      <c r="D3483" s="650" t="str">
        <f t="shared" si="117"/>
        <v>211.10</v>
      </c>
      <c r="E3483" s="651">
        <v>0.48534500000000003</v>
      </c>
      <c r="F3483" s="618"/>
    </row>
    <row r="3484" spans="3:6" x14ac:dyDescent="0.25">
      <c r="C3484" s="649">
        <v>211.15</v>
      </c>
      <c r="D3484" s="650" t="str">
        <f t="shared" si="117"/>
        <v>211.15</v>
      </c>
      <c r="E3484" s="651">
        <v>0.48532500000000001</v>
      </c>
      <c r="F3484" s="618"/>
    </row>
    <row r="3485" spans="3:6" x14ac:dyDescent="0.25">
      <c r="C3485" s="649">
        <v>211.2</v>
      </c>
      <c r="D3485" s="650" t="str">
        <f t="shared" si="117"/>
        <v>211.20</v>
      </c>
      <c r="E3485" s="651">
        <v>0.48530499999999999</v>
      </c>
      <c r="F3485" s="618"/>
    </row>
    <row r="3486" spans="3:6" x14ac:dyDescent="0.25">
      <c r="C3486" s="649">
        <v>211.25</v>
      </c>
      <c r="D3486" s="650" t="str">
        <f t="shared" si="117"/>
        <v>211.25</v>
      </c>
      <c r="E3486" s="651">
        <v>0.48528500000000002</v>
      </c>
      <c r="F3486" s="618"/>
    </row>
    <row r="3487" spans="3:6" x14ac:dyDescent="0.25">
      <c r="C3487" s="649">
        <v>211.3</v>
      </c>
      <c r="D3487" s="650" t="str">
        <f t="shared" si="117"/>
        <v>211.30</v>
      </c>
      <c r="E3487" s="651">
        <v>0.485265</v>
      </c>
      <c r="F3487" s="618"/>
    </row>
    <row r="3488" spans="3:6" x14ac:dyDescent="0.25">
      <c r="C3488" s="649">
        <v>211.35</v>
      </c>
      <c r="D3488" s="650" t="str">
        <f t="shared" si="117"/>
        <v>211.35</v>
      </c>
      <c r="E3488" s="651">
        <v>0.48524499999999998</v>
      </c>
      <c r="F3488" s="618"/>
    </row>
    <row r="3489" spans="3:6" x14ac:dyDescent="0.25">
      <c r="C3489" s="649">
        <v>211.4</v>
      </c>
      <c r="D3489" s="650" t="str">
        <f t="shared" si="117"/>
        <v>211.40</v>
      </c>
      <c r="E3489" s="651">
        <v>0.48522500000000002</v>
      </c>
      <c r="F3489" s="618"/>
    </row>
    <row r="3490" spans="3:6" x14ac:dyDescent="0.25">
      <c r="C3490" s="649">
        <v>211.45</v>
      </c>
      <c r="D3490" s="650" t="str">
        <f t="shared" si="117"/>
        <v>211.45</v>
      </c>
      <c r="E3490" s="651">
        <v>0.485205</v>
      </c>
      <c r="F3490" s="618"/>
    </row>
    <row r="3491" spans="3:6" x14ac:dyDescent="0.25">
      <c r="C3491" s="649">
        <v>211.5</v>
      </c>
      <c r="D3491" s="650" t="str">
        <f t="shared" si="117"/>
        <v>211.50</v>
      </c>
      <c r="E3491" s="651">
        <v>0.48518499999999998</v>
      </c>
      <c r="F3491" s="618"/>
    </row>
    <row r="3492" spans="3:6" x14ac:dyDescent="0.25">
      <c r="C3492" s="649">
        <v>211.55</v>
      </c>
      <c r="D3492" s="650" t="str">
        <f t="shared" si="117"/>
        <v>211.55</v>
      </c>
      <c r="E3492" s="651">
        <v>0.48516500000000001</v>
      </c>
      <c r="F3492" s="618"/>
    </row>
    <row r="3493" spans="3:6" x14ac:dyDescent="0.25">
      <c r="C3493" s="649">
        <v>211.6</v>
      </c>
      <c r="D3493" s="650" t="str">
        <f t="shared" si="117"/>
        <v>211.60</v>
      </c>
      <c r="E3493" s="651">
        <v>0.48514499999999999</v>
      </c>
      <c r="F3493" s="618"/>
    </row>
    <row r="3494" spans="3:6" x14ac:dyDescent="0.25">
      <c r="C3494" s="649">
        <v>211.65</v>
      </c>
      <c r="D3494" s="650" t="str">
        <f t="shared" si="117"/>
        <v>211.65</v>
      </c>
      <c r="E3494" s="651">
        <v>0.48512499999999997</v>
      </c>
      <c r="F3494" s="618"/>
    </row>
    <row r="3495" spans="3:6" x14ac:dyDescent="0.25">
      <c r="C3495" s="649">
        <v>211.7</v>
      </c>
      <c r="D3495" s="650" t="str">
        <f t="shared" si="117"/>
        <v>211.70</v>
      </c>
      <c r="E3495" s="651">
        <v>0.48510500000000001</v>
      </c>
      <c r="F3495" s="618"/>
    </row>
    <row r="3496" spans="3:6" x14ac:dyDescent="0.25">
      <c r="C3496" s="649">
        <v>211.75</v>
      </c>
      <c r="D3496" s="650" t="str">
        <f t="shared" si="117"/>
        <v>211.75</v>
      </c>
      <c r="E3496" s="651">
        <v>0.48508499999999999</v>
      </c>
      <c r="F3496" s="618"/>
    </row>
    <row r="3497" spans="3:6" x14ac:dyDescent="0.25">
      <c r="C3497" s="649">
        <v>211.8</v>
      </c>
      <c r="D3497" s="650" t="str">
        <f t="shared" si="117"/>
        <v>211.80</v>
      </c>
      <c r="E3497" s="651">
        <v>0.48506500000000002</v>
      </c>
      <c r="F3497" s="618"/>
    </row>
    <row r="3498" spans="3:6" x14ac:dyDescent="0.25">
      <c r="C3498" s="649">
        <v>211.85</v>
      </c>
      <c r="D3498" s="650" t="str">
        <f t="shared" si="117"/>
        <v>211.85</v>
      </c>
      <c r="E3498" s="651">
        <v>0.485045</v>
      </c>
      <c r="F3498" s="618"/>
    </row>
    <row r="3499" spans="3:6" x14ac:dyDescent="0.25">
      <c r="C3499" s="649">
        <v>211.9</v>
      </c>
      <c r="D3499" s="650" t="str">
        <f t="shared" si="117"/>
        <v>211.90</v>
      </c>
      <c r="E3499" s="651">
        <v>0.48502499999999998</v>
      </c>
      <c r="F3499" s="618"/>
    </row>
    <row r="3500" spans="3:6" x14ac:dyDescent="0.25">
      <c r="C3500" s="649">
        <v>211.95</v>
      </c>
      <c r="D3500" s="650" t="str">
        <f t="shared" si="117"/>
        <v>211.95</v>
      </c>
      <c r="E3500" s="651">
        <v>0.48500500000000002</v>
      </c>
      <c r="F3500" s="618"/>
    </row>
    <row r="3501" spans="3:6" x14ac:dyDescent="0.25">
      <c r="C3501" s="649">
        <v>212</v>
      </c>
      <c r="D3501" s="650" t="str">
        <f t="shared" si="117"/>
        <v>212.00</v>
      </c>
      <c r="E3501" s="651">
        <v>0.484985</v>
      </c>
      <c r="F3501" s="618"/>
    </row>
    <row r="3502" spans="3:6" x14ac:dyDescent="0.25">
      <c r="C3502" s="649">
        <v>212.05</v>
      </c>
      <c r="D3502" s="650" t="str">
        <f t="shared" si="117"/>
        <v>212.05</v>
      </c>
      <c r="E3502" s="651">
        <v>0.48496499999999998</v>
      </c>
      <c r="F3502" s="618"/>
    </row>
    <row r="3503" spans="3:6" x14ac:dyDescent="0.25">
      <c r="C3503" s="649">
        <v>212.1</v>
      </c>
      <c r="D3503" s="650" t="str">
        <f t="shared" si="117"/>
        <v>212.10</v>
      </c>
      <c r="E3503" s="651">
        <v>0.48494500000000001</v>
      </c>
      <c r="F3503" s="618"/>
    </row>
    <row r="3504" spans="3:6" x14ac:dyDescent="0.25">
      <c r="C3504" s="649">
        <v>212.15</v>
      </c>
      <c r="D3504" s="650" t="str">
        <f t="shared" si="117"/>
        <v>212.15</v>
      </c>
      <c r="E3504" s="651">
        <v>0.48492499999999999</v>
      </c>
      <c r="F3504" s="618"/>
    </row>
    <row r="3505" spans="3:6" x14ac:dyDescent="0.25">
      <c r="C3505" s="649">
        <v>212.2</v>
      </c>
      <c r="D3505" s="650" t="str">
        <f t="shared" si="117"/>
        <v>212.20</v>
      </c>
      <c r="E3505" s="651">
        <v>0.48490499999999997</v>
      </c>
      <c r="F3505" s="618"/>
    </row>
    <row r="3506" spans="3:6" x14ac:dyDescent="0.25">
      <c r="C3506" s="649">
        <v>212.25</v>
      </c>
      <c r="D3506" s="650" t="str">
        <f t="shared" si="117"/>
        <v>212.25</v>
      </c>
      <c r="E3506" s="651">
        <v>0.48488500000000001</v>
      </c>
      <c r="F3506" s="618"/>
    </row>
    <row r="3507" spans="3:6" x14ac:dyDescent="0.25">
      <c r="C3507" s="649">
        <v>212.3</v>
      </c>
      <c r="D3507" s="650" t="str">
        <f t="shared" si="117"/>
        <v>212.30</v>
      </c>
      <c r="E3507" s="651">
        <v>0.48486499999999999</v>
      </c>
      <c r="F3507" s="618"/>
    </row>
    <row r="3508" spans="3:6" x14ac:dyDescent="0.25">
      <c r="C3508" s="649">
        <v>212.35</v>
      </c>
      <c r="D3508" s="650" t="str">
        <f t="shared" si="117"/>
        <v>212.35</v>
      </c>
      <c r="E3508" s="651">
        <v>0.48484500000000003</v>
      </c>
      <c r="F3508" s="618"/>
    </row>
    <row r="3509" spans="3:6" x14ac:dyDescent="0.25">
      <c r="C3509" s="649">
        <v>212.4</v>
      </c>
      <c r="D3509" s="650" t="str">
        <f t="shared" si="117"/>
        <v>212.40</v>
      </c>
      <c r="E3509" s="651">
        <v>0.48482500000000001</v>
      </c>
      <c r="F3509" s="618"/>
    </row>
    <row r="3510" spans="3:6" x14ac:dyDescent="0.25">
      <c r="C3510" s="649">
        <v>212.45</v>
      </c>
      <c r="D3510" s="650" t="str">
        <f t="shared" si="117"/>
        <v>212.45</v>
      </c>
      <c r="E3510" s="651">
        <v>0.48480499999999999</v>
      </c>
      <c r="F3510" s="618"/>
    </row>
    <row r="3511" spans="3:6" x14ac:dyDescent="0.25">
      <c r="C3511" s="649">
        <v>212.5</v>
      </c>
      <c r="D3511" s="650" t="str">
        <f t="shared" si="117"/>
        <v>212.50</v>
      </c>
      <c r="E3511" s="651">
        <v>0.48478500000000002</v>
      </c>
      <c r="F3511" s="618"/>
    </row>
    <row r="3512" spans="3:6" x14ac:dyDescent="0.25">
      <c r="C3512" s="649">
        <v>212.55</v>
      </c>
      <c r="D3512" s="650" t="str">
        <f t="shared" si="117"/>
        <v>212.55</v>
      </c>
      <c r="E3512" s="651">
        <v>0.484765</v>
      </c>
      <c r="F3512" s="618"/>
    </row>
    <row r="3513" spans="3:6" x14ac:dyDescent="0.25">
      <c r="C3513" s="649">
        <v>212.6</v>
      </c>
      <c r="D3513" s="650" t="str">
        <f t="shared" si="117"/>
        <v>212.60</v>
      </c>
      <c r="E3513" s="651">
        <v>0.48474499999999998</v>
      </c>
      <c r="F3513" s="618"/>
    </row>
    <row r="3514" spans="3:6" x14ac:dyDescent="0.25">
      <c r="C3514" s="649">
        <v>212.65</v>
      </c>
      <c r="D3514" s="650" t="str">
        <f t="shared" si="117"/>
        <v>212.65</v>
      </c>
      <c r="E3514" s="651">
        <v>0.48472500000000002</v>
      </c>
      <c r="F3514" s="618"/>
    </row>
    <row r="3515" spans="3:6" x14ac:dyDescent="0.25">
      <c r="C3515" s="649">
        <v>212.7</v>
      </c>
      <c r="D3515" s="650" t="str">
        <f t="shared" si="117"/>
        <v>212.70</v>
      </c>
      <c r="E3515" s="651">
        <v>0.484705</v>
      </c>
      <c r="F3515" s="618"/>
    </row>
    <row r="3516" spans="3:6" x14ac:dyDescent="0.25">
      <c r="C3516" s="649">
        <v>212.75</v>
      </c>
      <c r="D3516" s="650" t="str">
        <f t="shared" si="117"/>
        <v>212.75</v>
      </c>
      <c r="E3516" s="651">
        <v>0.48468499999999998</v>
      </c>
      <c r="F3516" s="618"/>
    </row>
    <row r="3517" spans="3:6" x14ac:dyDescent="0.25">
      <c r="C3517" s="649">
        <v>212.8</v>
      </c>
      <c r="D3517" s="650" t="str">
        <f t="shared" si="117"/>
        <v>212.80</v>
      </c>
      <c r="E3517" s="651">
        <v>0.48466500000000001</v>
      </c>
      <c r="F3517" s="618"/>
    </row>
    <row r="3518" spans="3:6" x14ac:dyDescent="0.25">
      <c r="C3518" s="649">
        <v>212.85</v>
      </c>
      <c r="D3518" s="650" t="str">
        <f t="shared" ref="D3518:D3581" si="118">TEXT(C3518,"#.00")</f>
        <v>212.85</v>
      </c>
      <c r="E3518" s="651">
        <v>0.48464499999999999</v>
      </c>
      <c r="F3518" s="618"/>
    </row>
    <row r="3519" spans="3:6" x14ac:dyDescent="0.25">
      <c r="C3519" s="649">
        <v>212.9</v>
      </c>
      <c r="D3519" s="650" t="str">
        <f t="shared" si="118"/>
        <v>212.90</v>
      </c>
      <c r="E3519" s="651">
        <v>0.48462499999999997</v>
      </c>
      <c r="F3519" s="618"/>
    </row>
    <row r="3520" spans="3:6" x14ac:dyDescent="0.25">
      <c r="C3520" s="649">
        <v>212.95</v>
      </c>
      <c r="D3520" s="650" t="str">
        <f t="shared" si="118"/>
        <v>212.95</v>
      </c>
      <c r="E3520" s="651">
        <v>0.48460500000000001</v>
      </c>
      <c r="F3520" s="618"/>
    </row>
    <row r="3521" spans="3:6" x14ac:dyDescent="0.25">
      <c r="C3521" s="649">
        <v>213</v>
      </c>
      <c r="D3521" s="650" t="str">
        <f t="shared" si="118"/>
        <v>213.00</v>
      </c>
      <c r="E3521" s="651">
        <v>0.48458499999999999</v>
      </c>
      <c r="F3521" s="618"/>
    </row>
    <row r="3522" spans="3:6" x14ac:dyDescent="0.25">
      <c r="C3522" s="649">
        <v>213.05</v>
      </c>
      <c r="D3522" s="650" t="str">
        <f t="shared" si="118"/>
        <v>213.05</v>
      </c>
      <c r="E3522" s="651">
        <v>0.48456500000000002</v>
      </c>
      <c r="F3522" s="618"/>
    </row>
    <row r="3523" spans="3:6" x14ac:dyDescent="0.25">
      <c r="C3523" s="649">
        <v>213.1</v>
      </c>
      <c r="D3523" s="650" t="str">
        <f t="shared" si="118"/>
        <v>213.10</v>
      </c>
      <c r="E3523" s="651">
        <v>0.484545</v>
      </c>
      <c r="F3523" s="618"/>
    </row>
    <row r="3524" spans="3:6" x14ac:dyDescent="0.25">
      <c r="C3524" s="649">
        <v>213.15</v>
      </c>
      <c r="D3524" s="650" t="str">
        <f t="shared" si="118"/>
        <v>213.15</v>
      </c>
      <c r="E3524" s="651">
        <v>0.48452499999999998</v>
      </c>
      <c r="F3524" s="618"/>
    </row>
    <row r="3525" spans="3:6" x14ac:dyDescent="0.25">
      <c r="C3525" s="649">
        <v>213.2</v>
      </c>
      <c r="D3525" s="650" t="str">
        <f t="shared" si="118"/>
        <v>213.20</v>
      </c>
      <c r="E3525" s="651">
        <v>0.48450500000000002</v>
      </c>
      <c r="F3525" s="618"/>
    </row>
    <row r="3526" spans="3:6" x14ac:dyDescent="0.25">
      <c r="C3526" s="649">
        <v>213.25</v>
      </c>
      <c r="D3526" s="650" t="str">
        <f t="shared" si="118"/>
        <v>213.25</v>
      </c>
      <c r="E3526" s="651">
        <v>0.484485</v>
      </c>
      <c r="F3526" s="618"/>
    </row>
    <row r="3527" spans="3:6" x14ac:dyDescent="0.25">
      <c r="C3527" s="649">
        <v>213.3</v>
      </c>
      <c r="D3527" s="650" t="str">
        <f t="shared" si="118"/>
        <v>213.30</v>
      </c>
      <c r="E3527" s="651">
        <v>0.48446499999999998</v>
      </c>
      <c r="F3527" s="618"/>
    </row>
    <row r="3528" spans="3:6" x14ac:dyDescent="0.25">
      <c r="C3528" s="649">
        <v>213.35</v>
      </c>
      <c r="D3528" s="650" t="str">
        <f t="shared" si="118"/>
        <v>213.35</v>
      </c>
      <c r="E3528" s="651">
        <v>0.48444500000000001</v>
      </c>
      <c r="F3528" s="618"/>
    </row>
    <row r="3529" spans="3:6" x14ac:dyDescent="0.25">
      <c r="C3529" s="649">
        <v>213.4</v>
      </c>
      <c r="D3529" s="650" t="str">
        <f t="shared" si="118"/>
        <v>213.40</v>
      </c>
      <c r="E3529" s="651">
        <v>0.48442499999999999</v>
      </c>
      <c r="F3529" s="618"/>
    </row>
    <row r="3530" spans="3:6" x14ac:dyDescent="0.25">
      <c r="C3530" s="649">
        <v>213.45</v>
      </c>
      <c r="D3530" s="650" t="str">
        <f t="shared" si="118"/>
        <v>213.45</v>
      </c>
      <c r="E3530" s="651">
        <v>0.48440499999999997</v>
      </c>
      <c r="F3530" s="618"/>
    </row>
    <row r="3531" spans="3:6" x14ac:dyDescent="0.25">
      <c r="C3531" s="649">
        <v>213.5</v>
      </c>
      <c r="D3531" s="650" t="str">
        <f t="shared" si="118"/>
        <v>213.50</v>
      </c>
      <c r="E3531" s="651">
        <v>0.48438500000000001</v>
      </c>
      <c r="F3531" s="618"/>
    </row>
    <row r="3532" spans="3:6" x14ac:dyDescent="0.25">
      <c r="C3532" s="649">
        <v>213.55</v>
      </c>
      <c r="D3532" s="650" t="str">
        <f t="shared" si="118"/>
        <v>213.55</v>
      </c>
      <c r="E3532" s="651">
        <v>0.48436499999999999</v>
      </c>
      <c r="F3532" s="618"/>
    </row>
    <row r="3533" spans="3:6" x14ac:dyDescent="0.25">
      <c r="C3533" s="649">
        <v>213.6</v>
      </c>
      <c r="D3533" s="650" t="str">
        <f t="shared" si="118"/>
        <v>213.60</v>
      </c>
      <c r="E3533" s="651">
        <v>0.48434500000000003</v>
      </c>
      <c r="F3533" s="618"/>
    </row>
    <row r="3534" spans="3:6" x14ac:dyDescent="0.25">
      <c r="C3534" s="649">
        <v>213.65</v>
      </c>
      <c r="D3534" s="650" t="str">
        <f t="shared" si="118"/>
        <v>213.65</v>
      </c>
      <c r="E3534" s="651">
        <v>0.48432500000000001</v>
      </c>
      <c r="F3534" s="618"/>
    </row>
    <row r="3535" spans="3:6" x14ac:dyDescent="0.25">
      <c r="C3535" s="649">
        <v>213.7</v>
      </c>
      <c r="D3535" s="650" t="str">
        <f t="shared" si="118"/>
        <v>213.70</v>
      </c>
      <c r="E3535" s="651">
        <v>0.48430499999999999</v>
      </c>
      <c r="F3535" s="618"/>
    </row>
    <row r="3536" spans="3:6" x14ac:dyDescent="0.25">
      <c r="C3536" s="649">
        <v>213.75</v>
      </c>
      <c r="D3536" s="650" t="str">
        <f t="shared" si="118"/>
        <v>213.75</v>
      </c>
      <c r="E3536" s="651">
        <v>0.48428500000000002</v>
      </c>
      <c r="F3536" s="618"/>
    </row>
    <row r="3537" spans="3:6" x14ac:dyDescent="0.25">
      <c r="C3537" s="649">
        <v>213.8</v>
      </c>
      <c r="D3537" s="650" t="str">
        <f t="shared" si="118"/>
        <v>213.80</v>
      </c>
      <c r="E3537" s="651">
        <v>0.484265</v>
      </c>
      <c r="F3537" s="618"/>
    </row>
    <row r="3538" spans="3:6" x14ac:dyDescent="0.25">
      <c r="C3538" s="649">
        <v>213.85</v>
      </c>
      <c r="D3538" s="650" t="str">
        <f t="shared" si="118"/>
        <v>213.85</v>
      </c>
      <c r="E3538" s="651">
        <v>0.48424499999999998</v>
      </c>
      <c r="F3538" s="618"/>
    </row>
    <row r="3539" spans="3:6" x14ac:dyDescent="0.25">
      <c r="C3539" s="649">
        <v>213.9</v>
      </c>
      <c r="D3539" s="650" t="str">
        <f t="shared" si="118"/>
        <v>213.90</v>
      </c>
      <c r="E3539" s="651">
        <v>0.48422500000000002</v>
      </c>
      <c r="F3539" s="618"/>
    </row>
    <row r="3540" spans="3:6" x14ac:dyDescent="0.25">
      <c r="C3540" s="649">
        <v>213.95</v>
      </c>
      <c r="D3540" s="650" t="str">
        <f t="shared" si="118"/>
        <v>213.95</v>
      </c>
      <c r="E3540" s="651">
        <v>0.484205</v>
      </c>
      <c r="F3540" s="618"/>
    </row>
    <row r="3541" spans="3:6" x14ac:dyDescent="0.25">
      <c r="C3541" s="649">
        <v>214</v>
      </c>
      <c r="D3541" s="650" t="str">
        <f t="shared" si="118"/>
        <v>214.00</v>
      </c>
      <c r="E3541" s="651">
        <v>0.48418499999999998</v>
      </c>
      <c r="F3541" s="618"/>
    </row>
    <row r="3542" spans="3:6" x14ac:dyDescent="0.25">
      <c r="C3542" s="649">
        <v>214.05</v>
      </c>
      <c r="D3542" s="650" t="str">
        <f t="shared" si="118"/>
        <v>214.05</v>
      </c>
      <c r="E3542" s="651">
        <v>0.48416500000000001</v>
      </c>
      <c r="F3542" s="618"/>
    </row>
    <row r="3543" spans="3:6" x14ac:dyDescent="0.25">
      <c r="C3543" s="649">
        <v>214.1</v>
      </c>
      <c r="D3543" s="650" t="str">
        <f t="shared" si="118"/>
        <v>214.10</v>
      </c>
      <c r="E3543" s="651">
        <v>0.48414499999999999</v>
      </c>
      <c r="F3543" s="618"/>
    </row>
    <row r="3544" spans="3:6" x14ac:dyDescent="0.25">
      <c r="C3544" s="649">
        <v>214.15</v>
      </c>
      <c r="D3544" s="650" t="str">
        <f t="shared" si="118"/>
        <v>214.15</v>
      </c>
      <c r="E3544" s="651">
        <v>0.48412500000000003</v>
      </c>
      <c r="F3544" s="618"/>
    </row>
    <row r="3545" spans="3:6" x14ac:dyDescent="0.25">
      <c r="C3545" s="649">
        <v>214.2</v>
      </c>
      <c r="D3545" s="650" t="str">
        <f t="shared" si="118"/>
        <v>214.20</v>
      </c>
      <c r="E3545" s="651">
        <v>0.48410500000000001</v>
      </c>
      <c r="F3545" s="618"/>
    </row>
    <row r="3546" spans="3:6" x14ac:dyDescent="0.25">
      <c r="C3546" s="649">
        <v>214.25</v>
      </c>
      <c r="D3546" s="650" t="str">
        <f t="shared" si="118"/>
        <v>214.25</v>
      </c>
      <c r="E3546" s="651">
        <v>0.48408499999999999</v>
      </c>
      <c r="F3546" s="618"/>
    </row>
    <row r="3547" spans="3:6" x14ac:dyDescent="0.25">
      <c r="C3547" s="649">
        <v>214.3</v>
      </c>
      <c r="D3547" s="650" t="str">
        <f t="shared" si="118"/>
        <v>214.30</v>
      </c>
      <c r="E3547" s="651">
        <v>0.48406500000000002</v>
      </c>
      <c r="F3547" s="618"/>
    </row>
    <row r="3548" spans="3:6" x14ac:dyDescent="0.25">
      <c r="C3548" s="649">
        <v>214.35</v>
      </c>
      <c r="D3548" s="650" t="str">
        <f t="shared" si="118"/>
        <v>214.35</v>
      </c>
      <c r="E3548" s="651">
        <v>0.484045</v>
      </c>
      <c r="F3548" s="618"/>
    </row>
    <row r="3549" spans="3:6" x14ac:dyDescent="0.25">
      <c r="C3549" s="649">
        <v>214.4</v>
      </c>
      <c r="D3549" s="650" t="str">
        <f t="shared" si="118"/>
        <v>214.40</v>
      </c>
      <c r="E3549" s="651">
        <v>0.48402499999999998</v>
      </c>
      <c r="F3549" s="618"/>
    </row>
    <row r="3550" spans="3:6" x14ac:dyDescent="0.25">
      <c r="C3550" s="649">
        <v>214.45</v>
      </c>
      <c r="D3550" s="650" t="str">
        <f t="shared" si="118"/>
        <v>214.45</v>
      </c>
      <c r="E3550" s="651">
        <v>0.48400500000000002</v>
      </c>
      <c r="F3550" s="618"/>
    </row>
    <row r="3551" spans="3:6" x14ac:dyDescent="0.25">
      <c r="C3551" s="649">
        <v>214.5</v>
      </c>
      <c r="D3551" s="650" t="str">
        <f t="shared" si="118"/>
        <v>214.50</v>
      </c>
      <c r="E3551" s="651">
        <v>0.483985</v>
      </c>
      <c r="F3551" s="618"/>
    </row>
    <row r="3552" spans="3:6" x14ac:dyDescent="0.25">
      <c r="C3552" s="649">
        <v>214.55</v>
      </c>
      <c r="D3552" s="650" t="str">
        <f t="shared" si="118"/>
        <v>214.55</v>
      </c>
      <c r="E3552" s="651">
        <v>0.48396499999999998</v>
      </c>
      <c r="F3552" s="618"/>
    </row>
    <row r="3553" spans="3:6" x14ac:dyDescent="0.25">
      <c r="C3553" s="649">
        <v>214.6</v>
      </c>
      <c r="D3553" s="650" t="str">
        <f t="shared" si="118"/>
        <v>214.60</v>
      </c>
      <c r="E3553" s="651">
        <v>0.48394500000000001</v>
      </c>
      <c r="F3553" s="618"/>
    </row>
    <row r="3554" spans="3:6" x14ac:dyDescent="0.25">
      <c r="C3554" s="649">
        <v>214.65</v>
      </c>
      <c r="D3554" s="650" t="str">
        <f t="shared" si="118"/>
        <v>214.65</v>
      </c>
      <c r="E3554" s="651">
        <v>0.48392499999999999</v>
      </c>
      <c r="F3554" s="618"/>
    </row>
    <row r="3555" spans="3:6" x14ac:dyDescent="0.25">
      <c r="C3555" s="649">
        <v>214.7</v>
      </c>
      <c r="D3555" s="650" t="str">
        <f t="shared" si="118"/>
        <v>214.70</v>
      </c>
      <c r="E3555" s="651">
        <v>0.48390499999999997</v>
      </c>
      <c r="F3555" s="618"/>
    </row>
    <row r="3556" spans="3:6" x14ac:dyDescent="0.25">
      <c r="C3556" s="649">
        <v>214.75</v>
      </c>
      <c r="D3556" s="650" t="str">
        <f t="shared" si="118"/>
        <v>214.75</v>
      </c>
      <c r="E3556" s="651">
        <v>0.48388500000000001</v>
      </c>
      <c r="F3556" s="618"/>
    </row>
    <row r="3557" spans="3:6" x14ac:dyDescent="0.25">
      <c r="C3557" s="649">
        <v>214.8</v>
      </c>
      <c r="D3557" s="650" t="str">
        <f t="shared" si="118"/>
        <v>214.80</v>
      </c>
      <c r="E3557" s="651">
        <v>0.48386499999999999</v>
      </c>
      <c r="F3557" s="618"/>
    </row>
    <row r="3558" spans="3:6" x14ac:dyDescent="0.25">
      <c r="C3558" s="649">
        <v>214.85</v>
      </c>
      <c r="D3558" s="650" t="str">
        <f t="shared" si="118"/>
        <v>214.85</v>
      </c>
      <c r="E3558" s="651">
        <v>0.48384500000000003</v>
      </c>
      <c r="F3558" s="618"/>
    </row>
    <row r="3559" spans="3:6" x14ac:dyDescent="0.25">
      <c r="C3559" s="649">
        <v>214.9</v>
      </c>
      <c r="D3559" s="650" t="str">
        <f t="shared" si="118"/>
        <v>214.90</v>
      </c>
      <c r="E3559" s="651">
        <v>0.48382500000000001</v>
      </c>
      <c r="F3559" s="618"/>
    </row>
    <row r="3560" spans="3:6" x14ac:dyDescent="0.25">
      <c r="C3560" s="649">
        <v>214.95</v>
      </c>
      <c r="D3560" s="650" t="str">
        <f t="shared" si="118"/>
        <v>214.95</v>
      </c>
      <c r="E3560" s="651">
        <v>0.48381000000000002</v>
      </c>
      <c r="F3560" s="618"/>
    </row>
    <row r="3561" spans="3:6" x14ac:dyDescent="0.25">
      <c r="C3561" s="649">
        <v>215</v>
      </c>
      <c r="D3561" s="650" t="str">
        <f t="shared" si="118"/>
        <v>215.00</v>
      </c>
      <c r="E3561" s="651">
        <v>0.48379499999999998</v>
      </c>
      <c r="F3561" s="618"/>
    </row>
    <row r="3562" spans="3:6" x14ac:dyDescent="0.25">
      <c r="C3562" s="649">
        <v>215.05</v>
      </c>
      <c r="D3562" s="650" t="str">
        <f t="shared" si="118"/>
        <v>215.05</v>
      </c>
      <c r="E3562" s="651">
        <v>0.48377999999999999</v>
      </c>
      <c r="F3562" s="618"/>
    </row>
    <row r="3563" spans="3:6" x14ac:dyDescent="0.25">
      <c r="C3563" s="649">
        <v>215.1</v>
      </c>
      <c r="D3563" s="650" t="str">
        <f t="shared" si="118"/>
        <v>215.10</v>
      </c>
      <c r="E3563" s="651">
        <v>0.483765</v>
      </c>
      <c r="F3563" s="618"/>
    </row>
    <row r="3564" spans="3:6" x14ac:dyDescent="0.25">
      <c r="C3564" s="649">
        <v>215.15</v>
      </c>
      <c r="D3564" s="650" t="str">
        <f t="shared" si="118"/>
        <v>215.15</v>
      </c>
      <c r="E3564" s="651">
        <v>0.48375000000000001</v>
      </c>
      <c r="F3564" s="618"/>
    </row>
    <row r="3565" spans="3:6" x14ac:dyDescent="0.25">
      <c r="C3565" s="649">
        <v>215.2</v>
      </c>
      <c r="D3565" s="650" t="str">
        <f t="shared" si="118"/>
        <v>215.20</v>
      </c>
      <c r="E3565" s="651">
        <v>0.48373500000000003</v>
      </c>
      <c r="F3565" s="618"/>
    </row>
    <row r="3566" spans="3:6" x14ac:dyDescent="0.25">
      <c r="C3566" s="649">
        <v>215.25</v>
      </c>
      <c r="D3566" s="650" t="str">
        <f t="shared" si="118"/>
        <v>215.25</v>
      </c>
      <c r="E3566" s="651">
        <v>0.48371999999999998</v>
      </c>
      <c r="F3566" s="618"/>
    </row>
    <row r="3567" spans="3:6" x14ac:dyDescent="0.25">
      <c r="C3567" s="649">
        <v>215.3</v>
      </c>
      <c r="D3567" s="650" t="str">
        <f t="shared" si="118"/>
        <v>215.30</v>
      </c>
      <c r="E3567" s="651">
        <v>0.483705</v>
      </c>
      <c r="F3567" s="618"/>
    </row>
    <row r="3568" spans="3:6" x14ac:dyDescent="0.25">
      <c r="C3568" s="649">
        <v>215.35</v>
      </c>
      <c r="D3568" s="650" t="str">
        <f t="shared" si="118"/>
        <v>215.35</v>
      </c>
      <c r="E3568" s="651">
        <v>0.48369000000000001</v>
      </c>
      <c r="F3568" s="618"/>
    </row>
    <row r="3569" spans="3:6" x14ac:dyDescent="0.25">
      <c r="C3569" s="649">
        <v>215.4</v>
      </c>
      <c r="D3569" s="650" t="str">
        <f t="shared" si="118"/>
        <v>215.40</v>
      </c>
      <c r="E3569" s="651">
        <v>0.48367500000000002</v>
      </c>
      <c r="F3569" s="618"/>
    </row>
    <row r="3570" spans="3:6" x14ac:dyDescent="0.25">
      <c r="C3570" s="649">
        <v>215.45</v>
      </c>
      <c r="D3570" s="650" t="str">
        <f t="shared" si="118"/>
        <v>215.45</v>
      </c>
      <c r="E3570" s="651">
        <v>0.48365999999999998</v>
      </c>
      <c r="F3570" s="618"/>
    </row>
    <row r="3571" spans="3:6" x14ac:dyDescent="0.25">
      <c r="C3571" s="649">
        <v>215.5</v>
      </c>
      <c r="D3571" s="650" t="str">
        <f t="shared" si="118"/>
        <v>215.50</v>
      </c>
      <c r="E3571" s="651">
        <v>0.48364499999999999</v>
      </c>
      <c r="F3571" s="618"/>
    </row>
    <row r="3572" spans="3:6" x14ac:dyDescent="0.25">
      <c r="C3572" s="649">
        <v>215.55</v>
      </c>
      <c r="D3572" s="650" t="str">
        <f t="shared" si="118"/>
        <v>215.55</v>
      </c>
      <c r="E3572" s="651">
        <v>0.48363</v>
      </c>
      <c r="F3572" s="618"/>
    </row>
    <row r="3573" spans="3:6" x14ac:dyDescent="0.25">
      <c r="C3573" s="649">
        <v>215.6</v>
      </c>
      <c r="D3573" s="650" t="str">
        <f t="shared" si="118"/>
        <v>215.60</v>
      </c>
      <c r="E3573" s="651">
        <v>0.48361500000000002</v>
      </c>
      <c r="F3573" s="618"/>
    </row>
    <row r="3574" spans="3:6" x14ac:dyDescent="0.25">
      <c r="C3574" s="649">
        <v>215.65</v>
      </c>
      <c r="D3574" s="650" t="str">
        <f t="shared" si="118"/>
        <v>215.65</v>
      </c>
      <c r="E3574" s="651">
        <v>0.48359999999999997</v>
      </c>
      <c r="F3574" s="618"/>
    </row>
    <row r="3575" spans="3:6" x14ac:dyDescent="0.25">
      <c r="C3575" s="649">
        <v>215.7</v>
      </c>
      <c r="D3575" s="650" t="str">
        <f t="shared" si="118"/>
        <v>215.70</v>
      </c>
      <c r="E3575" s="651">
        <v>0.48358499999999999</v>
      </c>
      <c r="F3575" s="618"/>
    </row>
    <row r="3576" spans="3:6" x14ac:dyDescent="0.25">
      <c r="C3576" s="649">
        <v>215.75</v>
      </c>
      <c r="D3576" s="650" t="str">
        <f t="shared" si="118"/>
        <v>215.75</v>
      </c>
      <c r="E3576" s="651">
        <v>0.48357</v>
      </c>
      <c r="F3576" s="618"/>
    </row>
    <row r="3577" spans="3:6" x14ac:dyDescent="0.25">
      <c r="C3577" s="649">
        <v>215.8</v>
      </c>
      <c r="D3577" s="650" t="str">
        <f t="shared" si="118"/>
        <v>215.80</v>
      </c>
      <c r="E3577" s="651">
        <v>0.48355500000000001</v>
      </c>
      <c r="F3577" s="618"/>
    </row>
    <row r="3578" spans="3:6" x14ac:dyDescent="0.25">
      <c r="C3578" s="649">
        <v>215.85</v>
      </c>
      <c r="D3578" s="650" t="str">
        <f t="shared" si="118"/>
        <v>215.85</v>
      </c>
      <c r="E3578" s="651">
        <v>0.48354000000000003</v>
      </c>
      <c r="F3578" s="618"/>
    </row>
    <row r="3579" spans="3:6" x14ac:dyDescent="0.25">
      <c r="C3579" s="649">
        <v>215.9</v>
      </c>
      <c r="D3579" s="650" t="str">
        <f t="shared" si="118"/>
        <v>215.90</v>
      </c>
      <c r="E3579" s="651">
        <v>0.48352499999999998</v>
      </c>
      <c r="F3579" s="618"/>
    </row>
    <row r="3580" spans="3:6" x14ac:dyDescent="0.25">
      <c r="C3580" s="649">
        <v>215.95</v>
      </c>
      <c r="D3580" s="650" t="str">
        <f t="shared" si="118"/>
        <v>215.95</v>
      </c>
      <c r="E3580" s="651">
        <v>0.48351</v>
      </c>
      <c r="F3580" s="618"/>
    </row>
    <row r="3581" spans="3:6" x14ac:dyDescent="0.25">
      <c r="C3581" s="649">
        <v>216</v>
      </c>
      <c r="D3581" s="650" t="str">
        <f t="shared" si="118"/>
        <v>216.00</v>
      </c>
      <c r="E3581" s="651">
        <v>0.48349500000000001</v>
      </c>
      <c r="F3581" s="618"/>
    </row>
    <row r="3582" spans="3:6" x14ac:dyDescent="0.25">
      <c r="C3582" s="649">
        <v>216.05</v>
      </c>
      <c r="D3582" s="650" t="str">
        <f t="shared" ref="D3582:D3645" si="119">TEXT(C3582,"#.00")</f>
        <v>216.05</v>
      </c>
      <c r="E3582" s="651">
        <v>0.48348000000000002</v>
      </c>
      <c r="F3582" s="618"/>
    </row>
    <row r="3583" spans="3:6" x14ac:dyDescent="0.25">
      <c r="C3583" s="649">
        <v>216.1</v>
      </c>
      <c r="D3583" s="650" t="str">
        <f t="shared" si="119"/>
        <v>216.10</v>
      </c>
      <c r="E3583" s="651">
        <v>0.48346499999999998</v>
      </c>
      <c r="F3583" s="618"/>
    </row>
    <row r="3584" spans="3:6" x14ac:dyDescent="0.25">
      <c r="C3584" s="649">
        <v>216.15</v>
      </c>
      <c r="D3584" s="650" t="str">
        <f t="shared" si="119"/>
        <v>216.15</v>
      </c>
      <c r="E3584" s="651">
        <v>0.48344999999999999</v>
      </c>
      <c r="F3584" s="618"/>
    </row>
    <row r="3585" spans="3:6" x14ac:dyDescent="0.25">
      <c r="C3585" s="649">
        <v>216.2</v>
      </c>
      <c r="D3585" s="650" t="str">
        <f t="shared" si="119"/>
        <v>216.20</v>
      </c>
      <c r="E3585" s="651">
        <v>0.483435</v>
      </c>
      <c r="F3585" s="618"/>
    </row>
    <row r="3586" spans="3:6" x14ac:dyDescent="0.25">
      <c r="C3586" s="649">
        <v>216.25</v>
      </c>
      <c r="D3586" s="650" t="str">
        <f t="shared" si="119"/>
        <v>216.25</v>
      </c>
      <c r="E3586" s="651">
        <v>0.48342000000000002</v>
      </c>
      <c r="F3586" s="618"/>
    </row>
    <row r="3587" spans="3:6" x14ac:dyDescent="0.25">
      <c r="C3587" s="649">
        <v>216.3</v>
      </c>
      <c r="D3587" s="650" t="str">
        <f t="shared" si="119"/>
        <v>216.30</v>
      </c>
      <c r="E3587" s="651">
        <v>0.48340499999999997</v>
      </c>
      <c r="F3587" s="618"/>
    </row>
    <row r="3588" spans="3:6" x14ac:dyDescent="0.25">
      <c r="C3588" s="649">
        <v>216.35</v>
      </c>
      <c r="D3588" s="650" t="str">
        <f t="shared" si="119"/>
        <v>216.35</v>
      </c>
      <c r="E3588" s="651">
        <v>0.48338999999999999</v>
      </c>
      <c r="F3588" s="618"/>
    </row>
    <row r="3589" spans="3:6" x14ac:dyDescent="0.25">
      <c r="C3589" s="649">
        <v>216.4</v>
      </c>
      <c r="D3589" s="650" t="str">
        <f t="shared" si="119"/>
        <v>216.40</v>
      </c>
      <c r="E3589" s="651">
        <v>0.483375</v>
      </c>
      <c r="F3589" s="618"/>
    </row>
    <row r="3590" spans="3:6" x14ac:dyDescent="0.25">
      <c r="C3590" s="649">
        <v>216.45</v>
      </c>
      <c r="D3590" s="650" t="str">
        <f t="shared" si="119"/>
        <v>216.45</v>
      </c>
      <c r="E3590" s="651">
        <v>0.48336000000000001</v>
      </c>
      <c r="F3590" s="618"/>
    </row>
    <row r="3591" spans="3:6" x14ac:dyDescent="0.25">
      <c r="C3591" s="649">
        <v>216.5</v>
      </c>
      <c r="D3591" s="650" t="str">
        <f t="shared" si="119"/>
        <v>216.50</v>
      </c>
      <c r="E3591" s="651">
        <v>0.48334500000000002</v>
      </c>
      <c r="F3591" s="618"/>
    </row>
    <row r="3592" spans="3:6" x14ac:dyDescent="0.25">
      <c r="C3592" s="649">
        <v>216.55</v>
      </c>
      <c r="D3592" s="650" t="str">
        <f t="shared" si="119"/>
        <v>216.55</v>
      </c>
      <c r="E3592" s="651">
        <v>0.48332999999999998</v>
      </c>
      <c r="F3592" s="618"/>
    </row>
    <row r="3593" spans="3:6" x14ac:dyDescent="0.25">
      <c r="C3593" s="649">
        <v>216.6</v>
      </c>
      <c r="D3593" s="650" t="str">
        <f t="shared" si="119"/>
        <v>216.60</v>
      </c>
      <c r="E3593" s="651">
        <v>0.48331499999999999</v>
      </c>
      <c r="F3593" s="618"/>
    </row>
    <row r="3594" spans="3:6" x14ac:dyDescent="0.25">
      <c r="C3594" s="649">
        <v>216.65</v>
      </c>
      <c r="D3594" s="650" t="str">
        <f t="shared" si="119"/>
        <v>216.65</v>
      </c>
      <c r="E3594" s="651">
        <v>0.48330000000000001</v>
      </c>
      <c r="F3594" s="618"/>
    </row>
    <row r="3595" spans="3:6" x14ac:dyDescent="0.25">
      <c r="C3595" s="649">
        <v>216.7</v>
      </c>
      <c r="D3595" s="650" t="str">
        <f t="shared" si="119"/>
        <v>216.70</v>
      </c>
      <c r="E3595" s="651">
        <v>0.48328500000000002</v>
      </c>
      <c r="F3595" s="618"/>
    </row>
    <row r="3596" spans="3:6" x14ac:dyDescent="0.25">
      <c r="C3596" s="649">
        <v>216.75</v>
      </c>
      <c r="D3596" s="650" t="str">
        <f t="shared" si="119"/>
        <v>216.75</v>
      </c>
      <c r="E3596" s="651">
        <v>0.48326999999999998</v>
      </c>
      <c r="F3596" s="618"/>
    </row>
    <row r="3597" spans="3:6" x14ac:dyDescent="0.25">
      <c r="C3597" s="649">
        <v>216.8</v>
      </c>
      <c r="D3597" s="650" t="str">
        <f t="shared" si="119"/>
        <v>216.80</v>
      </c>
      <c r="E3597" s="651">
        <v>0.48325499999999999</v>
      </c>
      <c r="F3597" s="618"/>
    </row>
    <row r="3598" spans="3:6" x14ac:dyDescent="0.25">
      <c r="C3598" s="649">
        <v>216.85</v>
      </c>
      <c r="D3598" s="650" t="str">
        <f t="shared" si="119"/>
        <v>216.85</v>
      </c>
      <c r="E3598" s="651">
        <v>0.48324</v>
      </c>
      <c r="F3598" s="618"/>
    </row>
    <row r="3599" spans="3:6" x14ac:dyDescent="0.25">
      <c r="C3599" s="649">
        <v>216.9</v>
      </c>
      <c r="D3599" s="650" t="str">
        <f t="shared" si="119"/>
        <v>216.90</v>
      </c>
      <c r="E3599" s="651">
        <v>0.48322500000000002</v>
      </c>
      <c r="F3599" s="618"/>
    </row>
    <row r="3600" spans="3:6" x14ac:dyDescent="0.25">
      <c r="C3600" s="649">
        <v>216.95</v>
      </c>
      <c r="D3600" s="650" t="str">
        <f t="shared" si="119"/>
        <v>216.95</v>
      </c>
      <c r="E3600" s="651">
        <v>0.48320999999999997</v>
      </c>
      <c r="F3600" s="618"/>
    </row>
    <row r="3601" spans="3:6" x14ac:dyDescent="0.25">
      <c r="C3601" s="649">
        <v>217</v>
      </c>
      <c r="D3601" s="650" t="str">
        <f t="shared" si="119"/>
        <v>217.00</v>
      </c>
      <c r="E3601" s="651">
        <v>0.48319499999999999</v>
      </c>
      <c r="F3601" s="618"/>
    </row>
    <row r="3602" spans="3:6" x14ac:dyDescent="0.25">
      <c r="C3602" s="649">
        <v>217.05</v>
      </c>
      <c r="D3602" s="650" t="str">
        <f t="shared" si="119"/>
        <v>217.05</v>
      </c>
      <c r="E3602" s="651">
        <v>0.48318</v>
      </c>
      <c r="F3602" s="618"/>
    </row>
    <row r="3603" spans="3:6" x14ac:dyDescent="0.25">
      <c r="C3603" s="649">
        <v>217.1</v>
      </c>
      <c r="D3603" s="650" t="str">
        <f t="shared" si="119"/>
        <v>217.10</v>
      </c>
      <c r="E3603" s="651">
        <v>0.48316500000000001</v>
      </c>
      <c r="F3603" s="618"/>
    </row>
    <row r="3604" spans="3:6" x14ac:dyDescent="0.25">
      <c r="C3604" s="649">
        <v>217.15</v>
      </c>
      <c r="D3604" s="650" t="str">
        <f t="shared" si="119"/>
        <v>217.15</v>
      </c>
      <c r="E3604" s="651">
        <v>0.48315000000000002</v>
      </c>
      <c r="F3604" s="618"/>
    </row>
    <row r="3605" spans="3:6" x14ac:dyDescent="0.25">
      <c r="C3605" s="649">
        <v>217.2</v>
      </c>
      <c r="D3605" s="650" t="str">
        <f t="shared" si="119"/>
        <v>217.20</v>
      </c>
      <c r="E3605" s="651">
        <v>0.48313499999999998</v>
      </c>
      <c r="F3605" s="618"/>
    </row>
    <row r="3606" spans="3:6" x14ac:dyDescent="0.25">
      <c r="C3606" s="649">
        <v>217.25</v>
      </c>
      <c r="D3606" s="650" t="str">
        <f t="shared" si="119"/>
        <v>217.25</v>
      </c>
      <c r="E3606" s="651">
        <v>0.48311999999999999</v>
      </c>
      <c r="F3606" s="618"/>
    </row>
    <row r="3607" spans="3:6" x14ac:dyDescent="0.25">
      <c r="C3607" s="649">
        <v>217.3</v>
      </c>
      <c r="D3607" s="650" t="str">
        <f t="shared" si="119"/>
        <v>217.30</v>
      </c>
      <c r="E3607" s="651">
        <v>0.48310500000000001</v>
      </c>
      <c r="F3607" s="618"/>
    </row>
    <row r="3608" spans="3:6" x14ac:dyDescent="0.25">
      <c r="C3608" s="649">
        <v>217.35</v>
      </c>
      <c r="D3608" s="650" t="str">
        <f t="shared" si="119"/>
        <v>217.35</v>
      </c>
      <c r="E3608" s="651">
        <v>0.48309000000000002</v>
      </c>
      <c r="F3608" s="618"/>
    </row>
    <row r="3609" spans="3:6" x14ac:dyDescent="0.25">
      <c r="C3609" s="649">
        <v>217.4</v>
      </c>
      <c r="D3609" s="650" t="str">
        <f t="shared" si="119"/>
        <v>217.40</v>
      </c>
      <c r="E3609" s="651">
        <v>0.48307499999999998</v>
      </c>
      <c r="F3609" s="618"/>
    </row>
    <row r="3610" spans="3:6" x14ac:dyDescent="0.25">
      <c r="C3610" s="649">
        <v>217.45</v>
      </c>
      <c r="D3610" s="650" t="str">
        <f t="shared" si="119"/>
        <v>217.45</v>
      </c>
      <c r="E3610" s="651">
        <v>0.48305999999999999</v>
      </c>
      <c r="F3610" s="618"/>
    </row>
    <row r="3611" spans="3:6" x14ac:dyDescent="0.25">
      <c r="C3611" s="649">
        <v>217.5</v>
      </c>
      <c r="D3611" s="650" t="str">
        <f t="shared" si="119"/>
        <v>217.50</v>
      </c>
      <c r="E3611" s="651">
        <v>0.483045</v>
      </c>
      <c r="F3611" s="618"/>
    </row>
    <row r="3612" spans="3:6" x14ac:dyDescent="0.25">
      <c r="C3612" s="649">
        <v>217.55</v>
      </c>
      <c r="D3612" s="650" t="str">
        <f t="shared" si="119"/>
        <v>217.55</v>
      </c>
      <c r="E3612" s="651">
        <v>0.48303000000000001</v>
      </c>
      <c r="F3612" s="618"/>
    </row>
    <row r="3613" spans="3:6" x14ac:dyDescent="0.25">
      <c r="C3613" s="649">
        <v>217.6</v>
      </c>
      <c r="D3613" s="650" t="str">
        <f t="shared" si="119"/>
        <v>217.60</v>
      </c>
      <c r="E3613" s="651">
        <v>0.48301500000000003</v>
      </c>
      <c r="F3613" s="618"/>
    </row>
    <row r="3614" spans="3:6" x14ac:dyDescent="0.25">
      <c r="C3614" s="649">
        <v>217.65</v>
      </c>
      <c r="D3614" s="650" t="str">
        <f t="shared" si="119"/>
        <v>217.65</v>
      </c>
      <c r="E3614" s="651">
        <v>0.48299999999999998</v>
      </c>
      <c r="F3614" s="618"/>
    </row>
    <row r="3615" spans="3:6" x14ac:dyDescent="0.25">
      <c r="C3615" s="649">
        <v>217.7</v>
      </c>
      <c r="D3615" s="650" t="str">
        <f t="shared" si="119"/>
        <v>217.70</v>
      </c>
      <c r="E3615" s="651">
        <v>0.482985</v>
      </c>
      <c r="F3615" s="618"/>
    </row>
    <row r="3616" spans="3:6" x14ac:dyDescent="0.25">
      <c r="C3616" s="649">
        <v>217.75</v>
      </c>
      <c r="D3616" s="650" t="str">
        <f t="shared" si="119"/>
        <v>217.75</v>
      </c>
      <c r="E3616" s="651">
        <v>0.48297000000000001</v>
      </c>
      <c r="F3616" s="618"/>
    </row>
    <row r="3617" spans="3:6" x14ac:dyDescent="0.25">
      <c r="C3617" s="649">
        <v>217.8</v>
      </c>
      <c r="D3617" s="650" t="str">
        <f t="shared" si="119"/>
        <v>217.80</v>
      </c>
      <c r="E3617" s="651">
        <v>0.48295500000000002</v>
      </c>
      <c r="F3617" s="618"/>
    </row>
    <row r="3618" spans="3:6" x14ac:dyDescent="0.25">
      <c r="C3618" s="649">
        <v>217.85</v>
      </c>
      <c r="D3618" s="650" t="str">
        <f t="shared" si="119"/>
        <v>217.85</v>
      </c>
      <c r="E3618" s="651">
        <v>0.48293999999999998</v>
      </c>
      <c r="F3618" s="618"/>
    </row>
    <row r="3619" spans="3:6" x14ac:dyDescent="0.25">
      <c r="C3619" s="649">
        <v>217.9</v>
      </c>
      <c r="D3619" s="650" t="str">
        <f t="shared" si="119"/>
        <v>217.90</v>
      </c>
      <c r="E3619" s="651">
        <v>0.48292499999999999</v>
      </c>
      <c r="F3619" s="618"/>
    </row>
    <row r="3620" spans="3:6" x14ac:dyDescent="0.25">
      <c r="C3620" s="649">
        <v>217.95</v>
      </c>
      <c r="D3620" s="650" t="str">
        <f t="shared" si="119"/>
        <v>217.95</v>
      </c>
      <c r="E3620" s="651">
        <v>0.48291000000000001</v>
      </c>
      <c r="F3620" s="618"/>
    </row>
    <row r="3621" spans="3:6" x14ac:dyDescent="0.25">
      <c r="C3621" s="649">
        <v>218</v>
      </c>
      <c r="D3621" s="650" t="str">
        <f t="shared" si="119"/>
        <v>218.00</v>
      </c>
      <c r="E3621" s="651">
        <v>0.48289500000000002</v>
      </c>
      <c r="F3621" s="618"/>
    </row>
    <row r="3622" spans="3:6" x14ac:dyDescent="0.25">
      <c r="C3622" s="649">
        <v>218.05</v>
      </c>
      <c r="D3622" s="650" t="str">
        <f t="shared" si="119"/>
        <v>218.05</v>
      </c>
      <c r="E3622" s="651">
        <v>0.48287999999999998</v>
      </c>
      <c r="F3622" s="618"/>
    </row>
    <row r="3623" spans="3:6" x14ac:dyDescent="0.25">
      <c r="C3623" s="649">
        <v>218.1</v>
      </c>
      <c r="D3623" s="650" t="str">
        <f t="shared" si="119"/>
        <v>218.10</v>
      </c>
      <c r="E3623" s="651">
        <v>0.48286499999999999</v>
      </c>
      <c r="F3623" s="618"/>
    </row>
    <row r="3624" spans="3:6" x14ac:dyDescent="0.25">
      <c r="C3624" s="649">
        <v>218.15</v>
      </c>
      <c r="D3624" s="650" t="str">
        <f t="shared" si="119"/>
        <v>218.15</v>
      </c>
      <c r="E3624" s="651">
        <v>0.48285</v>
      </c>
      <c r="F3624" s="618"/>
    </row>
    <row r="3625" spans="3:6" x14ac:dyDescent="0.25">
      <c r="C3625" s="649">
        <v>218.2</v>
      </c>
      <c r="D3625" s="650" t="str">
        <f t="shared" si="119"/>
        <v>218.20</v>
      </c>
      <c r="E3625" s="651">
        <v>0.48283500000000001</v>
      </c>
      <c r="F3625" s="618"/>
    </row>
    <row r="3626" spans="3:6" x14ac:dyDescent="0.25">
      <c r="C3626" s="649">
        <v>218.25</v>
      </c>
      <c r="D3626" s="650" t="str">
        <f t="shared" si="119"/>
        <v>218.25</v>
      </c>
      <c r="E3626" s="651">
        <v>0.48282000000000003</v>
      </c>
      <c r="F3626" s="618"/>
    </row>
    <row r="3627" spans="3:6" x14ac:dyDescent="0.25">
      <c r="C3627" s="649">
        <v>218.3</v>
      </c>
      <c r="D3627" s="650" t="str">
        <f t="shared" si="119"/>
        <v>218.30</v>
      </c>
      <c r="E3627" s="651">
        <v>0.48280499999999998</v>
      </c>
      <c r="F3627" s="618"/>
    </row>
    <row r="3628" spans="3:6" x14ac:dyDescent="0.25">
      <c r="C3628" s="649">
        <v>218.35</v>
      </c>
      <c r="D3628" s="650" t="str">
        <f t="shared" si="119"/>
        <v>218.35</v>
      </c>
      <c r="E3628" s="651">
        <v>0.48279</v>
      </c>
      <c r="F3628" s="618"/>
    </row>
    <row r="3629" spans="3:6" x14ac:dyDescent="0.25">
      <c r="C3629" s="649">
        <v>218.4</v>
      </c>
      <c r="D3629" s="650" t="str">
        <f t="shared" si="119"/>
        <v>218.40</v>
      </c>
      <c r="E3629" s="651">
        <v>0.48277500000000001</v>
      </c>
      <c r="F3629" s="618"/>
    </row>
    <row r="3630" spans="3:6" x14ac:dyDescent="0.25">
      <c r="C3630" s="649">
        <v>218.45</v>
      </c>
      <c r="D3630" s="650" t="str">
        <f t="shared" si="119"/>
        <v>218.45</v>
      </c>
      <c r="E3630" s="651">
        <v>0.48276000000000002</v>
      </c>
      <c r="F3630" s="618"/>
    </row>
    <row r="3631" spans="3:6" x14ac:dyDescent="0.25">
      <c r="C3631" s="649">
        <v>218.5</v>
      </c>
      <c r="D3631" s="650" t="str">
        <f t="shared" si="119"/>
        <v>218.50</v>
      </c>
      <c r="E3631" s="651">
        <v>0.48274499999999998</v>
      </c>
      <c r="F3631" s="618"/>
    </row>
    <row r="3632" spans="3:6" x14ac:dyDescent="0.25">
      <c r="C3632" s="649">
        <v>218.55</v>
      </c>
      <c r="D3632" s="650" t="str">
        <f t="shared" si="119"/>
        <v>218.55</v>
      </c>
      <c r="E3632" s="651">
        <v>0.48272999999999999</v>
      </c>
      <c r="F3632" s="618"/>
    </row>
    <row r="3633" spans="3:6" x14ac:dyDescent="0.25">
      <c r="C3633" s="649">
        <v>218.6</v>
      </c>
      <c r="D3633" s="650" t="str">
        <f t="shared" si="119"/>
        <v>218.60</v>
      </c>
      <c r="E3633" s="651">
        <v>0.48271500000000001</v>
      </c>
      <c r="F3633" s="618"/>
    </row>
    <row r="3634" spans="3:6" x14ac:dyDescent="0.25">
      <c r="C3634" s="649">
        <v>218.65</v>
      </c>
      <c r="D3634" s="650" t="str">
        <f t="shared" si="119"/>
        <v>218.65</v>
      </c>
      <c r="E3634" s="651">
        <v>0.48270000000000002</v>
      </c>
      <c r="F3634" s="618"/>
    </row>
    <row r="3635" spans="3:6" x14ac:dyDescent="0.25">
      <c r="C3635" s="649">
        <v>218.7</v>
      </c>
      <c r="D3635" s="650" t="str">
        <f t="shared" si="119"/>
        <v>218.70</v>
      </c>
      <c r="E3635" s="651">
        <v>0.48268499999999998</v>
      </c>
      <c r="F3635" s="618"/>
    </row>
    <row r="3636" spans="3:6" x14ac:dyDescent="0.25">
      <c r="C3636" s="649">
        <v>218.75</v>
      </c>
      <c r="D3636" s="650" t="str">
        <f t="shared" si="119"/>
        <v>218.75</v>
      </c>
      <c r="E3636" s="651">
        <v>0.48266999999999999</v>
      </c>
      <c r="F3636" s="618"/>
    </row>
    <row r="3637" spans="3:6" x14ac:dyDescent="0.25">
      <c r="C3637" s="649">
        <v>218.8</v>
      </c>
      <c r="D3637" s="650" t="str">
        <f t="shared" si="119"/>
        <v>218.80</v>
      </c>
      <c r="E3637" s="651">
        <v>0.482655</v>
      </c>
      <c r="F3637" s="618"/>
    </row>
    <row r="3638" spans="3:6" x14ac:dyDescent="0.25">
      <c r="C3638" s="649">
        <v>218.85</v>
      </c>
      <c r="D3638" s="650" t="str">
        <f t="shared" si="119"/>
        <v>218.85</v>
      </c>
      <c r="E3638" s="651">
        <v>0.48264000000000001</v>
      </c>
      <c r="F3638" s="618"/>
    </row>
    <row r="3639" spans="3:6" x14ac:dyDescent="0.25">
      <c r="C3639" s="649">
        <v>218.9</v>
      </c>
      <c r="D3639" s="650" t="str">
        <f t="shared" si="119"/>
        <v>218.90</v>
      </c>
      <c r="E3639" s="651">
        <v>0.48262500000000003</v>
      </c>
      <c r="F3639" s="618"/>
    </row>
    <row r="3640" spans="3:6" x14ac:dyDescent="0.25">
      <c r="C3640" s="649">
        <v>218.95</v>
      </c>
      <c r="D3640" s="650" t="str">
        <f t="shared" si="119"/>
        <v>218.95</v>
      </c>
      <c r="E3640" s="651">
        <v>0.48260500000000001</v>
      </c>
      <c r="F3640" s="618"/>
    </row>
    <row r="3641" spans="3:6" x14ac:dyDescent="0.25">
      <c r="C3641" s="649">
        <v>219</v>
      </c>
      <c r="D3641" s="650" t="str">
        <f t="shared" si="119"/>
        <v>219.00</v>
      </c>
      <c r="E3641" s="651">
        <v>0.48259000000000002</v>
      </c>
      <c r="F3641" s="618"/>
    </row>
    <row r="3642" spans="3:6" x14ac:dyDescent="0.25">
      <c r="C3642" s="649">
        <v>219.05</v>
      </c>
      <c r="D3642" s="650" t="str">
        <f t="shared" si="119"/>
        <v>219.05</v>
      </c>
      <c r="E3642" s="651">
        <v>0.48257499999999998</v>
      </c>
      <c r="F3642" s="618"/>
    </row>
    <row r="3643" spans="3:6" x14ac:dyDescent="0.25">
      <c r="C3643" s="649">
        <v>219.1</v>
      </c>
      <c r="D3643" s="650" t="str">
        <f t="shared" si="119"/>
        <v>219.10</v>
      </c>
      <c r="E3643" s="651">
        <v>0.48255999999999999</v>
      </c>
      <c r="F3643" s="618"/>
    </row>
    <row r="3644" spans="3:6" x14ac:dyDescent="0.25">
      <c r="C3644" s="649">
        <v>219.15</v>
      </c>
      <c r="D3644" s="650" t="str">
        <f t="shared" si="119"/>
        <v>219.15</v>
      </c>
      <c r="E3644" s="651">
        <v>0.482545</v>
      </c>
      <c r="F3644" s="618"/>
    </row>
    <row r="3645" spans="3:6" x14ac:dyDescent="0.25">
      <c r="C3645" s="649">
        <v>219.2</v>
      </c>
      <c r="D3645" s="650" t="str">
        <f t="shared" si="119"/>
        <v>219.20</v>
      </c>
      <c r="E3645" s="651">
        <v>0.48253000000000001</v>
      </c>
      <c r="F3645" s="618"/>
    </row>
    <row r="3646" spans="3:6" x14ac:dyDescent="0.25">
      <c r="C3646" s="649">
        <v>219.25</v>
      </c>
      <c r="D3646" s="650" t="str">
        <f t="shared" ref="D3646:D3709" si="120">TEXT(C3646,"#.00")</f>
        <v>219.25</v>
      </c>
      <c r="E3646" s="651">
        <v>0.48251500000000003</v>
      </c>
      <c r="F3646" s="618"/>
    </row>
    <row r="3647" spans="3:6" x14ac:dyDescent="0.25">
      <c r="C3647" s="649">
        <v>219.3</v>
      </c>
      <c r="D3647" s="650" t="str">
        <f t="shared" si="120"/>
        <v>219.30</v>
      </c>
      <c r="E3647" s="651">
        <v>0.48249999999999998</v>
      </c>
      <c r="F3647" s="618"/>
    </row>
    <row r="3648" spans="3:6" x14ac:dyDescent="0.25">
      <c r="C3648" s="649">
        <v>219.35</v>
      </c>
      <c r="D3648" s="650" t="str">
        <f t="shared" si="120"/>
        <v>219.35</v>
      </c>
      <c r="E3648" s="651">
        <v>0.482485</v>
      </c>
      <c r="F3648" s="618"/>
    </row>
    <row r="3649" spans="3:6" x14ac:dyDescent="0.25">
      <c r="C3649" s="649">
        <v>219.4</v>
      </c>
      <c r="D3649" s="650" t="str">
        <f t="shared" si="120"/>
        <v>219.40</v>
      </c>
      <c r="E3649" s="651">
        <v>0.48247000000000001</v>
      </c>
      <c r="F3649" s="618"/>
    </row>
    <row r="3650" spans="3:6" x14ac:dyDescent="0.25">
      <c r="C3650" s="649">
        <v>219.45</v>
      </c>
      <c r="D3650" s="650" t="str">
        <f t="shared" si="120"/>
        <v>219.45</v>
      </c>
      <c r="E3650" s="651">
        <v>0.48245500000000002</v>
      </c>
      <c r="F3650" s="618"/>
    </row>
    <row r="3651" spans="3:6" x14ac:dyDescent="0.25">
      <c r="C3651" s="649">
        <v>219.5</v>
      </c>
      <c r="D3651" s="650" t="str">
        <f t="shared" si="120"/>
        <v>219.50</v>
      </c>
      <c r="E3651" s="651">
        <v>0.48243999999999998</v>
      </c>
      <c r="F3651" s="618"/>
    </row>
    <row r="3652" spans="3:6" x14ac:dyDescent="0.25">
      <c r="C3652" s="649">
        <v>219.55</v>
      </c>
      <c r="D3652" s="650" t="str">
        <f t="shared" si="120"/>
        <v>219.55</v>
      </c>
      <c r="E3652" s="651">
        <v>0.48242499999999999</v>
      </c>
      <c r="F3652" s="618"/>
    </row>
    <row r="3653" spans="3:6" x14ac:dyDescent="0.25">
      <c r="C3653" s="649">
        <v>219.6</v>
      </c>
      <c r="D3653" s="650" t="str">
        <f t="shared" si="120"/>
        <v>219.60</v>
      </c>
      <c r="E3653" s="651">
        <v>0.48241000000000001</v>
      </c>
      <c r="F3653" s="618"/>
    </row>
    <row r="3654" spans="3:6" x14ac:dyDescent="0.25">
      <c r="C3654" s="649">
        <v>219.65</v>
      </c>
      <c r="D3654" s="650" t="str">
        <f t="shared" si="120"/>
        <v>219.65</v>
      </c>
      <c r="E3654" s="651">
        <v>0.48239500000000002</v>
      </c>
      <c r="F3654" s="618"/>
    </row>
    <row r="3655" spans="3:6" x14ac:dyDescent="0.25">
      <c r="C3655" s="649">
        <v>219.7</v>
      </c>
      <c r="D3655" s="650" t="str">
        <f t="shared" si="120"/>
        <v>219.70</v>
      </c>
      <c r="E3655" s="651">
        <v>0.48237999999999998</v>
      </c>
      <c r="F3655" s="618"/>
    </row>
    <row r="3656" spans="3:6" x14ac:dyDescent="0.25">
      <c r="C3656" s="649">
        <v>219.75</v>
      </c>
      <c r="D3656" s="650" t="str">
        <f t="shared" si="120"/>
        <v>219.75</v>
      </c>
      <c r="E3656" s="651">
        <v>0.48236499999999999</v>
      </c>
      <c r="F3656" s="618"/>
    </row>
    <row r="3657" spans="3:6" x14ac:dyDescent="0.25">
      <c r="C3657" s="649">
        <v>219.8</v>
      </c>
      <c r="D3657" s="650" t="str">
        <f t="shared" si="120"/>
        <v>219.80</v>
      </c>
      <c r="E3657" s="651">
        <v>0.48235</v>
      </c>
      <c r="F3657" s="618"/>
    </row>
    <row r="3658" spans="3:6" x14ac:dyDescent="0.25">
      <c r="C3658" s="649">
        <v>219.85</v>
      </c>
      <c r="D3658" s="650" t="str">
        <f t="shared" si="120"/>
        <v>219.85</v>
      </c>
      <c r="E3658" s="651">
        <v>0.48233500000000001</v>
      </c>
      <c r="F3658" s="618"/>
    </row>
    <row r="3659" spans="3:6" x14ac:dyDescent="0.25">
      <c r="C3659" s="649">
        <v>219.9</v>
      </c>
      <c r="D3659" s="650" t="str">
        <f t="shared" si="120"/>
        <v>219.90</v>
      </c>
      <c r="E3659" s="651">
        <v>0.48232000000000003</v>
      </c>
      <c r="F3659" s="618"/>
    </row>
    <row r="3660" spans="3:6" x14ac:dyDescent="0.25">
      <c r="C3660" s="649">
        <v>219.95</v>
      </c>
      <c r="D3660" s="650" t="str">
        <f t="shared" si="120"/>
        <v>219.95</v>
      </c>
      <c r="E3660" s="651">
        <v>0.48230499999999998</v>
      </c>
      <c r="F3660" s="618"/>
    </row>
    <row r="3661" spans="3:6" x14ac:dyDescent="0.25">
      <c r="C3661" s="649">
        <v>220</v>
      </c>
      <c r="D3661" s="650" t="str">
        <f t="shared" si="120"/>
        <v>220.00</v>
      </c>
      <c r="E3661" s="651">
        <v>0.48229</v>
      </c>
      <c r="F3661" s="618"/>
    </row>
    <row r="3662" spans="3:6" x14ac:dyDescent="0.25">
      <c r="C3662" s="649">
        <v>220.05</v>
      </c>
      <c r="D3662" s="650" t="str">
        <f t="shared" si="120"/>
        <v>220.05</v>
      </c>
      <c r="E3662" s="651">
        <v>0.48227500000000001</v>
      </c>
      <c r="F3662" s="618"/>
    </row>
    <row r="3663" spans="3:6" x14ac:dyDescent="0.25">
      <c r="C3663" s="649">
        <v>220.1</v>
      </c>
      <c r="D3663" s="650" t="str">
        <f t="shared" si="120"/>
        <v>220.10</v>
      </c>
      <c r="E3663" s="651">
        <v>0.48226000000000002</v>
      </c>
      <c r="F3663" s="618"/>
    </row>
    <row r="3664" spans="3:6" x14ac:dyDescent="0.25">
      <c r="C3664" s="649">
        <v>220.15</v>
      </c>
      <c r="D3664" s="650" t="str">
        <f t="shared" si="120"/>
        <v>220.15</v>
      </c>
      <c r="E3664" s="651">
        <v>0.48224499999999998</v>
      </c>
      <c r="F3664" s="618"/>
    </row>
    <row r="3665" spans="3:6" x14ac:dyDescent="0.25">
      <c r="C3665" s="649">
        <v>220.2</v>
      </c>
      <c r="D3665" s="650" t="str">
        <f t="shared" si="120"/>
        <v>220.20</v>
      </c>
      <c r="E3665" s="651">
        <v>0.48222999999999999</v>
      </c>
      <c r="F3665" s="618"/>
    </row>
    <row r="3666" spans="3:6" x14ac:dyDescent="0.25">
      <c r="C3666" s="649">
        <v>220.25</v>
      </c>
      <c r="D3666" s="650" t="str">
        <f t="shared" si="120"/>
        <v>220.25</v>
      </c>
      <c r="E3666" s="651">
        <v>0.482215</v>
      </c>
      <c r="F3666" s="618"/>
    </row>
    <row r="3667" spans="3:6" x14ac:dyDescent="0.25">
      <c r="C3667" s="649">
        <v>220.3</v>
      </c>
      <c r="D3667" s="650" t="str">
        <f t="shared" si="120"/>
        <v>220.30</v>
      </c>
      <c r="E3667" s="651">
        <v>0.48220000000000002</v>
      </c>
      <c r="F3667" s="618"/>
    </row>
    <row r="3668" spans="3:6" x14ac:dyDescent="0.25">
      <c r="C3668" s="649">
        <v>220.35</v>
      </c>
      <c r="D3668" s="650" t="str">
        <f t="shared" si="120"/>
        <v>220.35</v>
      </c>
      <c r="E3668" s="651">
        <v>0.48218499999999997</v>
      </c>
      <c r="F3668" s="618"/>
    </row>
    <row r="3669" spans="3:6" x14ac:dyDescent="0.25">
      <c r="C3669" s="649">
        <v>220.4</v>
      </c>
      <c r="D3669" s="650" t="str">
        <f t="shared" si="120"/>
        <v>220.40</v>
      </c>
      <c r="E3669" s="651">
        <v>0.48216999999999999</v>
      </c>
      <c r="F3669" s="618"/>
    </row>
    <row r="3670" spans="3:6" x14ac:dyDescent="0.25">
      <c r="C3670" s="649">
        <v>220.45</v>
      </c>
      <c r="D3670" s="650" t="str">
        <f t="shared" si="120"/>
        <v>220.45</v>
      </c>
      <c r="E3670" s="651">
        <v>0.482155</v>
      </c>
      <c r="F3670" s="618"/>
    </row>
    <row r="3671" spans="3:6" x14ac:dyDescent="0.25">
      <c r="C3671" s="649">
        <v>220.5</v>
      </c>
      <c r="D3671" s="650" t="str">
        <f t="shared" si="120"/>
        <v>220.50</v>
      </c>
      <c r="E3671" s="651">
        <v>0.48214000000000001</v>
      </c>
      <c r="F3671" s="618"/>
    </row>
    <row r="3672" spans="3:6" x14ac:dyDescent="0.25">
      <c r="C3672" s="649">
        <v>220.55</v>
      </c>
      <c r="D3672" s="650" t="str">
        <f t="shared" si="120"/>
        <v>220.55</v>
      </c>
      <c r="E3672" s="651">
        <v>0.48212500000000003</v>
      </c>
      <c r="F3672" s="618"/>
    </row>
    <row r="3673" spans="3:6" x14ac:dyDescent="0.25">
      <c r="C3673" s="649">
        <v>220.6</v>
      </c>
      <c r="D3673" s="650" t="str">
        <f t="shared" si="120"/>
        <v>220.60</v>
      </c>
      <c r="E3673" s="651">
        <v>0.48210999999999998</v>
      </c>
      <c r="F3673" s="618"/>
    </row>
    <row r="3674" spans="3:6" x14ac:dyDescent="0.25">
      <c r="C3674" s="649">
        <v>220.65</v>
      </c>
      <c r="D3674" s="650" t="str">
        <f t="shared" si="120"/>
        <v>220.65</v>
      </c>
      <c r="E3674" s="651">
        <v>0.482095</v>
      </c>
      <c r="F3674" s="618"/>
    </row>
    <row r="3675" spans="3:6" x14ac:dyDescent="0.25">
      <c r="C3675" s="649">
        <v>220.7</v>
      </c>
      <c r="D3675" s="650" t="str">
        <f t="shared" si="120"/>
        <v>220.70</v>
      </c>
      <c r="E3675" s="651">
        <v>0.48208000000000001</v>
      </c>
      <c r="F3675" s="618"/>
    </row>
    <row r="3676" spans="3:6" x14ac:dyDescent="0.25">
      <c r="C3676" s="649">
        <v>220.75</v>
      </c>
      <c r="D3676" s="650" t="str">
        <f t="shared" si="120"/>
        <v>220.75</v>
      </c>
      <c r="E3676" s="651">
        <v>0.48206500000000002</v>
      </c>
      <c r="F3676" s="618"/>
    </row>
    <row r="3677" spans="3:6" x14ac:dyDescent="0.25">
      <c r="C3677" s="649">
        <v>220.8</v>
      </c>
      <c r="D3677" s="650" t="str">
        <f t="shared" si="120"/>
        <v>220.80</v>
      </c>
      <c r="E3677" s="651">
        <v>0.48204999999999998</v>
      </c>
      <c r="F3677" s="618"/>
    </row>
    <row r="3678" spans="3:6" x14ac:dyDescent="0.25">
      <c r="C3678" s="649">
        <v>220.85</v>
      </c>
      <c r="D3678" s="650" t="str">
        <f t="shared" si="120"/>
        <v>220.85</v>
      </c>
      <c r="E3678" s="651">
        <v>0.48203499999999999</v>
      </c>
      <c r="F3678" s="618"/>
    </row>
    <row r="3679" spans="3:6" x14ac:dyDescent="0.25">
      <c r="C3679" s="649">
        <v>220.9</v>
      </c>
      <c r="D3679" s="650" t="str">
        <f t="shared" si="120"/>
        <v>220.90</v>
      </c>
      <c r="E3679" s="651">
        <v>0.48202</v>
      </c>
      <c r="F3679" s="618"/>
    </row>
    <row r="3680" spans="3:6" x14ac:dyDescent="0.25">
      <c r="C3680" s="649">
        <v>220.95</v>
      </c>
      <c r="D3680" s="650" t="str">
        <f t="shared" si="120"/>
        <v>220.95</v>
      </c>
      <c r="E3680" s="651">
        <v>0.48200500000000002</v>
      </c>
      <c r="F3680" s="618"/>
    </row>
    <row r="3681" spans="3:6" x14ac:dyDescent="0.25">
      <c r="C3681" s="649">
        <v>221</v>
      </c>
      <c r="D3681" s="650" t="str">
        <f t="shared" si="120"/>
        <v>221.00</v>
      </c>
      <c r="E3681" s="651">
        <v>0.48198999999999997</v>
      </c>
      <c r="F3681" s="618"/>
    </row>
    <row r="3682" spans="3:6" x14ac:dyDescent="0.25">
      <c r="C3682" s="649">
        <v>221.05</v>
      </c>
      <c r="D3682" s="650" t="str">
        <f t="shared" si="120"/>
        <v>221.05</v>
      </c>
      <c r="E3682" s="651">
        <v>0.48197499999999999</v>
      </c>
      <c r="F3682" s="618"/>
    </row>
    <row r="3683" spans="3:6" x14ac:dyDescent="0.25">
      <c r="C3683" s="649">
        <v>221.1</v>
      </c>
      <c r="D3683" s="650" t="str">
        <f t="shared" si="120"/>
        <v>221.10</v>
      </c>
      <c r="E3683" s="651">
        <v>0.48196</v>
      </c>
      <c r="F3683" s="618"/>
    </row>
    <row r="3684" spans="3:6" x14ac:dyDescent="0.25">
      <c r="C3684" s="649">
        <v>221.15</v>
      </c>
      <c r="D3684" s="650" t="str">
        <f t="shared" si="120"/>
        <v>221.15</v>
      </c>
      <c r="E3684" s="651">
        <v>0.48194500000000001</v>
      </c>
      <c r="F3684" s="618"/>
    </row>
    <row r="3685" spans="3:6" x14ac:dyDescent="0.25">
      <c r="C3685" s="649">
        <v>221.2</v>
      </c>
      <c r="D3685" s="650" t="str">
        <f t="shared" si="120"/>
        <v>221.20</v>
      </c>
      <c r="E3685" s="651">
        <v>0.48193000000000003</v>
      </c>
      <c r="F3685" s="618"/>
    </row>
    <row r="3686" spans="3:6" x14ac:dyDescent="0.25">
      <c r="C3686" s="649">
        <v>221.25</v>
      </c>
      <c r="D3686" s="650" t="str">
        <f t="shared" si="120"/>
        <v>221.25</v>
      </c>
      <c r="E3686" s="651">
        <v>0.48191499999999998</v>
      </c>
      <c r="F3686" s="618"/>
    </row>
    <row r="3687" spans="3:6" x14ac:dyDescent="0.25">
      <c r="C3687" s="649">
        <v>221.3</v>
      </c>
      <c r="D3687" s="650" t="str">
        <f t="shared" si="120"/>
        <v>221.30</v>
      </c>
      <c r="E3687" s="651">
        <v>0.4819</v>
      </c>
      <c r="F3687" s="618"/>
    </row>
    <row r="3688" spans="3:6" x14ac:dyDescent="0.25">
      <c r="C3688" s="649">
        <v>221.35</v>
      </c>
      <c r="D3688" s="650" t="str">
        <f t="shared" si="120"/>
        <v>221.35</v>
      </c>
      <c r="E3688" s="651">
        <v>0.48188500000000001</v>
      </c>
      <c r="F3688" s="618"/>
    </row>
    <row r="3689" spans="3:6" x14ac:dyDescent="0.25">
      <c r="C3689" s="649">
        <v>221.4</v>
      </c>
      <c r="D3689" s="650" t="str">
        <f t="shared" si="120"/>
        <v>221.40</v>
      </c>
      <c r="E3689" s="651">
        <v>0.48187000000000002</v>
      </c>
      <c r="F3689" s="618"/>
    </row>
    <row r="3690" spans="3:6" x14ac:dyDescent="0.25">
      <c r="C3690" s="649">
        <v>221.45</v>
      </c>
      <c r="D3690" s="650" t="str">
        <f t="shared" si="120"/>
        <v>221.45</v>
      </c>
      <c r="E3690" s="651">
        <v>0.48185499999999998</v>
      </c>
      <c r="F3690" s="618"/>
    </row>
    <row r="3691" spans="3:6" x14ac:dyDescent="0.25">
      <c r="C3691" s="649">
        <v>221.5</v>
      </c>
      <c r="D3691" s="650" t="str">
        <f t="shared" si="120"/>
        <v>221.50</v>
      </c>
      <c r="E3691" s="651">
        <v>0.48183999999999999</v>
      </c>
      <c r="F3691" s="618"/>
    </row>
    <row r="3692" spans="3:6" x14ac:dyDescent="0.25">
      <c r="C3692" s="649">
        <v>221.55</v>
      </c>
      <c r="D3692" s="650" t="str">
        <f t="shared" si="120"/>
        <v>221.55</v>
      </c>
      <c r="E3692" s="651">
        <v>0.481825</v>
      </c>
      <c r="F3692" s="618"/>
    </row>
    <row r="3693" spans="3:6" x14ac:dyDescent="0.25">
      <c r="C3693" s="649">
        <v>221.6</v>
      </c>
      <c r="D3693" s="650" t="str">
        <f t="shared" si="120"/>
        <v>221.60</v>
      </c>
      <c r="E3693" s="651">
        <v>0.48181000000000002</v>
      </c>
      <c r="F3693" s="618"/>
    </row>
    <row r="3694" spans="3:6" x14ac:dyDescent="0.25">
      <c r="C3694" s="649">
        <v>221.65</v>
      </c>
      <c r="D3694" s="650" t="str">
        <f t="shared" si="120"/>
        <v>221.65</v>
      </c>
      <c r="E3694" s="651">
        <v>0.48179499999999997</v>
      </c>
      <c r="F3694" s="618"/>
    </row>
    <row r="3695" spans="3:6" x14ac:dyDescent="0.25">
      <c r="C3695" s="649">
        <v>221.7</v>
      </c>
      <c r="D3695" s="650" t="str">
        <f t="shared" si="120"/>
        <v>221.70</v>
      </c>
      <c r="E3695" s="651">
        <v>0.48177999999999999</v>
      </c>
      <c r="F3695" s="618"/>
    </row>
    <row r="3696" spans="3:6" x14ac:dyDescent="0.25">
      <c r="C3696" s="649">
        <v>221.75</v>
      </c>
      <c r="D3696" s="650" t="str">
        <f t="shared" si="120"/>
        <v>221.75</v>
      </c>
      <c r="E3696" s="651">
        <v>0.481765</v>
      </c>
      <c r="F3696" s="618"/>
    </row>
    <row r="3697" spans="3:6" x14ac:dyDescent="0.25">
      <c r="C3697" s="649">
        <v>221.8</v>
      </c>
      <c r="D3697" s="650" t="str">
        <f t="shared" si="120"/>
        <v>221.80</v>
      </c>
      <c r="E3697" s="651">
        <v>0.48175000000000001</v>
      </c>
      <c r="F3697" s="618"/>
    </row>
    <row r="3698" spans="3:6" x14ac:dyDescent="0.25">
      <c r="C3698" s="649">
        <v>221.85</v>
      </c>
      <c r="D3698" s="650" t="str">
        <f t="shared" si="120"/>
        <v>221.85</v>
      </c>
      <c r="E3698" s="651">
        <v>0.48173500000000002</v>
      </c>
      <c r="F3698" s="618"/>
    </row>
    <row r="3699" spans="3:6" x14ac:dyDescent="0.25">
      <c r="C3699" s="649">
        <v>221.9</v>
      </c>
      <c r="D3699" s="650" t="str">
        <f t="shared" si="120"/>
        <v>221.90</v>
      </c>
      <c r="E3699" s="651">
        <v>0.48171999999999998</v>
      </c>
      <c r="F3699" s="618"/>
    </row>
    <row r="3700" spans="3:6" x14ac:dyDescent="0.25">
      <c r="C3700" s="649">
        <v>221.95</v>
      </c>
      <c r="D3700" s="650" t="str">
        <f t="shared" si="120"/>
        <v>221.95</v>
      </c>
      <c r="E3700" s="651">
        <v>0.48170499999999999</v>
      </c>
      <c r="F3700" s="618"/>
    </row>
    <row r="3701" spans="3:6" x14ac:dyDescent="0.25">
      <c r="C3701" s="649">
        <v>222</v>
      </c>
      <c r="D3701" s="650" t="str">
        <f t="shared" si="120"/>
        <v>222.00</v>
      </c>
      <c r="E3701" s="651">
        <v>0.48169000000000001</v>
      </c>
      <c r="F3701" s="618"/>
    </row>
    <row r="3702" spans="3:6" x14ac:dyDescent="0.25">
      <c r="C3702" s="649">
        <v>222.05</v>
      </c>
      <c r="D3702" s="650" t="str">
        <f t="shared" si="120"/>
        <v>222.05</v>
      </c>
      <c r="E3702" s="651">
        <v>0.48167500000000002</v>
      </c>
      <c r="F3702" s="618"/>
    </row>
    <row r="3703" spans="3:6" x14ac:dyDescent="0.25">
      <c r="C3703" s="649">
        <v>222.1</v>
      </c>
      <c r="D3703" s="650" t="str">
        <f t="shared" si="120"/>
        <v>222.10</v>
      </c>
      <c r="E3703" s="651">
        <v>0.48165999999999998</v>
      </c>
      <c r="F3703" s="618"/>
    </row>
    <row r="3704" spans="3:6" x14ac:dyDescent="0.25">
      <c r="C3704" s="649">
        <v>222.15</v>
      </c>
      <c r="D3704" s="650" t="str">
        <f t="shared" si="120"/>
        <v>222.15</v>
      </c>
      <c r="E3704" s="651">
        <v>0.48164499999999999</v>
      </c>
      <c r="F3704" s="618"/>
    </row>
    <row r="3705" spans="3:6" x14ac:dyDescent="0.25">
      <c r="C3705" s="649">
        <v>222.2</v>
      </c>
      <c r="D3705" s="650" t="str">
        <f t="shared" si="120"/>
        <v>222.20</v>
      </c>
      <c r="E3705" s="651">
        <v>0.48163</v>
      </c>
      <c r="F3705" s="618"/>
    </row>
    <row r="3706" spans="3:6" x14ac:dyDescent="0.25">
      <c r="C3706" s="649">
        <v>222.25</v>
      </c>
      <c r="D3706" s="650" t="str">
        <f t="shared" si="120"/>
        <v>222.25</v>
      </c>
      <c r="E3706" s="651">
        <v>0.48161500000000002</v>
      </c>
      <c r="F3706" s="618"/>
    </row>
    <row r="3707" spans="3:6" x14ac:dyDescent="0.25">
      <c r="C3707" s="649">
        <v>222.3</v>
      </c>
      <c r="D3707" s="650" t="str">
        <f t="shared" si="120"/>
        <v>222.30</v>
      </c>
      <c r="E3707" s="651">
        <v>0.48159999999999997</v>
      </c>
      <c r="F3707" s="618"/>
    </row>
    <row r="3708" spans="3:6" x14ac:dyDescent="0.25">
      <c r="C3708" s="649">
        <v>222.35</v>
      </c>
      <c r="D3708" s="650" t="str">
        <f t="shared" si="120"/>
        <v>222.35</v>
      </c>
      <c r="E3708" s="651">
        <v>0.48158499999999999</v>
      </c>
      <c r="F3708" s="618"/>
    </row>
    <row r="3709" spans="3:6" x14ac:dyDescent="0.25">
      <c r="C3709" s="649">
        <v>222.4</v>
      </c>
      <c r="D3709" s="650" t="str">
        <f t="shared" si="120"/>
        <v>222.40</v>
      </c>
      <c r="E3709" s="651">
        <v>0.48157</v>
      </c>
      <c r="F3709" s="618"/>
    </row>
    <row r="3710" spans="3:6" x14ac:dyDescent="0.25">
      <c r="C3710" s="649">
        <v>222.45</v>
      </c>
      <c r="D3710" s="650" t="str">
        <f t="shared" ref="D3710:D3773" si="121">TEXT(C3710,"#.00")</f>
        <v>222.45</v>
      </c>
      <c r="E3710" s="651">
        <v>0.48155500000000001</v>
      </c>
      <c r="F3710" s="618"/>
    </row>
    <row r="3711" spans="3:6" x14ac:dyDescent="0.25">
      <c r="C3711" s="649">
        <v>222.5</v>
      </c>
      <c r="D3711" s="650" t="str">
        <f t="shared" si="121"/>
        <v>222.50</v>
      </c>
      <c r="E3711" s="651">
        <v>0.48154000000000002</v>
      </c>
      <c r="F3711" s="618"/>
    </row>
    <row r="3712" spans="3:6" x14ac:dyDescent="0.25">
      <c r="C3712" s="649">
        <v>222.55</v>
      </c>
      <c r="D3712" s="650" t="str">
        <f t="shared" si="121"/>
        <v>222.55</v>
      </c>
      <c r="E3712" s="651">
        <v>0.48152499999999998</v>
      </c>
      <c r="F3712" s="618"/>
    </row>
    <row r="3713" spans="3:6" x14ac:dyDescent="0.25">
      <c r="C3713" s="649">
        <v>222.6</v>
      </c>
      <c r="D3713" s="650" t="str">
        <f t="shared" si="121"/>
        <v>222.60</v>
      </c>
      <c r="E3713" s="651">
        <v>0.48150999999999999</v>
      </c>
      <c r="F3713" s="618"/>
    </row>
    <row r="3714" spans="3:6" x14ac:dyDescent="0.25">
      <c r="C3714" s="649">
        <v>222.65</v>
      </c>
      <c r="D3714" s="650" t="str">
        <f t="shared" si="121"/>
        <v>222.65</v>
      </c>
      <c r="E3714" s="651">
        <v>0.48149500000000001</v>
      </c>
      <c r="F3714" s="618"/>
    </row>
    <row r="3715" spans="3:6" x14ac:dyDescent="0.25">
      <c r="C3715" s="649">
        <v>222.7</v>
      </c>
      <c r="D3715" s="650" t="str">
        <f t="shared" si="121"/>
        <v>222.70</v>
      </c>
      <c r="E3715" s="651">
        <v>0.48148000000000002</v>
      </c>
      <c r="F3715" s="618"/>
    </row>
    <row r="3716" spans="3:6" x14ac:dyDescent="0.25">
      <c r="C3716" s="649">
        <v>222.75</v>
      </c>
      <c r="D3716" s="650" t="str">
        <f t="shared" si="121"/>
        <v>222.75</v>
      </c>
      <c r="E3716" s="651">
        <v>0.48146499999999998</v>
      </c>
      <c r="F3716" s="618"/>
    </row>
    <row r="3717" spans="3:6" x14ac:dyDescent="0.25">
      <c r="C3717" s="649">
        <v>222.8</v>
      </c>
      <c r="D3717" s="650" t="str">
        <f t="shared" si="121"/>
        <v>222.80</v>
      </c>
      <c r="E3717" s="651">
        <v>0.48144999999999999</v>
      </c>
      <c r="F3717" s="618"/>
    </row>
    <row r="3718" spans="3:6" x14ac:dyDescent="0.25">
      <c r="C3718" s="649">
        <v>222.85</v>
      </c>
      <c r="D3718" s="650" t="str">
        <f t="shared" si="121"/>
        <v>222.85</v>
      </c>
      <c r="E3718" s="651">
        <v>0.481435</v>
      </c>
      <c r="F3718" s="618"/>
    </row>
    <row r="3719" spans="3:6" x14ac:dyDescent="0.25">
      <c r="C3719" s="649">
        <v>222.9</v>
      </c>
      <c r="D3719" s="650" t="str">
        <f t="shared" si="121"/>
        <v>222.90</v>
      </c>
      <c r="E3719" s="651">
        <v>0.48142000000000001</v>
      </c>
      <c r="F3719" s="618"/>
    </row>
    <row r="3720" spans="3:6" x14ac:dyDescent="0.25">
      <c r="C3720" s="649">
        <v>222.95</v>
      </c>
      <c r="D3720" s="650" t="str">
        <f t="shared" si="121"/>
        <v>222.95</v>
      </c>
      <c r="E3720" s="651">
        <v>0.48140500000000003</v>
      </c>
      <c r="F3720" s="618"/>
    </row>
    <row r="3721" spans="3:6" x14ac:dyDescent="0.25">
      <c r="C3721" s="649">
        <v>223</v>
      </c>
      <c r="D3721" s="650" t="str">
        <f t="shared" si="121"/>
        <v>223.00</v>
      </c>
      <c r="E3721" s="651">
        <v>0.48138999999999998</v>
      </c>
      <c r="F3721" s="618"/>
    </row>
    <row r="3722" spans="3:6" x14ac:dyDescent="0.25">
      <c r="C3722" s="649">
        <v>223.05</v>
      </c>
      <c r="D3722" s="650" t="str">
        <f t="shared" si="121"/>
        <v>223.05</v>
      </c>
      <c r="E3722" s="651">
        <v>0.481375</v>
      </c>
      <c r="F3722" s="618"/>
    </row>
    <row r="3723" spans="3:6" x14ac:dyDescent="0.25">
      <c r="C3723" s="649">
        <v>223.1</v>
      </c>
      <c r="D3723" s="650" t="str">
        <f t="shared" si="121"/>
        <v>223.10</v>
      </c>
      <c r="E3723" s="651">
        <v>0.48136000000000001</v>
      </c>
      <c r="F3723" s="618"/>
    </row>
    <row r="3724" spans="3:6" x14ac:dyDescent="0.25">
      <c r="C3724" s="649">
        <v>223.15</v>
      </c>
      <c r="D3724" s="650" t="str">
        <f t="shared" si="121"/>
        <v>223.15</v>
      </c>
      <c r="E3724" s="651">
        <v>0.48134500000000002</v>
      </c>
      <c r="F3724" s="618"/>
    </row>
    <row r="3725" spans="3:6" x14ac:dyDescent="0.25">
      <c r="C3725" s="649">
        <v>223.2</v>
      </c>
      <c r="D3725" s="650" t="str">
        <f t="shared" si="121"/>
        <v>223.20</v>
      </c>
      <c r="E3725" s="651">
        <v>0.48132999999999998</v>
      </c>
      <c r="F3725" s="618"/>
    </row>
    <row r="3726" spans="3:6" x14ac:dyDescent="0.25">
      <c r="C3726" s="649">
        <v>223.25</v>
      </c>
      <c r="D3726" s="650" t="str">
        <f t="shared" si="121"/>
        <v>223.25</v>
      </c>
      <c r="E3726" s="651">
        <v>0.48131499999999999</v>
      </c>
      <c r="F3726" s="618"/>
    </row>
    <row r="3727" spans="3:6" x14ac:dyDescent="0.25">
      <c r="C3727" s="649">
        <v>223.3</v>
      </c>
      <c r="D3727" s="650" t="str">
        <f t="shared" si="121"/>
        <v>223.30</v>
      </c>
      <c r="E3727" s="651">
        <v>0.48130000000000001</v>
      </c>
      <c r="F3727" s="618"/>
    </row>
    <row r="3728" spans="3:6" x14ac:dyDescent="0.25">
      <c r="C3728" s="649">
        <v>223.35</v>
      </c>
      <c r="D3728" s="650" t="str">
        <f t="shared" si="121"/>
        <v>223.35</v>
      </c>
      <c r="E3728" s="651">
        <v>0.48128500000000002</v>
      </c>
      <c r="F3728" s="618"/>
    </row>
    <row r="3729" spans="3:6" x14ac:dyDescent="0.25">
      <c r="C3729" s="649">
        <v>223.4</v>
      </c>
      <c r="D3729" s="650" t="str">
        <f t="shared" si="121"/>
        <v>223.40</v>
      </c>
      <c r="E3729" s="651">
        <v>0.48126999999999998</v>
      </c>
      <c r="F3729" s="618"/>
    </row>
    <row r="3730" spans="3:6" x14ac:dyDescent="0.25">
      <c r="C3730" s="649">
        <v>223.45</v>
      </c>
      <c r="D3730" s="650" t="str">
        <f t="shared" si="121"/>
        <v>223.45</v>
      </c>
      <c r="E3730" s="651">
        <v>0.48125499999999999</v>
      </c>
      <c r="F3730" s="618"/>
    </row>
    <row r="3731" spans="3:6" x14ac:dyDescent="0.25">
      <c r="C3731" s="649">
        <v>223.5</v>
      </c>
      <c r="D3731" s="650" t="str">
        <f t="shared" si="121"/>
        <v>223.50</v>
      </c>
      <c r="E3731" s="651">
        <v>0.48124</v>
      </c>
      <c r="F3731" s="618"/>
    </row>
    <row r="3732" spans="3:6" x14ac:dyDescent="0.25">
      <c r="C3732" s="649">
        <v>223.55</v>
      </c>
      <c r="D3732" s="650" t="str">
        <f t="shared" si="121"/>
        <v>223.55</v>
      </c>
      <c r="E3732" s="651">
        <v>0.48122500000000001</v>
      </c>
      <c r="F3732" s="618"/>
    </row>
    <row r="3733" spans="3:6" x14ac:dyDescent="0.25">
      <c r="C3733" s="649">
        <v>223.6</v>
      </c>
      <c r="D3733" s="650" t="str">
        <f t="shared" si="121"/>
        <v>223.60</v>
      </c>
      <c r="E3733" s="651">
        <v>0.48121000000000003</v>
      </c>
      <c r="F3733" s="618"/>
    </row>
    <row r="3734" spans="3:6" x14ac:dyDescent="0.25">
      <c r="C3734" s="649">
        <v>223.65</v>
      </c>
      <c r="D3734" s="650" t="str">
        <f t="shared" si="121"/>
        <v>223.65</v>
      </c>
      <c r="E3734" s="651">
        <v>0.48119499999999998</v>
      </c>
      <c r="F3734" s="618"/>
    </row>
    <row r="3735" spans="3:6" x14ac:dyDescent="0.25">
      <c r="C3735" s="649">
        <v>223.7</v>
      </c>
      <c r="D3735" s="650" t="str">
        <f t="shared" si="121"/>
        <v>223.70</v>
      </c>
      <c r="E3735" s="651">
        <v>0.48118</v>
      </c>
      <c r="F3735" s="618"/>
    </row>
    <row r="3736" spans="3:6" x14ac:dyDescent="0.25">
      <c r="C3736" s="649">
        <v>223.75</v>
      </c>
      <c r="D3736" s="650" t="str">
        <f t="shared" si="121"/>
        <v>223.75</v>
      </c>
      <c r="E3736" s="651">
        <v>0.48116500000000001</v>
      </c>
      <c r="F3736" s="618"/>
    </row>
    <row r="3737" spans="3:6" x14ac:dyDescent="0.25">
      <c r="C3737" s="649">
        <v>223.8</v>
      </c>
      <c r="D3737" s="650" t="str">
        <f t="shared" si="121"/>
        <v>223.80</v>
      </c>
      <c r="E3737" s="651">
        <v>0.48115000000000002</v>
      </c>
      <c r="F3737" s="618"/>
    </row>
    <row r="3738" spans="3:6" x14ac:dyDescent="0.25">
      <c r="C3738" s="649">
        <v>223.85</v>
      </c>
      <c r="D3738" s="650" t="str">
        <f t="shared" si="121"/>
        <v>223.85</v>
      </c>
      <c r="E3738" s="651">
        <v>0.48113499999999998</v>
      </c>
      <c r="F3738" s="618"/>
    </row>
    <row r="3739" spans="3:6" x14ac:dyDescent="0.25">
      <c r="C3739" s="649">
        <v>223.9</v>
      </c>
      <c r="D3739" s="650" t="str">
        <f t="shared" si="121"/>
        <v>223.90</v>
      </c>
      <c r="E3739" s="651">
        <v>0.48111999999999999</v>
      </c>
      <c r="F3739" s="618"/>
    </row>
    <row r="3740" spans="3:6" x14ac:dyDescent="0.25">
      <c r="C3740" s="649">
        <v>223.95</v>
      </c>
      <c r="D3740" s="650" t="str">
        <f t="shared" si="121"/>
        <v>223.95</v>
      </c>
      <c r="E3740" s="651">
        <v>0.481105</v>
      </c>
      <c r="F3740" s="618"/>
    </row>
    <row r="3741" spans="3:6" x14ac:dyDescent="0.25">
      <c r="C3741" s="649">
        <v>224</v>
      </c>
      <c r="D3741" s="650" t="str">
        <f t="shared" si="121"/>
        <v>224.00</v>
      </c>
      <c r="E3741" s="651">
        <v>0.48109000000000002</v>
      </c>
      <c r="F3741" s="618"/>
    </row>
    <row r="3742" spans="3:6" x14ac:dyDescent="0.25">
      <c r="C3742" s="649">
        <v>224.05</v>
      </c>
      <c r="D3742" s="650" t="str">
        <f t="shared" si="121"/>
        <v>224.05</v>
      </c>
      <c r="E3742" s="651">
        <v>0.48107499999999997</v>
      </c>
      <c r="F3742" s="618"/>
    </row>
    <row r="3743" spans="3:6" x14ac:dyDescent="0.25">
      <c r="C3743" s="649">
        <v>224.1</v>
      </c>
      <c r="D3743" s="650" t="str">
        <f t="shared" si="121"/>
        <v>224.10</v>
      </c>
      <c r="E3743" s="651">
        <v>0.48105999999999999</v>
      </c>
      <c r="F3743" s="618"/>
    </row>
    <row r="3744" spans="3:6" x14ac:dyDescent="0.25">
      <c r="C3744" s="649">
        <v>224.15</v>
      </c>
      <c r="D3744" s="650" t="str">
        <f t="shared" si="121"/>
        <v>224.15</v>
      </c>
      <c r="E3744" s="651">
        <v>0.481045</v>
      </c>
      <c r="F3744" s="618"/>
    </row>
    <row r="3745" spans="3:6" x14ac:dyDescent="0.25">
      <c r="C3745" s="649">
        <v>224.2</v>
      </c>
      <c r="D3745" s="650" t="str">
        <f t="shared" si="121"/>
        <v>224.20</v>
      </c>
      <c r="E3745" s="651">
        <v>0.48103000000000001</v>
      </c>
      <c r="F3745" s="618"/>
    </row>
    <row r="3746" spans="3:6" x14ac:dyDescent="0.25">
      <c r="C3746" s="649">
        <v>224.25</v>
      </c>
      <c r="D3746" s="650" t="str">
        <f t="shared" si="121"/>
        <v>224.25</v>
      </c>
      <c r="E3746" s="651">
        <v>0.48101500000000003</v>
      </c>
      <c r="F3746" s="618"/>
    </row>
    <row r="3747" spans="3:6" x14ac:dyDescent="0.25">
      <c r="C3747" s="649">
        <v>224.3</v>
      </c>
      <c r="D3747" s="650" t="str">
        <f t="shared" si="121"/>
        <v>224.30</v>
      </c>
      <c r="E3747" s="651">
        <v>0.48099999999999998</v>
      </c>
      <c r="F3747" s="618"/>
    </row>
    <row r="3748" spans="3:6" x14ac:dyDescent="0.25">
      <c r="C3748" s="649">
        <v>224.35</v>
      </c>
      <c r="D3748" s="650" t="str">
        <f t="shared" si="121"/>
        <v>224.35</v>
      </c>
      <c r="E3748" s="651">
        <v>0.480985</v>
      </c>
      <c r="F3748" s="618"/>
    </row>
    <row r="3749" spans="3:6" x14ac:dyDescent="0.25">
      <c r="C3749" s="649">
        <v>224.4</v>
      </c>
      <c r="D3749" s="650" t="str">
        <f t="shared" si="121"/>
        <v>224.40</v>
      </c>
      <c r="E3749" s="651">
        <v>0.48097000000000001</v>
      </c>
      <c r="F3749" s="618"/>
    </row>
    <row r="3750" spans="3:6" x14ac:dyDescent="0.25">
      <c r="C3750" s="649">
        <v>224.45</v>
      </c>
      <c r="D3750" s="650" t="str">
        <f t="shared" si="121"/>
        <v>224.45</v>
      </c>
      <c r="E3750" s="651">
        <v>0.48095500000000002</v>
      </c>
      <c r="F3750" s="618"/>
    </row>
    <row r="3751" spans="3:6" x14ac:dyDescent="0.25">
      <c r="C3751" s="649">
        <v>224.5</v>
      </c>
      <c r="D3751" s="650" t="str">
        <f t="shared" si="121"/>
        <v>224.50</v>
      </c>
      <c r="E3751" s="651">
        <v>0.48093999999999998</v>
      </c>
      <c r="F3751" s="618"/>
    </row>
    <row r="3752" spans="3:6" x14ac:dyDescent="0.25">
      <c r="C3752" s="649">
        <v>224.55</v>
      </c>
      <c r="D3752" s="650" t="str">
        <f t="shared" si="121"/>
        <v>224.55</v>
      </c>
      <c r="E3752" s="651">
        <v>0.48092499999999999</v>
      </c>
      <c r="F3752" s="618"/>
    </row>
    <row r="3753" spans="3:6" x14ac:dyDescent="0.25">
      <c r="C3753" s="649">
        <v>224.6</v>
      </c>
      <c r="D3753" s="650" t="str">
        <f t="shared" si="121"/>
        <v>224.60</v>
      </c>
      <c r="E3753" s="651">
        <v>0.48090500000000003</v>
      </c>
      <c r="F3753" s="618"/>
    </row>
    <row r="3754" spans="3:6" x14ac:dyDescent="0.25">
      <c r="C3754" s="649">
        <v>224.65</v>
      </c>
      <c r="D3754" s="650" t="str">
        <f t="shared" si="121"/>
        <v>224.65</v>
      </c>
      <c r="E3754" s="651">
        <v>0.48088999999999998</v>
      </c>
      <c r="F3754" s="618"/>
    </row>
    <row r="3755" spans="3:6" x14ac:dyDescent="0.25">
      <c r="C3755" s="649">
        <v>224.7</v>
      </c>
      <c r="D3755" s="650" t="str">
        <f t="shared" si="121"/>
        <v>224.70</v>
      </c>
      <c r="E3755" s="651">
        <v>0.480875</v>
      </c>
      <c r="F3755" s="618"/>
    </row>
    <row r="3756" spans="3:6" x14ac:dyDescent="0.25">
      <c r="C3756" s="649">
        <v>224.75</v>
      </c>
      <c r="D3756" s="650" t="str">
        <f t="shared" si="121"/>
        <v>224.75</v>
      </c>
      <c r="E3756" s="651">
        <v>0.48086000000000001</v>
      </c>
      <c r="F3756" s="618"/>
    </row>
    <row r="3757" spans="3:6" x14ac:dyDescent="0.25">
      <c r="C3757" s="649">
        <v>224.8</v>
      </c>
      <c r="D3757" s="650" t="str">
        <f t="shared" si="121"/>
        <v>224.80</v>
      </c>
      <c r="E3757" s="651">
        <v>0.48084500000000002</v>
      </c>
      <c r="F3757" s="618"/>
    </row>
    <row r="3758" spans="3:6" x14ac:dyDescent="0.25">
      <c r="C3758" s="649">
        <v>224.85</v>
      </c>
      <c r="D3758" s="650" t="str">
        <f t="shared" si="121"/>
        <v>224.85</v>
      </c>
      <c r="E3758" s="651">
        <v>0.48082999999999998</v>
      </c>
      <c r="F3758" s="618"/>
    </row>
    <row r="3759" spans="3:6" x14ac:dyDescent="0.25">
      <c r="C3759" s="649">
        <v>224.9</v>
      </c>
      <c r="D3759" s="650" t="str">
        <f t="shared" si="121"/>
        <v>224.90</v>
      </c>
      <c r="E3759" s="651">
        <v>0.48081499999999999</v>
      </c>
      <c r="F3759" s="618"/>
    </row>
    <row r="3760" spans="3:6" x14ac:dyDescent="0.25">
      <c r="C3760" s="649">
        <v>224.95</v>
      </c>
      <c r="D3760" s="650" t="str">
        <f t="shared" si="121"/>
        <v>224.95</v>
      </c>
      <c r="E3760" s="651">
        <v>0.48080499999999998</v>
      </c>
      <c r="F3760" s="618"/>
    </row>
    <row r="3761" spans="3:6" x14ac:dyDescent="0.25">
      <c r="C3761" s="649">
        <v>225</v>
      </c>
      <c r="D3761" s="650" t="str">
        <f t="shared" si="121"/>
        <v>225.00</v>
      </c>
      <c r="E3761" s="651">
        <v>0.48079499999999997</v>
      </c>
      <c r="F3761" s="618"/>
    </row>
    <row r="3762" spans="3:6" x14ac:dyDescent="0.25">
      <c r="C3762" s="649">
        <v>225.05</v>
      </c>
      <c r="D3762" s="650" t="str">
        <f t="shared" si="121"/>
        <v>225.05</v>
      </c>
      <c r="E3762" s="651">
        <v>0.48078500000000002</v>
      </c>
      <c r="F3762" s="618"/>
    </row>
    <row r="3763" spans="3:6" x14ac:dyDescent="0.25">
      <c r="C3763" s="649">
        <v>225.1</v>
      </c>
      <c r="D3763" s="650" t="str">
        <f t="shared" si="121"/>
        <v>225.10</v>
      </c>
      <c r="E3763" s="651">
        <v>0.48077500000000001</v>
      </c>
      <c r="F3763" s="618"/>
    </row>
    <row r="3764" spans="3:6" x14ac:dyDescent="0.25">
      <c r="C3764" s="649">
        <v>225.15</v>
      </c>
      <c r="D3764" s="650" t="str">
        <f t="shared" si="121"/>
        <v>225.15</v>
      </c>
      <c r="E3764" s="651">
        <v>0.480765</v>
      </c>
      <c r="F3764" s="618"/>
    </row>
    <row r="3765" spans="3:6" x14ac:dyDescent="0.25">
      <c r="C3765" s="649">
        <v>225.2</v>
      </c>
      <c r="D3765" s="650" t="str">
        <f t="shared" si="121"/>
        <v>225.20</v>
      </c>
      <c r="E3765" s="651">
        <v>0.48075499999999999</v>
      </c>
      <c r="F3765" s="618"/>
    </row>
    <row r="3766" spans="3:6" x14ac:dyDescent="0.25">
      <c r="C3766" s="649">
        <v>225.25</v>
      </c>
      <c r="D3766" s="650" t="str">
        <f t="shared" si="121"/>
        <v>225.25</v>
      </c>
      <c r="E3766" s="651">
        <v>0.48074499999999998</v>
      </c>
      <c r="F3766" s="618"/>
    </row>
    <row r="3767" spans="3:6" x14ac:dyDescent="0.25">
      <c r="C3767" s="649">
        <v>225.3</v>
      </c>
      <c r="D3767" s="650" t="str">
        <f t="shared" si="121"/>
        <v>225.30</v>
      </c>
      <c r="E3767" s="651">
        <v>0.48073500000000002</v>
      </c>
      <c r="F3767" s="618"/>
    </row>
    <row r="3768" spans="3:6" x14ac:dyDescent="0.25">
      <c r="C3768" s="649">
        <v>225.35</v>
      </c>
      <c r="D3768" s="650" t="str">
        <f t="shared" si="121"/>
        <v>225.35</v>
      </c>
      <c r="E3768" s="651">
        <v>0.48072500000000001</v>
      </c>
      <c r="F3768" s="618"/>
    </row>
    <row r="3769" spans="3:6" x14ac:dyDescent="0.25">
      <c r="C3769" s="649">
        <v>225.4</v>
      </c>
      <c r="D3769" s="650" t="str">
        <f t="shared" si="121"/>
        <v>225.40</v>
      </c>
      <c r="E3769" s="651">
        <v>0.480715</v>
      </c>
      <c r="F3769" s="618"/>
    </row>
    <row r="3770" spans="3:6" x14ac:dyDescent="0.25">
      <c r="C3770" s="649">
        <v>225.45</v>
      </c>
      <c r="D3770" s="650" t="str">
        <f t="shared" si="121"/>
        <v>225.45</v>
      </c>
      <c r="E3770" s="651">
        <v>0.48070499999999999</v>
      </c>
      <c r="F3770" s="618"/>
    </row>
    <row r="3771" spans="3:6" x14ac:dyDescent="0.25">
      <c r="C3771" s="649">
        <v>225.5</v>
      </c>
      <c r="D3771" s="650" t="str">
        <f t="shared" si="121"/>
        <v>225.50</v>
      </c>
      <c r="E3771" s="651">
        <v>0.48069499999999998</v>
      </c>
      <c r="F3771" s="618"/>
    </row>
    <row r="3772" spans="3:6" x14ac:dyDescent="0.25">
      <c r="C3772" s="649">
        <v>225.55</v>
      </c>
      <c r="D3772" s="650" t="str">
        <f t="shared" si="121"/>
        <v>225.55</v>
      </c>
      <c r="E3772" s="651">
        <v>0.48068499999999997</v>
      </c>
      <c r="F3772" s="618"/>
    </row>
    <row r="3773" spans="3:6" x14ac:dyDescent="0.25">
      <c r="C3773" s="649">
        <v>225.6</v>
      </c>
      <c r="D3773" s="650" t="str">
        <f t="shared" si="121"/>
        <v>225.60</v>
      </c>
      <c r="E3773" s="651">
        <v>0.48067500000000002</v>
      </c>
      <c r="F3773" s="618"/>
    </row>
    <row r="3774" spans="3:6" x14ac:dyDescent="0.25">
      <c r="C3774" s="649">
        <v>225.65</v>
      </c>
      <c r="D3774" s="650" t="str">
        <f t="shared" ref="D3774:D3837" si="122">TEXT(C3774,"#.00")</f>
        <v>225.65</v>
      </c>
      <c r="E3774" s="651">
        <v>0.48066500000000001</v>
      </c>
      <c r="F3774" s="618"/>
    </row>
    <row r="3775" spans="3:6" x14ac:dyDescent="0.25">
      <c r="C3775" s="649">
        <v>225.7</v>
      </c>
      <c r="D3775" s="650" t="str">
        <f t="shared" si="122"/>
        <v>225.70</v>
      </c>
      <c r="E3775" s="651">
        <v>0.480655</v>
      </c>
      <c r="F3775" s="618"/>
    </row>
    <row r="3776" spans="3:6" x14ac:dyDescent="0.25">
      <c r="C3776" s="649">
        <v>225.75</v>
      </c>
      <c r="D3776" s="650" t="str">
        <f t="shared" si="122"/>
        <v>225.75</v>
      </c>
      <c r="E3776" s="651">
        <v>0.48064499999999999</v>
      </c>
      <c r="F3776" s="618"/>
    </row>
    <row r="3777" spans="3:6" x14ac:dyDescent="0.25">
      <c r="C3777" s="649">
        <v>225.8</v>
      </c>
      <c r="D3777" s="650" t="str">
        <f t="shared" si="122"/>
        <v>225.80</v>
      </c>
      <c r="E3777" s="651">
        <v>0.48063499999999998</v>
      </c>
      <c r="F3777" s="618"/>
    </row>
    <row r="3778" spans="3:6" x14ac:dyDescent="0.25">
      <c r="C3778" s="649">
        <v>225.85</v>
      </c>
      <c r="D3778" s="650" t="str">
        <f t="shared" si="122"/>
        <v>225.85</v>
      </c>
      <c r="E3778" s="651">
        <v>0.48062500000000002</v>
      </c>
      <c r="F3778" s="618"/>
    </row>
    <row r="3779" spans="3:6" x14ac:dyDescent="0.25">
      <c r="C3779" s="649">
        <v>225.9</v>
      </c>
      <c r="D3779" s="650" t="str">
        <f t="shared" si="122"/>
        <v>225.90</v>
      </c>
      <c r="E3779" s="651">
        <v>0.48061500000000001</v>
      </c>
      <c r="F3779" s="618"/>
    </row>
    <row r="3780" spans="3:6" x14ac:dyDescent="0.25">
      <c r="C3780" s="649">
        <v>225.95</v>
      </c>
      <c r="D3780" s="650" t="str">
        <f t="shared" si="122"/>
        <v>225.95</v>
      </c>
      <c r="E3780" s="651">
        <v>0.480605</v>
      </c>
      <c r="F3780" s="618"/>
    </row>
    <row r="3781" spans="3:6" x14ac:dyDescent="0.25">
      <c r="C3781" s="649">
        <v>226</v>
      </c>
      <c r="D3781" s="650" t="str">
        <f t="shared" si="122"/>
        <v>226.00</v>
      </c>
      <c r="E3781" s="651">
        <v>0.48059499999999999</v>
      </c>
      <c r="F3781" s="618"/>
    </row>
    <row r="3782" spans="3:6" x14ac:dyDescent="0.25">
      <c r="C3782" s="649">
        <v>226.05</v>
      </c>
      <c r="D3782" s="650" t="str">
        <f t="shared" si="122"/>
        <v>226.05</v>
      </c>
      <c r="E3782" s="651">
        <v>0.48058499999999998</v>
      </c>
      <c r="F3782" s="618"/>
    </row>
    <row r="3783" spans="3:6" x14ac:dyDescent="0.25">
      <c r="C3783" s="649">
        <v>226.1</v>
      </c>
      <c r="D3783" s="650" t="str">
        <f t="shared" si="122"/>
        <v>226.10</v>
      </c>
      <c r="E3783" s="651">
        <v>0.48057499999999997</v>
      </c>
      <c r="F3783" s="618"/>
    </row>
    <row r="3784" spans="3:6" x14ac:dyDescent="0.25">
      <c r="C3784" s="649">
        <v>226.15</v>
      </c>
      <c r="D3784" s="650" t="str">
        <f t="shared" si="122"/>
        <v>226.15</v>
      </c>
      <c r="E3784" s="651">
        <v>0.48056500000000002</v>
      </c>
      <c r="F3784" s="618"/>
    </row>
    <row r="3785" spans="3:6" x14ac:dyDescent="0.25">
      <c r="C3785" s="649">
        <v>226.2</v>
      </c>
      <c r="D3785" s="650" t="str">
        <f t="shared" si="122"/>
        <v>226.20</v>
      </c>
      <c r="E3785" s="651">
        <v>0.48055500000000001</v>
      </c>
      <c r="F3785" s="618"/>
    </row>
    <row r="3786" spans="3:6" x14ac:dyDescent="0.25">
      <c r="C3786" s="649">
        <v>226.25</v>
      </c>
      <c r="D3786" s="650" t="str">
        <f t="shared" si="122"/>
        <v>226.25</v>
      </c>
      <c r="E3786" s="651">
        <v>0.480545</v>
      </c>
      <c r="F3786" s="618"/>
    </row>
    <row r="3787" spans="3:6" x14ac:dyDescent="0.25">
      <c r="C3787" s="649">
        <v>226.3</v>
      </c>
      <c r="D3787" s="650" t="str">
        <f t="shared" si="122"/>
        <v>226.30</v>
      </c>
      <c r="E3787" s="651">
        <v>0.48053499999999999</v>
      </c>
      <c r="F3787" s="618"/>
    </row>
    <row r="3788" spans="3:6" x14ac:dyDescent="0.25">
      <c r="C3788" s="649">
        <v>226.35</v>
      </c>
      <c r="D3788" s="650" t="str">
        <f t="shared" si="122"/>
        <v>226.35</v>
      </c>
      <c r="E3788" s="651">
        <v>0.48052499999999998</v>
      </c>
      <c r="F3788" s="618"/>
    </row>
    <row r="3789" spans="3:6" x14ac:dyDescent="0.25">
      <c r="C3789" s="649">
        <v>226.4</v>
      </c>
      <c r="D3789" s="650" t="str">
        <f t="shared" si="122"/>
        <v>226.40</v>
      </c>
      <c r="E3789" s="651">
        <v>0.48051500000000003</v>
      </c>
      <c r="F3789" s="618"/>
    </row>
    <row r="3790" spans="3:6" x14ac:dyDescent="0.25">
      <c r="C3790" s="649">
        <v>226.45</v>
      </c>
      <c r="D3790" s="650" t="str">
        <f t="shared" si="122"/>
        <v>226.45</v>
      </c>
      <c r="E3790" s="651">
        <v>0.48050500000000002</v>
      </c>
      <c r="F3790" s="618"/>
    </row>
    <row r="3791" spans="3:6" x14ac:dyDescent="0.25">
      <c r="C3791" s="649">
        <v>226.5</v>
      </c>
      <c r="D3791" s="650" t="str">
        <f t="shared" si="122"/>
        <v>226.50</v>
      </c>
      <c r="E3791" s="651">
        <v>0.48049500000000001</v>
      </c>
      <c r="F3791" s="618"/>
    </row>
    <row r="3792" spans="3:6" x14ac:dyDescent="0.25">
      <c r="C3792" s="649">
        <v>226.55</v>
      </c>
      <c r="D3792" s="650" t="str">
        <f t="shared" si="122"/>
        <v>226.55</v>
      </c>
      <c r="E3792" s="651">
        <v>0.480485</v>
      </c>
      <c r="F3792" s="618"/>
    </row>
    <row r="3793" spans="3:6" x14ac:dyDescent="0.25">
      <c r="C3793" s="649">
        <v>226.6</v>
      </c>
      <c r="D3793" s="650" t="str">
        <f t="shared" si="122"/>
        <v>226.60</v>
      </c>
      <c r="E3793" s="651">
        <v>0.48047499999999999</v>
      </c>
      <c r="F3793" s="618"/>
    </row>
    <row r="3794" spans="3:6" x14ac:dyDescent="0.25">
      <c r="C3794" s="649">
        <v>226.65</v>
      </c>
      <c r="D3794" s="650" t="str">
        <f t="shared" si="122"/>
        <v>226.65</v>
      </c>
      <c r="E3794" s="651">
        <v>0.48046499999999998</v>
      </c>
      <c r="F3794" s="618"/>
    </row>
    <row r="3795" spans="3:6" x14ac:dyDescent="0.25">
      <c r="C3795" s="649">
        <v>226.7</v>
      </c>
      <c r="D3795" s="650" t="str">
        <f t="shared" si="122"/>
        <v>226.70</v>
      </c>
      <c r="E3795" s="651">
        <v>0.48045500000000002</v>
      </c>
      <c r="F3795" s="618"/>
    </row>
    <row r="3796" spans="3:6" x14ac:dyDescent="0.25">
      <c r="C3796" s="649">
        <v>226.75</v>
      </c>
      <c r="D3796" s="650" t="str">
        <f t="shared" si="122"/>
        <v>226.75</v>
      </c>
      <c r="E3796" s="651">
        <v>0.48044500000000001</v>
      </c>
      <c r="F3796" s="618"/>
    </row>
    <row r="3797" spans="3:6" x14ac:dyDescent="0.25">
      <c r="C3797" s="649">
        <v>226.8</v>
      </c>
      <c r="D3797" s="650" t="str">
        <f t="shared" si="122"/>
        <v>226.80</v>
      </c>
      <c r="E3797" s="651">
        <v>0.480435</v>
      </c>
      <c r="F3797" s="618"/>
    </row>
    <row r="3798" spans="3:6" x14ac:dyDescent="0.25">
      <c r="C3798" s="649">
        <v>226.85</v>
      </c>
      <c r="D3798" s="650" t="str">
        <f t="shared" si="122"/>
        <v>226.85</v>
      </c>
      <c r="E3798" s="651">
        <v>0.48042499999999999</v>
      </c>
      <c r="F3798" s="618"/>
    </row>
    <row r="3799" spans="3:6" x14ac:dyDescent="0.25">
      <c r="C3799" s="649">
        <v>226.9</v>
      </c>
      <c r="D3799" s="650" t="str">
        <f t="shared" si="122"/>
        <v>226.90</v>
      </c>
      <c r="E3799" s="651">
        <v>0.48041499999999998</v>
      </c>
      <c r="F3799" s="618"/>
    </row>
    <row r="3800" spans="3:6" x14ac:dyDescent="0.25">
      <c r="C3800" s="649">
        <v>226.95</v>
      </c>
      <c r="D3800" s="650" t="str">
        <f t="shared" si="122"/>
        <v>226.95</v>
      </c>
      <c r="E3800" s="651">
        <v>0.48040500000000003</v>
      </c>
      <c r="F3800" s="618"/>
    </row>
    <row r="3801" spans="3:6" x14ac:dyDescent="0.25">
      <c r="C3801" s="649">
        <v>227</v>
      </c>
      <c r="D3801" s="650" t="str">
        <f t="shared" si="122"/>
        <v>227.00</v>
      </c>
      <c r="E3801" s="651">
        <v>0.48039500000000002</v>
      </c>
      <c r="F3801" s="618"/>
    </row>
    <row r="3802" spans="3:6" x14ac:dyDescent="0.25">
      <c r="C3802" s="649">
        <v>227.05</v>
      </c>
      <c r="D3802" s="650" t="str">
        <f t="shared" si="122"/>
        <v>227.05</v>
      </c>
      <c r="E3802" s="651">
        <v>0.48038500000000001</v>
      </c>
      <c r="F3802" s="618"/>
    </row>
    <row r="3803" spans="3:6" x14ac:dyDescent="0.25">
      <c r="C3803" s="649">
        <v>227.1</v>
      </c>
      <c r="D3803" s="650" t="str">
        <f t="shared" si="122"/>
        <v>227.10</v>
      </c>
      <c r="E3803" s="651">
        <v>0.480375</v>
      </c>
      <c r="F3803" s="618"/>
    </row>
    <row r="3804" spans="3:6" x14ac:dyDescent="0.25">
      <c r="C3804" s="649">
        <v>227.15</v>
      </c>
      <c r="D3804" s="650" t="str">
        <f t="shared" si="122"/>
        <v>227.15</v>
      </c>
      <c r="E3804" s="651">
        <v>0.48036499999999999</v>
      </c>
      <c r="F3804" s="618"/>
    </row>
    <row r="3805" spans="3:6" x14ac:dyDescent="0.25">
      <c r="C3805" s="649">
        <v>227.2</v>
      </c>
      <c r="D3805" s="650" t="str">
        <f t="shared" si="122"/>
        <v>227.20</v>
      </c>
      <c r="E3805" s="651">
        <v>0.48035499999999998</v>
      </c>
      <c r="F3805" s="618"/>
    </row>
    <row r="3806" spans="3:6" x14ac:dyDescent="0.25">
      <c r="C3806" s="649">
        <v>227.25</v>
      </c>
      <c r="D3806" s="650" t="str">
        <f t="shared" si="122"/>
        <v>227.25</v>
      </c>
      <c r="E3806" s="651">
        <v>0.48034500000000002</v>
      </c>
      <c r="F3806" s="618"/>
    </row>
    <row r="3807" spans="3:6" x14ac:dyDescent="0.25">
      <c r="C3807" s="649">
        <v>227.3</v>
      </c>
      <c r="D3807" s="650" t="str">
        <f t="shared" si="122"/>
        <v>227.30</v>
      </c>
      <c r="E3807" s="651">
        <v>0.48033500000000001</v>
      </c>
      <c r="F3807" s="618"/>
    </row>
    <row r="3808" spans="3:6" x14ac:dyDescent="0.25">
      <c r="C3808" s="649">
        <v>227.35</v>
      </c>
      <c r="D3808" s="650" t="str">
        <f t="shared" si="122"/>
        <v>227.35</v>
      </c>
      <c r="E3808" s="651">
        <v>0.480325</v>
      </c>
      <c r="F3808" s="618"/>
    </row>
    <row r="3809" spans="3:6" x14ac:dyDescent="0.25">
      <c r="C3809" s="649">
        <v>227.4</v>
      </c>
      <c r="D3809" s="650" t="str">
        <f t="shared" si="122"/>
        <v>227.40</v>
      </c>
      <c r="E3809" s="651">
        <v>0.48031499999999999</v>
      </c>
      <c r="F3809" s="618"/>
    </row>
    <row r="3810" spans="3:6" x14ac:dyDescent="0.25">
      <c r="C3810" s="649">
        <v>227.45</v>
      </c>
      <c r="D3810" s="650" t="str">
        <f t="shared" si="122"/>
        <v>227.45</v>
      </c>
      <c r="E3810" s="651">
        <v>0.48030499999999998</v>
      </c>
      <c r="F3810" s="618"/>
    </row>
    <row r="3811" spans="3:6" x14ac:dyDescent="0.25">
      <c r="C3811" s="649">
        <v>227.5</v>
      </c>
      <c r="D3811" s="650" t="str">
        <f t="shared" si="122"/>
        <v>227.50</v>
      </c>
      <c r="E3811" s="651">
        <v>0.48029500000000003</v>
      </c>
      <c r="F3811" s="618"/>
    </row>
    <row r="3812" spans="3:6" x14ac:dyDescent="0.25">
      <c r="C3812" s="649">
        <v>227.55</v>
      </c>
      <c r="D3812" s="650" t="str">
        <f t="shared" si="122"/>
        <v>227.55</v>
      </c>
      <c r="E3812" s="651">
        <v>0.48028500000000002</v>
      </c>
      <c r="F3812" s="618"/>
    </row>
    <row r="3813" spans="3:6" x14ac:dyDescent="0.25">
      <c r="C3813" s="649">
        <v>227.6</v>
      </c>
      <c r="D3813" s="650" t="str">
        <f t="shared" si="122"/>
        <v>227.60</v>
      </c>
      <c r="E3813" s="651">
        <v>0.48027500000000001</v>
      </c>
      <c r="F3813" s="618"/>
    </row>
    <row r="3814" spans="3:6" x14ac:dyDescent="0.25">
      <c r="C3814" s="649">
        <v>227.65</v>
      </c>
      <c r="D3814" s="650" t="str">
        <f t="shared" si="122"/>
        <v>227.65</v>
      </c>
      <c r="E3814" s="651">
        <v>0.480265</v>
      </c>
      <c r="F3814" s="618"/>
    </row>
    <row r="3815" spans="3:6" x14ac:dyDescent="0.25">
      <c r="C3815" s="649">
        <v>227.7</v>
      </c>
      <c r="D3815" s="650" t="str">
        <f t="shared" si="122"/>
        <v>227.70</v>
      </c>
      <c r="E3815" s="651">
        <v>0.48025499999999999</v>
      </c>
      <c r="F3815" s="618"/>
    </row>
    <row r="3816" spans="3:6" x14ac:dyDescent="0.25">
      <c r="C3816" s="649">
        <v>227.75</v>
      </c>
      <c r="D3816" s="650" t="str">
        <f t="shared" si="122"/>
        <v>227.75</v>
      </c>
      <c r="E3816" s="651">
        <v>0.48024499999999998</v>
      </c>
      <c r="F3816" s="618"/>
    </row>
    <row r="3817" spans="3:6" x14ac:dyDescent="0.25">
      <c r="C3817" s="649">
        <v>227.8</v>
      </c>
      <c r="D3817" s="650" t="str">
        <f t="shared" si="122"/>
        <v>227.80</v>
      </c>
      <c r="E3817" s="651">
        <v>0.48023500000000002</v>
      </c>
      <c r="F3817" s="618"/>
    </row>
    <row r="3818" spans="3:6" x14ac:dyDescent="0.25">
      <c r="C3818" s="649">
        <v>227.85</v>
      </c>
      <c r="D3818" s="650" t="str">
        <f t="shared" si="122"/>
        <v>227.85</v>
      </c>
      <c r="E3818" s="651">
        <v>0.48022500000000001</v>
      </c>
      <c r="F3818" s="618"/>
    </row>
    <row r="3819" spans="3:6" x14ac:dyDescent="0.25">
      <c r="C3819" s="649">
        <v>227.9</v>
      </c>
      <c r="D3819" s="650" t="str">
        <f t="shared" si="122"/>
        <v>227.90</v>
      </c>
      <c r="E3819" s="651">
        <v>0.480215</v>
      </c>
      <c r="F3819" s="618"/>
    </row>
    <row r="3820" spans="3:6" x14ac:dyDescent="0.25">
      <c r="C3820" s="649">
        <v>227.95</v>
      </c>
      <c r="D3820" s="650" t="str">
        <f t="shared" si="122"/>
        <v>227.95</v>
      </c>
      <c r="E3820" s="651">
        <v>0.48020499999999999</v>
      </c>
      <c r="F3820" s="618"/>
    </row>
    <row r="3821" spans="3:6" x14ac:dyDescent="0.25">
      <c r="C3821" s="649">
        <v>228</v>
      </c>
      <c r="D3821" s="650" t="str">
        <f t="shared" si="122"/>
        <v>228.00</v>
      </c>
      <c r="E3821" s="651">
        <v>0.48019499999999998</v>
      </c>
      <c r="F3821" s="618"/>
    </row>
    <row r="3822" spans="3:6" x14ac:dyDescent="0.25">
      <c r="C3822" s="649">
        <v>228.05</v>
      </c>
      <c r="D3822" s="650" t="str">
        <f t="shared" si="122"/>
        <v>228.05</v>
      </c>
      <c r="E3822" s="651">
        <v>0.48018499999999997</v>
      </c>
      <c r="F3822" s="618"/>
    </row>
    <row r="3823" spans="3:6" x14ac:dyDescent="0.25">
      <c r="C3823" s="649">
        <v>228.1</v>
      </c>
      <c r="D3823" s="650" t="str">
        <f t="shared" si="122"/>
        <v>228.10</v>
      </c>
      <c r="E3823" s="651">
        <v>0.48017500000000002</v>
      </c>
      <c r="F3823" s="618"/>
    </row>
    <row r="3824" spans="3:6" x14ac:dyDescent="0.25">
      <c r="C3824" s="649">
        <v>228.15</v>
      </c>
      <c r="D3824" s="650" t="str">
        <f t="shared" si="122"/>
        <v>228.15</v>
      </c>
      <c r="E3824" s="651">
        <v>0.48016500000000001</v>
      </c>
      <c r="F3824" s="618"/>
    </row>
    <row r="3825" spans="3:6" x14ac:dyDescent="0.25">
      <c r="C3825" s="649">
        <v>228.2</v>
      </c>
      <c r="D3825" s="650" t="str">
        <f t="shared" si="122"/>
        <v>228.20</v>
      </c>
      <c r="E3825" s="651">
        <v>0.480155</v>
      </c>
      <c r="F3825" s="618"/>
    </row>
    <row r="3826" spans="3:6" x14ac:dyDescent="0.25">
      <c r="C3826" s="649">
        <v>228.25</v>
      </c>
      <c r="D3826" s="650" t="str">
        <f t="shared" si="122"/>
        <v>228.25</v>
      </c>
      <c r="E3826" s="651">
        <v>0.48014499999999999</v>
      </c>
      <c r="F3826" s="618"/>
    </row>
    <row r="3827" spans="3:6" x14ac:dyDescent="0.25">
      <c r="C3827" s="649">
        <v>228.3</v>
      </c>
      <c r="D3827" s="650" t="str">
        <f t="shared" si="122"/>
        <v>228.30</v>
      </c>
      <c r="E3827" s="651">
        <v>0.48013499999999998</v>
      </c>
      <c r="F3827" s="618"/>
    </row>
    <row r="3828" spans="3:6" x14ac:dyDescent="0.25">
      <c r="C3828" s="649">
        <v>228.35</v>
      </c>
      <c r="D3828" s="650" t="str">
        <f t="shared" si="122"/>
        <v>228.35</v>
      </c>
      <c r="E3828" s="651">
        <v>0.48012500000000002</v>
      </c>
      <c r="F3828" s="618"/>
    </row>
    <row r="3829" spans="3:6" x14ac:dyDescent="0.25">
      <c r="C3829" s="649">
        <v>228.4</v>
      </c>
      <c r="D3829" s="650" t="str">
        <f t="shared" si="122"/>
        <v>228.40</v>
      </c>
      <c r="E3829" s="651">
        <v>0.48011500000000001</v>
      </c>
      <c r="F3829" s="618"/>
    </row>
    <row r="3830" spans="3:6" x14ac:dyDescent="0.25">
      <c r="C3830" s="649">
        <v>228.45</v>
      </c>
      <c r="D3830" s="650" t="str">
        <f t="shared" si="122"/>
        <v>228.45</v>
      </c>
      <c r="E3830" s="651">
        <v>0.480105</v>
      </c>
      <c r="F3830" s="618"/>
    </row>
    <row r="3831" spans="3:6" x14ac:dyDescent="0.25">
      <c r="C3831" s="649">
        <v>228.5</v>
      </c>
      <c r="D3831" s="650" t="str">
        <f t="shared" si="122"/>
        <v>228.50</v>
      </c>
      <c r="E3831" s="651">
        <v>0.48009499999999999</v>
      </c>
      <c r="F3831" s="618"/>
    </row>
    <row r="3832" spans="3:6" x14ac:dyDescent="0.25">
      <c r="C3832" s="649">
        <v>228.55</v>
      </c>
      <c r="D3832" s="650" t="str">
        <f t="shared" si="122"/>
        <v>228.55</v>
      </c>
      <c r="E3832" s="651">
        <v>0.48008499999999998</v>
      </c>
      <c r="F3832" s="618"/>
    </row>
    <row r="3833" spans="3:6" x14ac:dyDescent="0.25">
      <c r="C3833" s="649">
        <v>228.6</v>
      </c>
      <c r="D3833" s="650" t="str">
        <f t="shared" si="122"/>
        <v>228.60</v>
      </c>
      <c r="E3833" s="651">
        <v>0.48007499999999997</v>
      </c>
      <c r="F3833" s="618"/>
    </row>
    <row r="3834" spans="3:6" x14ac:dyDescent="0.25">
      <c r="C3834" s="649">
        <v>228.65</v>
      </c>
      <c r="D3834" s="650" t="str">
        <f t="shared" si="122"/>
        <v>228.65</v>
      </c>
      <c r="E3834" s="651">
        <v>0.48006500000000002</v>
      </c>
      <c r="F3834" s="618"/>
    </row>
    <row r="3835" spans="3:6" x14ac:dyDescent="0.25">
      <c r="C3835" s="649">
        <v>228.7</v>
      </c>
      <c r="D3835" s="650" t="str">
        <f t="shared" si="122"/>
        <v>228.70</v>
      </c>
      <c r="E3835" s="651">
        <v>0.48005500000000001</v>
      </c>
      <c r="F3835" s="618"/>
    </row>
    <row r="3836" spans="3:6" x14ac:dyDescent="0.25">
      <c r="C3836" s="649">
        <v>228.75</v>
      </c>
      <c r="D3836" s="650" t="str">
        <f t="shared" si="122"/>
        <v>228.75</v>
      </c>
      <c r="E3836" s="651">
        <v>0.480045</v>
      </c>
      <c r="F3836" s="618"/>
    </row>
    <row r="3837" spans="3:6" x14ac:dyDescent="0.25">
      <c r="C3837" s="649">
        <v>228.8</v>
      </c>
      <c r="D3837" s="650" t="str">
        <f t="shared" si="122"/>
        <v>228.80</v>
      </c>
      <c r="E3837" s="651">
        <v>0.48003499999999999</v>
      </c>
      <c r="F3837" s="618"/>
    </row>
    <row r="3838" spans="3:6" x14ac:dyDescent="0.25">
      <c r="C3838" s="649">
        <v>228.85</v>
      </c>
      <c r="D3838" s="650" t="str">
        <f t="shared" ref="D3838:D3901" si="123">TEXT(C3838,"#.00")</f>
        <v>228.85</v>
      </c>
      <c r="E3838" s="651">
        <v>0.48002499999999998</v>
      </c>
      <c r="F3838" s="618"/>
    </row>
    <row r="3839" spans="3:6" x14ac:dyDescent="0.25">
      <c r="C3839" s="649">
        <v>228.9</v>
      </c>
      <c r="D3839" s="650" t="str">
        <f t="shared" si="123"/>
        <v>228.90</v>
      </c>
      <c r="E3839" s="651">
        <v>0.48001500000000002</v>
      </c>
      <c r="F3839" s="618"/>
    </row>
    <row r="3840" spans="3:6" x14ac:dyDescent="0.25">
      <c r="C3840" s="649">
        <v>228.95</v>
      </c>
      <c r="D3840" s="650" t="str">
        <f t="shared" si="123"/>
        <v>228.95</v>
      </c>
      <c r="E3840" s="651">
        <v>0.48000500000000001</v>
      </c>
      <c r="F3840" s="618"/>
    </row>
    <row r="3841" spans="3:6" x14ac:dyDescent="0.25">
      <c r="C3841" s="649">
        <v>229</v>
      </c>
      <c r="D3841" s="650" t="str">
        <f t="shared" si="123"/>
        <v>229.00</v>
      </c>
      <c r="E3841" s="651">
        <v>0.47909499999999999</v>
      </c>
      <c r="F3841" s="618"/>
    </row>
    <row r="3842" spans="3:6" x14ac:dyDescent="0.25">
      <c r="C3842" s="649">
        <v>229.05</v>
      </c>
      <c r="D3842" s="650" t="str">
        <f t="shared" si="123"/>
        <v>229.05</v>
      </c>
      <c r="E3842" s="651">
        <v>0.47908499999999998</v>
      </c>
      <c r="F3842" s="618"/>
    </row>
    <row r="3843" spans="3:6" x14ac:dyDescent="0.25">
      <c r="C3843" s="649">
        <v>229.1</v>
      </c>
      <c r="D3843" s="650" t="str">
        <f t="shared" si="123"/>
        <v>229.10</v>
      </c>
      <c r="E3843" s="651">
        <v>0.47907499999999997</v>
      </c>
      <c r="F3843" s="618"/>
    </row>
    <row r="3844" spans="3:6" x14ac:dyDescent="0.25">
      <c r="C3844" s="649">
        <v>229.15</v>
      </c>
      <c r="D3844" s="650" t="str">
        <f t="shared" si="123"/>
        <v>229.15</v>
      </c>
      <c r="E3844" s="651">
        <v>0.47906500000000002</v>
      </c>
      <c r="F3844" s="618"/>
    </row>
    <row r="3845" spans="3:6" x14ac:dyDescent="0.25">
      <c r="C3845" s="649">
        <v>229.2</v>
      </c>
      <c r="D3845" s="650" t="str">
        <f t="shared" si="123"/>
        <v>229.20</v>
      </c>
      <c r="E3845" s="651">
        <v>0.47905500000000001</v>
      </c>
      <c r="F3845" s="618"/>
    </row>
    <row r="3846" spans="3:6" x14ac:dyDescent="0.25">
      <c r="C3846" s="649">
        <v>229.25</v>
      </c>
      <c r="D3846" s="650" t="str">
        <f t="shared" si="123"/>
        <v>229.25</v>
      </c>
      <c r="E3846" s="651">
        <v>0.479045</v>
      </c>
      <c r="F3846" s="618"/>
    </row>
    <row r="3847" spans="3:6" x14ac:dyDescent="0.25">
      <c r="C3847" s="649">
        <v>229.3</v>
      </c>
      <c r="D3847" s="650" t="str">
        <f t="shared" si="123"/>
        <v>229.30</v>
      </c>
      <c r="E3847" s="651">
        <v>0.47903499999999999</v>
      </c>
      <c r="F3847" s="618"/>
    </row>
    <row r="3848" spans="3:6" x14ac:dyDescent="0.25">
      <c r="C3848" s="649">
        <v>229.35</v>
      </c>
      <c r="D3848" s="650" t="str">
        <f t="shared" si="123"/>
        <v>229.35</v>
      </c>
      <c r="E3848" s="651">
        <v>0.47902499999999998</v>
      </c>
      <c r="F3848" s="618"/>
    </row>
    <row r="3849" spans="3:6" x14ac:dyDescent="0.25">
      <c r="C3849" s="649">
        <v>229.4</v>
      </c>
      <c r="D3849" s="650" t="str">
        <f t="shared" si="123"/>
        <v>229.40</v>
      </c>
      <c r="E3849" s="651">
        <v>0.47901500000000002</v>
      </c>
      <c r="F3849" s="618"/>
    </row>
    <row r="3850" spans="3:6" x14ac:dyDescent="0.25">
      <c r="C3850" s="649">
        <v>229.45</v>
      </c>
      <c r="D3850" s="650" t="str">
        <f t="shared" si="123"/>
        <v>229.45</v>
      </c>
      <c r="E3850" s="651">
        <v>0.47900500000000001</v>
      </c>
      <c r="F3850" s="618"/>
    </row>
    <row r="3851" spans="3:6" x14ac:dyDescent="0.25">
      <c r="C3851" s="649">
        <v>229.5</v>
      </c>
      <c r="D3851" s="650" t="str">
        <f t="shared" si="123"/>
        <v>229.50</v>
      </c>
      <c r="E3851" s="651">
        <v>0.478995</v>
      </c>
      <c r="F3851" s="618"/>
    </row>
    <row r="3852" spans="3:6" x14ac:dyDescent="0.25">
      <c r="C3852" s="649">
        <v>229.55</v>
      </c>
      <c r="D3852" s="650" t="str">
        <f t="shared" si="123"/>
        <v>229.55</v>
      </c>
      <c r="E3852" s="651">
        <v>0.47898499999999999</v>
      </c>
      <c r="F3852" s="618"/>
    </row>
    <row r="3853" spans="3:6" x14ac:dyDescent="0.25">
      <c r="C3853" s="649">
        <v>229.6</v>
      </c>
      <c r="D3853" s="650" t="str">
        <f t="shared" si="123"/>
        <v>229.60</v>
      </c>
      <c r="E3853" s="651">
        <v>0.47897499999999998</v>
      </c>
      <c r="F3853" s="618"/>
    </row>
    <row r="3854" spans="3:6" x14ac:dyDescent="0.25">
      <c r="C3854" s="649">
        <v>229.65</v>
      </c>
      <c r="D3854" s="650" t="str">
        <f t="shared" si="123"/>
        <v>229.65</v>
      </c>
      <c r="E3854" s="651">
        <v>0.47896499999999997</v>
      </c>
      <c r="F3854" s="618"/>
    </row>
    <row r="3855" spans="3:6" x14ac:dyDescent="0.25">
      <c r="C3855" s="649">
        <v>229.7</v>
      </c>
      <c r="D3855" s="650" t="str">
        <f t="shared" si="123"/>
        <v>229.70</v>
      </c>
      <c r="E3855" s="651">
        <v>0.47895500000000002</v>
      </c>
      <c r="F3855" s="618"/>
    </row>
    <row r="3856" spans="3:6" x14ac:dyDescent="0.25">
      <c r="C3856" s="649">
        <v>229.75</v>
      </c>
      <c r="D3856" s="650" t="str">
        <f t="shared" si="123"/>
        <v>229.75</v>
      </c>
      <c r="E3856" s="651">
        <v>0.47894500000000001</v>
      </c>
      <c r="F3856" s="618"/>
    </row>
    <row r="3857" spans="3:6" x14ac:dyDescent="0.25">
      <c r="C3857" s="649">
        <v>229.8</v>
      </c>
      <c r="D3857" s="650" t="str">
        <f t="shared" si="123"/>
        <v>229.80</v>
      </c>
      <c r="E3857" s="651">
        <v>0.478935</v>
      </c>
      <c r="F3857" s="618"/>
    </row>
    <row r="3858" spans="3:6" x14ac:dyDescent="0.25">
      <c r="C3858" s="649">
        <v>229.85</v>
      </c>
      <c r="D3858" s="650" t="str">
        <f t="shared" si="123"/>
        <v>229.85</v>
      </c>
      <c r="E3858" s="651">
        <v>0.47892499999999999</v>
      </c>
      <c r="F3858" s="618"/>
    </row>
    <row r="3859" spans="3:6" x14ac:dyDescent="0.25">
      <c r="C3859" s="649">
        <v>229.9</v>
      </c>
      <c r="D3859" s="650" t="str">
        <f t="shared" si="123"/>
        <v>229.90</v>
      </c>
      <c r="E3859" s="651">
        <v>0.47891499999999998</v>
      </c>
      <c r="F3859" s="618"/>
    </row>
    <row r="3860" spans="3:6" x14ac:dyDescent="0.25">
      <c r="C3860" s="649">
        <v>229.95</v>
      </c>
      <c r="D3860" s="650" t="str">
        <f t="shared" si="123"/>
        <v>229.95</v>
      </c>
      <c r="E3860" s="651">
        <v>0.47890500000000003</v>
      </c>
      <c r="F3860" s="618"/>
    </row>
    <row r="3861" spans="3:6" x14ac:dyDescent="0.25">
      <c r="C3861" s="649">
        <v>230</v>
      </c>
      <c r="D3861" s="650" t="str">
        <f t="shared" si="123"/>
        <v>230.00</v>
      </c>
      <c r="E3861" s="651">
        <v>0.47889500000000002</v>
      </c>
      <c r="F3861" s="618"/>
    </row>
    <row r="3862" spans="3:6" x14ac:dyDescent="0.25">
      <c r="C3862" s="649">
        <v>230.05</v>
      </c>
      <c r="D3862" s="650" t="str">
        <f t="shared" si="123"/>
        <v>230.05</v>
      </c>
      <c r="E3862" s="651">
        <v>0.47888500000000001</v>
      </c>
      <c r="F3862" s="618"/>
    </row>
    <row r="3863" spans="3:6" x14ac:dyDescent="0.25">
      <c r="C3863" s="649">
        <v>230.1</v>
      </c>
      <c r="D3863" s="650" t="str">
        <f t="shared" si="123"/>
        <v>230.10</v>
      </c>
      <c r="E3863" s="651">
        <v>0.478875</v>
      </c>
      <c r="F3863" s="618"/>
    </row>
    <row r="3864" spans="3:6" x14ac:dyDescent="0.25">
      <c r="C3864" s="649">
        <v>230.15</v>
      </c>
      <c r="D3864" s="650" t="str">
        <f t="shared" si="123"/>
        <v>230.15</v>
      </c>
      <c r="E3864" s="651">
        <v>0.47886499999999999</v>
      </c>
      <c r="F3864" s="618"/>
    </row>
    <row r="3865" spans="3:6" x14ac:dyDescent="0.25">
      <c r="C3865" s="649">
        <v>230.2</v>
      </c>
      <c r="D3865" s="650" t="str">
        <f t="shared" si="123"/>
        <v>230.20</v>
      </c>
      <c r="E3865" s="651">
        <v>0.47885499999999998</v>
      </c>
      <c r="F3865" s="618"/>
    </row>
    <row r="3866" spans="3:6" x14ac:dyDescent="0.25">
      <c r="C3866" s="649">
        <v>230.25</v>
      </c>
      <c r="D3866" s="650" t="str">
        <f t="shared" si="123"/>
        <v>230.25</v>
      </c>
      <c r="E3866" s="651">
        <v>0.47884500000000002</v>
      </c>
      <c r="F3866" s="618"/>
    </row>
    <row r="3867" spans="3:6" x14ac:dyDescent="0.25">
      <c r="C3867" s="649">
        <v>230.3</v>
      </c>
      <c r="D3867" s="650" t="str">
        <f t="shared" si="123"/>
        <v>230.30</v>
      </c>
      <c r="E3867" s="651">
        <v>0.47883500000000001</v>
      </c>
      <c r="F3867" s="618"/>
    </row>
    <row r="3868" spans="3:6" x14ac:dyDescent="0.25">
      <c r="C3868" s="649">
        <v>230.35</v>
      </c>
      <c r="D3868" s="650" t="str">
        <f t="shared" si="123"/>
        <v>230.35</v>
      </c>
      <c r="E3868" s="651">
        <v>0.478825</v>
      </c>
      <c r="F3868" s="618"/>
    </row>
    <row r="3869" spans="3:6" x14ac:dyDescent="0.25">
      <c r="C3869" s="649">
        <v>230.4</v>
      </c>
      <c r="D3869" s="650" t="str">
        <f t="shared" si="123"/>
        <v>230.40</v>
      </c>
      <c r="E3869" s="651">
        <v>0.47881499999999999</v>
      </c>
      <c r="F3869" s="618"/>
    </row>
    <row r="3870" spans="3:6" x14ac:dyDescent="0.25">
      <c r="C3870" s="649">
        <v>230.45</v>
      </c>
      <c r="D3870" s="650" t="str">
        <f t="shared" si="123"/>
        <v>230.45</v>
      </c>
      <c r="E3870" s="651">
        <v>0.47880499999999998</v>
      </c>
      <c r="F3870" s="618"/>
    </row>
    <row r="3871" spans="3:6" x14ac:dyDescent="0.25">
      <c r="C3871" s="649">
        <v>230.5</v>
      </c>
      <c r="D3871" s="650" t="str">
        <f t="shared" si="123"/>
        <v>230.50</v>
      </c>
      <c r="E3871" s="651">
        <v>0.47879500000000003</v>
      </c>
      <c r="F3871" s="618"/>
    </row>
    <row r="3872" spans="3:6" x14ac:dyDescent="0.25">
      <c r="C3872" s="649">
        <v>230.55</v>
      </c>
      <c r="D3872" s="650" t="str">
        <f t="shared" si="123"/>
        <v>230.55</v>
      </c>
      <c r="E3872" s="651">
        <v>0.47878500000000002</v>
      </c>
      <c r="F3872" s="618"/>
    </row>
    <row r="3873" spans="3:7" x14ac:dyDescent="0.25">
      <c r="C3873" s="649">
        <v>230.6</v>
      </c>
      <c r="D3873" s="650" t="str">
        <f t="shared" si="123"/>
        <v>230.60</v>
      </c>
      <c r="E3873" s="651">
        <v>0.47877500000000001</v>
      </c>
      <c r="F3873" s="618"/>
    </row>
    <row r="3874" spans="3:7" x14ac:dyDescent="0.25">
      <c r="C3874" s="649">
        <v>230.65</v>
      </c>
      <c r="D3874" s="650" t="str">
        <f t="shared" si="123"/>
        <v>230.65</v>
      </c>
      <c r="E3874" s="651">
        <v>0.478765</v>
      </c>
      <c r="F3874" s="618"/>
    </row>
    <row r="3875" spans="3:7" x14ac:dyDescent="0.25">
      <c r="C3875" s="649">
        <v>230.7</v>
      </c>
      <c r="D3875" s="650" t="str">
        <f t="shared" si="123"/>
        <v>230.70</v>
      </c>
      <c r="E3875" s="651">
        <v>0.47875499999999999</v>
      </c>
      <c r="F3875" s="618"/>
    </row>
    <row r="3876" spans="3:7" x14ac:dyDescent="0.25">
      <c r="C3876" s="649">
        <v>230.75</v>
      </c>
      <c r="D3876" s="650" t="str">
        <f t="shared" si="123"/>
        <v>230.75</v>
      </c>
      <c r="E3876" s="651">
        <v>0.47874499999999998</v>
      </c>
      <c r="F3876" s="618"/>
    </row>
    <row r="3877" spans="3:7" x14ac:dyDescent="0.25">
      <c r="C3877" s="649">
        <v>230.8</v>
      </c>
      <c r="D3877" s="650" t="str">
        <f t="shared" si="123"/>
        <v>230.80</v>
      </c>
      <c r="E3877" s="651">
        <v>0.47873500000000002</v>
      </c>
      <c r="F3877" s="618"/>
    </row>
    <row r="3878" spans="3:7" x14ac:dyDescent="0.25">
      <c r="C3878" s="649">
        <v>230.85</v>
      </c>
      <c r="D3878" s="650" t="str">
        <f t="shared" si="123"/>
        <v>230.85</v>
      </c>
      <c r="E3878" s="651">
        <v>0.47872500000000001</v>
      </c>
      <c r="F3878" s="618"/>
    </row>
    <row r="3879" spans="3:7" x14ac:dyDescent="0.25">
      <c r="C3879" s="649">
        <v>230.9</v>
      </c>
      <c r="D3879" s="650" t="str">
        <f t="shared" si="123"/>
        <v>230.90</v>
      </c>
      <c r="E3879" s="651">
        <v>0.478715</v>
      </c>
      <c r="F3879" s="618"/>
      <c r="G3879" s="617">
        <f t="shared" ref="G3879:G3898" si="124">E3878-E3879</f>
        <v>1.0000000000010001E-5</v>
      </c>
    </row>
    <row r="3880" spans="3:7" x14ac:dyDescent="0.25">
      <c r="C3880" s="649">
        <v>230.95</v>
      </c>
      <c r="D3880" s="650" t="str">
        <f t="shared" si="123"/>
        <v>230.95</v>
      </c>
      <c r="E3880" s="651">
        <v>0.47870499999999999</v>
      </c>
      <c r="F3880" s="618"/>
      <c r="G3880" s="617">
        <f t="shared" si="124"/>
        <v>1.0000000000010001E-5</v>
      </c>
    </row>
    <row r="3881" spans="3:7" x14ac:dyDescent="0.25">
      <c r="C3881" s="649">
        <v>231</v>
      </c>
      <c r="D3881" s="650" t="str">
        <f t="shared" si="123"/>
        <v>231.00</v>
      </c>
      <c r="E3881" s="651">
        <v>0.47869499999999998</v>
      </c>
      <c r="F3881" s="618"/>
      <c r="G3881" s="617">
        <f t="shared" si="124"/>
        <v>1.0000000000010001E-5</v>
      </c>
    </row>
    <row r="3882" spans="3:7" x14ac:dyDescent="0.25">
      <c r="C3882" s="649">
        <v>231.05</v>
      </c>
      <c r="D3882" s="650" t="str">
        <f t="shared" si="123"/>
        <v>231.05</v>
      </c>
      <c r="E3882" s="651">
        <v>0.47868500000000003</v>
      </c>
      <c r="F3882" s="618"/>
      <c r="G3882" s="617">
        <f t="shared" si="124"/>
        <v>9.9999999999544897E-6</v>
      </c>
    </row>
    <row r="3883" spans="3:7" x14ac:dyDescent="0.25">
      <c r="C3883" s="649">
        <v>231.1</v>
      </c>
      <c r="D3883" s="650" t="str">
        <f t="shared" si="123"/>
        <v>231.10</v>
      </c>
      <c r="E3883" s="651">
        <v>0.47867500000000002</v>
      </c>
      <c r="F3883" s="618"/>
      <c r="G3883" s="617">
        <f t="shared" si="124"/>
        <v>1.0000000000010001E-5</v>
      </c>
    </row>
    <row r="3884" spans="3:7" x14ac:dyDescent="0.25">
      <c r="C3884" s="649">
        <v>231.15</v>
      </c>
      <c r="D3884" s="650" t="str">
        <f t="shared" si="123"/>
        <v>231.15</v>
      </c>
      <c r="E3884" s="651">
        <v>0.47866500000000001</v>
      </c>
      <c r="F3884" s="618"/>
      <c r="G3884" s="617">
        <f t="shared" si="124"/>
        <v>1.0000000000010001E-5</v>
      </c>
    </row>
    <row r="3885" spans="3:7" x14ac:dyDescent="0.25">
      <c r="C3885" s="649">
        <v>231.2</v>
      </c>
      <c r="D3885" s="650" t="str">
        <f t="shared" si="123"/>
        <v>231.20</v>
      </c>
      <c r="E3885" s="651">
        <v>0.478655</v>
      </c>
      <c r="F3885" s="618"/>
      <c r="G3885" s="617">
        <f t="shared" si="124"/>
        <v>1.0000000000010001E-5</v>
      </c>
    </row>
    <row r="3886" spans="3:7" x14ac:dyDescent="0.25">
      <c r="C3886" s="649">
        <v>231.25</v>
      </c>
      <c r="D3886" s="650" t="str">
        <f t="shared" si="123"/>
        <v>231.25</v>
      </c>
      <c r="E3886" s="651">
        <v>0.47864499999999999</v>
      </c>
      <c r="F3886" s="618"/>
      <c r="G3886" s="617">
        <f t="shared" si="124"/>
        <v>1.0000000000010001E-5</v>
      </c>
    </row>
    <row r="3887" spans="3:7" x14ac:dyDescent="0.25">
      <c r="C3887" s="649">
        <v>231.3</v>
      </c>
      <c r="D3887" s="650" t="str">
        <f t="shared" si="123"/>
        <v>231.30</v>
      </c>
      <c r="E3887" s="651">
        <v>0.47863499999999998</v>
      </c>
      <c r="F3887" s="618"/>
      <c r="G3887" s="617">
        <f t="shared" si="124"/>
        <v>1.0000000000010001E-5</v>
      </c>
    </row>
    <row r="3888" spans="3:7" x14ac:dyDescent="0.25">
      <c r="C3888" s="649">
        <v>231.35</v>
      </c>
      <c r="D3888" s="650" t="str">
        <f t="shared" si="123"/>
        <v>231.35</v>
      </c>
      <c r="E3888" s="651">
        <v>0.47862500000000002</v>
      </c>
      <c r="F3888" s="618"/>
      <c r="G3888" s="617">
        <f t="shared" si="124"/>
        <v>9.9999999999544897E-6</v>
      </c>
    </row>
    <row r="3889" spans="1:9" x14ac:dyDescent="0.25">
      <c r="C3889" s="649">
        <v>231.4</v>
      </c>
      <c r="D3889" s="650" t="str">
        <f t="shared" si="123"/>
        <v>231.40</v>
      </c>
      <c r="E3889" s="651">
        <v>0.47861500000000001</v>
      </c>
      <c r="F3889" s="618"/>
      <c r="G3889" s="617">
        <f t="shared" si="124"/>
        <v>1.0000000000010001E-5</v>
      </c>
    </row>
    <row r="3890" spans="1:9" x14ac:dyDescent="0.25">
      <c r="C3890" s="649">
        <v>231.45</v>
      </c>
      <c r="D3890" s="650" t="str">
        <f t="shared" si="123"/>
        <v>231.45</v>
      </c>
      <c r="E3890" s="651">
        <v>0.478605</v>
      </c>
      <c r="F3890" s="618"/>
      <c r="G3890" s="617">
        <f t="shared" si="124"/>
        <v>1.0000000000010001E-5</v>
      </c>
    </row>
    <row r="3891" spans="1:9" x14ac:dyDescent="0.25">
      <c r="C3891" s="649">
        <v>231.5</v>
      </c>
      <c r="D3891" s="650" t="str">
        <f t="shared" si="123"/>
        <v>231.50</v>
      </c>
      <c r="E3891" s="651">
        <v>0.47859499999999999</v>
      </c>
      <c r="F3891" s="618"/>
      <c r="G3891" s="617">
        <f t="shared" si="124"/>
        <v>1.0000000000010001E-5</v>
      </c>
    </row>
    <row r="3892" spans="1:9" x14ac:dyDescent="0.25">
      <c r="C3892" s="649">
        <v>231.55</v>
      </c>
      <c r="D3892" s="650" t="str">
        <f t="shared" si="123"/>
        <v>231.55</v>
      </c>
      <c r="E3892" s="651">
        <v>0.47858499999999998</v>
      </c>
      <c r="F3892" s="618"/>
      <c r="G3892" s="617">
        <f t="shared" si="124"/>
        <v>1.0000000000010001E-5</v>
      </c>
    </row>
    <row r="3893" spans="1:9" x14ac:dyDescent="0.25">
      <c r="C3893" s="649">
        <v>231.6</v>
      </c>
      <c r="D3893" s="650" t="str">
        <f t="shared" si="123"/>
        <v>231.60</v>
      </c>
      <c r="E3893" s="651">
        <v>0.47857499999999997</v>
      </c>
      <c r="F3893" s="618"/>
      <c r="G3893" s="617">
        <f t="shared" si="124"/>
        <v>1.0000000000010001E-5</v>
      </c>
    </row>
    <row r="3894" spans="1:9" x14ac:dyDescent="0.25">
      <c r="C3894" s="649">
        <v>231.65</v>
      </c>
      <c r="D3894" s="650" t="str">
        <f t="shared" si="123"/>
        <v>231.65</v>
      </c>
      <c r="E3894" s="651">
        <v>0.47856500000000002</v>
      </c>
      <c r="F3894" s="618"/>
      <c r="G3894" s="617">
        <f t="shared" si="124"/>
        <v>9.9999999999544897E-6</v>
      </c>
    </row>
    <row r="3895" spans="1:9" x14ac:dyDescent="0.25">
      <c r="C3895" s="649">
        <v>231.7</v>
      </c>
      <c r="D3895" s="650" t="str">
        <f t="shared" si="123"/>
        <v>231.70</v>
      </c>
      <c r="E3895" s="651">
        <v>0.47855500000000001</v>
      </c>
      <c r="F3895" s="618"/>
      <c r="G3895" s="617">
        <f t="shared" si="124"/>
        <v>1.0000000000010001E-5</v>
      </c>
    </row>
    <row r="3896" spans="1:9" x14ac:dyDescent="0.25">
      <c r="C3896" s="649">
        <v>231.75</v>
      </c>
      <c r="D3896" s="650" t="str">
        <f t="shared" si="123"/>
        <v>231.75</v>
      </c>
      <c r="E3896" s="651">
        <v>0.478545</v>
      </c>
      <c r="F3896" s="618"/>
      <c r="G3896" s="617">
        <f t="shared" si="124"/>
        <v>1.0000000000010001E-5</v>
      </c>
    </row>
    <row r="3897" spans="1:9" x14ac:dyDescent="0.25">
      <c r="C3897" s="649">
        <v>231.8</v>
      </c>
      <c r="D3897" s="650" t="str">
        <f t="shared" si="123"/>
        <v>231.80</v>
      </c>
      <c r="E3897" s="651">
        <v>0.47853499999999999</v>
      </c>
      <c r="F3897" s="618"/>
      <c r="G3897" s="617">
        <f t="shared" si="124"/>
        <v>1.0000000000010001E-5</v>
      </c>
    </row>
    <row r="3898" spans="1:9" x14ac:dyDescent="0.25">
      <c r="C3898" s="649">
        <v>231.85</v>
      </c>
      <c r="D3898" s="650" t="str">
        <f t="shared" si="123"/>
        <v>231.85</v>
      </c>
      <c r="E3898" s="651">
        <v>0.47852499999999998</v>
      </c>
      <c r="F3898" s="618"/>
      <c r="G3898" s="617">
        <f t="shared" si="124"/>
        <v>1.0000000000010001E-5</v>
      </c>
    </row>
    <row r="3899" spans="1:9" x14ac:dyDescent="0.25">
      <c r="A3899" s="615">
        <f t="shared" ref="A3899:A3911" si="125">D3899*$T$3</f>
        <v>511.24674000000005</v>
      </c>
      <c r="B3899" s="1" t="s">
        <v>98</v>
      </c>
      <c r="C3899" s="640">
        <v>231.9</v>
      </c>
      <c r="D3899" s="641" t="str">
        <f t="shared" si="123"/>
        <v>231.90</v>
      </c>
      <c r="E3899" s="642">
        <v>0.47851500000000002</v>
      </c>
      <c r="F3899" s="498" t="s">
        <v>124</v>
      </c>
      <c r="I3899" s="617"/>
    </row>
    <row r="3900" spans="1:9" x14ac:dyDescent="0.25">
      <c r="A3900" s="615">
        <f t="shared" si="125"/>
        <v>511.35696999999999</v>
      </c>
      <c r="B3900" s="1" t="s">
        <v>98</v>
      </c>
      <c r="C3900" s="640">
        <f>C3899+0.05</f>
        <v>231.95000000000002</v>
      </c>
      <c r="D3900" s="641" t="str">
        <f t="shared" si="123"/>
        <v>231.95</v>
      </c>
      <c r="E3900" s="642">
        <f>E3899-0.00001</f>
        <v>0.47850500000000001</v>
      </c>
      <c r="F3900" s="498" t="s">
        <v>124</v>
      </c>
      <c r="I3900" s="617"/>
    </row>
    <row r="3901" spans="1:9" x14ac:dyDescent="0.25">
      <c r="A3901" s="615">
        <f t="shared" si="125"/>
        <v>511.46720000000005</v>
      </c>
      <c r="B3901" s="1" t="s">
        <v>98</v>
      </c>
      <c r="C3901" s="640">
        <f t="shared" ref="C3901:C3904" si="126">C3900+0.05</f>
        <v>232.00000000000003</v>
      </c>
      <c r="D3901" s="641" t="str">
        <f t="shared" si="123"/>
        <v>232.00</v>
      </c>
      <c r="E3901" s="642">
        <f t="shared" ref="E3901:E3904" si="127">E3900-0.00001</f>
        <v>0.478495</v>
      </c>
      <c r="F3901" s="498" t="s">
        <v>124</v>
      </c>
      <c r="I3901" s="617"/>
    </row>
    <row r="3902" spans="1:9" x14ac:dyDescent="0.25">
      <c r="A3902" s="615">
        <f t="shared" si="125"/>
        <v>511.57743000000005</v>
      </c>
      <c r="B3902" s="1" t="s">
        <v>98</v>
      </c>
      <c r="C3902" s="640">
        <f t="shared" si="126"/>
        <v>232.05000000000004</v>
      </c>
      <c r="D3902" s="641" t="str">
        <f t="shared" ref="D3902:D3904" si="128">TEXT(C3902,"#.00")</f>
        <v>232.05</v>
      </c>
      <c r="E3902" s="642">
        <f t="shared" si="127"/>
        <v>0.47848499999999999</v>
      </c>
      <c r="F3902" s="498" t="s">
        <v>124</v>
      </c>
      <c r="I3902" s="617"/>
    </row>
    <row r="3903" spans="1:9" x14ac:dyDescent="0.25">
      <c r="A3903" s="615">
        <f t="shared" si="125"/>
        <v>511.68765999999999</v>
      </c>
      <c r="B3903" s="1" t="s">
        <v>98</v>
      </c>
      <c r="C3903" s="640">
        <f t="shared" si="126"/>
        <v>232.10000000000005</v>
      </c>
      <c r="D3903" s="641" t="str">
        <f t="shared" si="128"/>
        <v>232.10</v>
      </c>
      <c r="E3903" s="642">
        <f t="shared" si="127"/>
        <v>0.47847499999999998</v>
      </c>
      <c r="F3903" s="498" t="s">
        <v>124</v>
      </c>
      <c r="I3903" s="617"/>
    </row>
    <row r="3904" spans="1:9" x14ac:dyDescent="0.25">
      <c r="A3904" s="615">
        <f t="shared" si="125"/>
        <v>511.79789000000005</v>
      </c>
      <c r="B3904" s="1" t="s">
        <v>98</v>
      </c>
      <c r="C3904" s="640">
        <f t="shared" si="126"/>
        <v>232.15000000000006</v>
      </c>
      <c r="D3904" s="641" t="str">
        <f t="shared" si="128"/>
        <v>232.15</v>
      </c>
      <c r="E3904" s="642">
        <f t="shared" si="127"/>
        <v>0.47846499999999997</v>
      </c>
      <c r="F3904" s="498" t="s">
        <v>124</v>
      </c>
      <c r="I3904" s="617"/>
    </row>
    <row r="3905" spans="1:9" x14ac:dyDescent="0.25">
      <c r="A3905" s="615">
        <f t="shared" si="125"/>
        <v>511.90812</v>
      </c>
      <c r="B3905" s="1" t="s">
        <v>98</v>
      </c>
      <c r="C3905" s="640">
        <f t="shared" ref="C3905:C3911" si="129">C3904+0.05</f>
        <v>232.20000000000007</v>
      </c>
      <c r="D3905" s="641" t="str">
        <f t="shared" ref="D3905:D3911" si="130">TEXT(C3905,"#.00")</f>
        <v>232.20</v>
      </c>
      <c r="E3905" s="642">
        <f t="shared" ref="E3905:E3911" si="131">E3904-0.00001</f>
        <v>0.47845499999999996</v>
      </c>
      <c r="F3905" s="498" t="s">
        <v>124</v>
      </c>
      <c r="I3905" s="617"/>
    </row>
    <row r="3906" spans="1:9" x14ac:dyDescent="0.25">
      <c r="A3906" s="615">
        <f t="shared" si="125"/>
        <v>512.01835000000005</v>
      </c>
      <c r="B3906" s="1" t="s">
        <v>98</v>
      </c>
      <c r="C3906" s="640">
        <f t="shared" si="129"/>
        <v>232.25000000000009</v>
      </c>
      <c r="D3906" s="641" t="str">
        <f t="shared" si="130"/>
        <v>232.25</v>
      </c>
      <c r="E3906" s="642">
        <f t="shared" si="131"/>
        <v>0.47844499999999995</v>
      </c>
      <c r="F3906" s="498" t="s">
        <v>124</v>
      </c>
      <c r="I3906" s="617"/>
    </row>
    <row r="3907" spans="1:9" x14ac:dyDescent="0.25">
      <c r="A3907" s="615">
        <f t="shared" si="125"/>
        <v>512.12858000000006</v>
      </c>
      <c r="B3907" s="1" t="s">
        <v>98</v>
      </c>
      <c r="C3907" s="640">
        <f t="shared" si="129"/>
        <v>232.3000000000001</v>
      </c>
      <c r="D3907" s="641" t="str">
        <f t="shared" si="130"/>
        <v>232.30</v>
      </c>
      <c r="E3907" s="642">
        <f t="shared" si="131"/>
        <v>0.47843499999999994</v>
      </c>
      <c r="F3907" s="498" t="s">
        <v>124</v>
      </c>
      <c r="I3907" s="617"/>
    </row>
    <row r="3908" spans="1:9" x14ac:dyDescent="0.25">
      <c r="A3908" s="615">
        <f t="shared" si="125"/>
        <v>512.23881000000006</v>
      </c>
      <c r="B3908" s="1" t="s">
        <v>98</v>
      </c>
      <c r="C3908" s="640">
        <f t="shared" si="129"/>
        <v>232.35000000000011</v>
      </c>
      <c r="D3908" s="641" t="str">
        <f t="shared" si="130"/>
        <v>232.35</v>
      </c>
      <c r="E3908" s="642">
        <f t="shared" si="131"/>
        <v>0.47842499999999993</v>
      </c>
      <c r="F3908" s="498" t="s">
        <v>124</v>
      </c>
      <c r="I3908" s="617"/>
    </row>
    <row r="3909" spans="1:9" x14ac:dyDescent="0.25">
      <c r="A3909" s="615">
        <f t="shared" si="125"/>
        <v>512.34904000000006</v>
      </c>
      <c r="B3909" s="1" t="s">
        <v>98</v>
      </c>
      <c r="C3909" s="640">
        <f t="shared" si="129"/>
        <v>232.40000000000012</v>
      </c>
      <c r="D3909" s="641" t="str">
        <f t="shared" si="130"/>
        <v>232.40</v>
      </c>
      <c r="E3909" s="642">
        <f t="shared" si="131"/>
        <v>0.47841499999999992</v>
      </c>
      <c r="F3909" s="498" t="s">
        <v>124</v>
      </c>
      <c r="I3909" s="617"/>
    </row>
    <row r="3910" spans="1:9" x14ac:dyDescent="0.25">
      <c r="A3910" s="615">
        <f t="shared" si="125"/>
        <v>512.45926999999995</v>
      </c>
      <c r="B3910" s="1" t="s">
        <v>98</v>
      </c>
      <c r="C3910" s="640">
        <f t="shared" si="129"/>
        <v>232.45000000000013</v>
      </c>
      <c r="D3910" s="641" t="str">
        <f t="shared" si="130"/>
        <v>232.45</v>
      </c>
      <c r="E3910" s="642">
        <f t="shared" si="131"/>
        <v>0.47840499999999991</v>
      </c>
      <c r="F3910" s="498" t="s">
        <v>124</v>
      </c>
      <c r="I3910" s="617"/>
    </row>
    <row r="3911" spans="1:9" x14ac:dyDescent="0.25">
      <c r="A3911" s="615">
        <f t="shared" si="125"/>
        <v>512.56950000000006</v>
      </c>
      <c r="B3911" s="1" t="s">
        <v>98</v>
      </c>
      <c r="C3911" s="640">
        <f t="shared" si="129"/>
        <v>232.50000000000014</v>
      </c>
      <c r="D3911" s="641" t="str">
        <f t="shared" si="130"/>
        <v>232.50</v>
      </c>
      <c r="E3911" s="642">
        <f t="shared" si="131"/>
        <v>0.4783949999999999</v>
      </c>
      <c r="F3911" s="498" t="s">
        <v>124</v>
      </c>
      <c r="I3911" s="617"/>
    </row>
    <row r="3912" spans="1:9" x14ac:dyDescent="0.25">
      <c r="C3912" s="659"/>
      <c r="D3912" s="660"/>
      <c r="E3912" s="661"/>
    </row>
  </sheetData>
  <sheetProtection sheet="1" objects="1" scenarios="1"/>
  <mergeCells count="3">
    <mergeCell ref="C6:E6"/>
    <mergeCell ref="O6:P6"/>
    <mergeCell ref="I6:K6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S23"/>
  <sheetViews>
    <sheetView workbookViewId="0">
      <selection activeCell="C28" sqref="C28"/>
    </sheetView>
  </sheetViews>
  <sheetFormatPr defaultColWidth="9.109375" defaultRowHeight="13.2" x14ac:dyDescent="0.25"/>
  <cols>
    <col min="2" max="2" width="5.33203125" customWidth="1"/>
    <col min="3" max="3" width="141.5546875" bestFit="1" customWidth="1"/>
  </cols>
  <sheetData>
    <row r="1" spans="1:19" x14ac:dyDescent="0.25">
      <c r="C1" s="3" t="s">
        <v>144</v>
      </c>
    </row>
    <row r="2" spans="1:19" x14ac:dyDescent="0.25">
      <c r="A2" s="237"/>
      <c r="C2" s="238" t="s">
        <v>145</v>
      </c>
      <c r="S2" s="3"/>
    </row>
    <row r="3" spans="1:19" x14ac:dyDescent="0.25">
      <c r="A3" s="237"/>
      <c r="S3" s="238"/>
    </row>
    <row r="4" spans="1:19" x14ac:dyDescent="0.25">
      <c r="A4" s="237"/>
      <c r="B4" s="3" t="s">
        <v>241</v>
      </c>
      <c r="M4" s="238"/>
      <c r="S4" s="238"/>
    </row>
    <row r="5" spans="1:19" x14ac:dyDescent="0.25">
      <c r="A5" s="237"/>
      <c r="B5" s="17" t="s">
        <v>243</v>
      </c>
      <c r="C5" s="1" t="s">
        <v>246</v>
      </c>
    </row>
    <row r="6" spans="1:19" x14ac:dyDescent="0.25">
      <c r="A6" s="237"/>
      <c r="B6" s="17" t="s">
        <v>244</v>
      </c>
      <c r="C6" s="1" t="s">
        <v>247</v>
      </c>
    </row>
    <row r="7" spans="1:19" x14ac:dyDescent="0.25">
      <c r="A7" s="237"/>
      <c r="B7" s="17" t="s">
        <v>245</v>
      </c>
      <c r="C7" s="1" t="s">
        <v>248</v>
      </c>
    </row>
    <row r="8" spans="1:19" x14ac:dyDescent="0.25">
      <c r="A8" s="237"/>
      <c r="B8" s="17" t="s">
        <v>257</v>
      </c>
      <c r="C8" s="1" t="s">
        <v>258</v>
      </c>
    </row>
    <row r="9" spans="1:19" x14ac:dyDescent="0.25">
      <c r="A9" s="237"/>
      <c r="B9" s="17" t="s">
        <v>259</v>
      </c>
      <c r="C9" s="1" t="s">
        <v>260</v>
      </c>
    </row>
    <row r="10" spans="1:19" x14ac:dyDescent="0.25">
      <c r="A10" s="237"/>
    </row>
    <row r="11" spans="1:19" x14ac:dyDescent="0.25">
      <c r="A11" s="237"/>
      <c r="B11" s="3" t="s">
        <v>242</v>
      </c>
    </row>
    <row r="12" spans="1:19" x14ac:dyDescent="0.25">
      <c r="A12" s="237"/>
      <c r="B12" s="1"/>
      <c r="C12" s="1" t="s">
        <v>250</v>
      </c>
    </row>
    <row r="13" spans="1:19" x14ac:dyDescent="0.25">
      <c r="A13" s="237"/>
      <c r="B13" s="1"/>
      <c r="C13" s="1" t="s">
        <v>251</v>
      </c>
    </row>
    <row r="14" spans="1:19" x14ac:dyDescent="0.25">
      <c r="A14" s="237"/>
      <c r="B14" s="1"/>
      <c r="C14" s="1" t="s">
        <v>253</v>
      </c>
    </row>
    <row r="15" spans="1:19" x14ac:dyDescent="0.25">
      <c r="A15" s="237"/>
      <c r="C15" s="1" t="s">
        <v>254</v>
      </c>
    </row>
    <row r="16" spans="1:19" x14ac:dyDescent="0.25">
      <c r="A16" s="237"/>
      <c r="B16" s="1"/>
    </row>
    <row r="17" spans="1:3" x14ac:dyDescent="0.25">
      <c r="B17" s="1"/>
    </row>
    <row r="18" spans="1:3" x14ac:dyDescent="0.25">
      <c r="B18" s="3" t="s">
        <v>249</v>
      </c>
    </row>
    <row r="19" spans="1:3" x14ac:dyDescent="0.25">
      <c r="A19" s="237"/>
      <c r="C19" s="1" t="s">
        <v>256</v>
      </c>
    </row>
    <row r="20" spans="1:3" x14ac:dyDescent="0.25">
      <c r="A20" s="237"/>
      <c r="C20" s="1" t="s">
        <v>239</v>
      </c>
    </row>
    <row r="21" spans="1:3" x14ac:dyDescent="0.25">
      <c r="A21" s="237"/>
      <c r="B21" s="1"/>
      <c r="C21" s="1" t="s">
        <v>240</v>
      </c>
    </row>
    <row r="23" spans="1:3" x14ac:dyDescent="0.25">
      <c r="C23" s="3" t="s">
        <v>263</v>
      </c>
    </row>
  </sheetData>
  <hyperlinks>
    <hyperlink ref="C2" r:id="rId1" xr:uid="{00000000-0004-0000-0A00-000000000000}"/>
  </hyperlinks>
  <pageMargins left="0.7" right="0.7" top="0.75" bottom="0.75" header="0.3" footer="0.3"/>
  <pageSetup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AU42"/>
  <sheetViews>
    <sheetView workbookViewId="0"/>
  </sheetViews>
  <sheetFormatPr defaultRowHeight="13.2" x14ac:dyDescent="0.25"/>
  <cols>
    <col min="2" max="2" width="3.44140625" customWidth="1"/>
    <col min="3" max="3" width="8" style="274" customWidth="1"/>
    <col min="4" max="4" width="8" style="273" hidden="1" customWidth="1"/>
    <col min="5" max="5" width="8" hidden="1" customWidth="1"/>
    <col min="6" max="6" width="8" customWidth="1"/>
    <col min="7" max="7" width="3.44140625" customWidth="1"/>
    <col min="8" max="8" width="8" style="274" customWidth="1"/>
    <col min="9" max="9" width="8" style="273" hidden="1" customWidth="1"/>
    <col min="10" max="10" width="8" hidden="1" customWidth="1"/>
    <col min="11" max="11" width="8" customWidth="1"/>
    <col min="12" max="12" width="3.44140625" customWidth="1"/>
    <col min="13" max="13" width="8" style="274" customWidth="1"/>
    <col min="14" max="14" width="8" style="273" hidden="1" customWidth="1"/>
    <col min="15" max="15" width="8" hidden="1" customWidth="1"/>
    <col min="16" max="16" width="8" customWidth="1"/>
    <col min="17" max="17" width="3.44140625" customWidth="1"/>
    <col min="18" max="18" width="8" style="274" customWidth="1"/>
    <col min="19" max="19" width="8" style="273" hidden="1" customWidth="1"/>
    <col min="20" max="20" width="8" hidden="1" customWidth="1"/>
    <col min="21" max="21" width="8" customWidth="1"/>
    <col min="22" max="22" width="3.44140625" customWidth="1"/>
    <col min="23" max="23" width="8" style="274" customWidth="1"/>
    <col min="24" max="24" width="8" style="273" hidden="1" customWidth="1"/>
    <col min="25" max="25" width="8" hidden="1" customWidth="1"/>
    <col min="26" max="26" width="8" customWidth="1"/>
    <col min="27" max="27" width="3.44140625" customWidth="1"/>
    <col min="28" max="28" width="7.44140625" customWidth="1"/>
    <col min="29" max="29" width="8" customWidth="1"/>
    <col min="30" max="30" width="3.5546875" customWidth="1"/>
    <col min="31" max="32" width="7.44140625" customWidth="1"/>
    <col min="33" max="33" width="3.5546875" customWidth="1"/>
    <col min="34" max="35" width="7.44140625" customWidth="1"/>
    <col min="36" max="36" width="3.5546875" customWidth="1"/>
    <col min="37" max="38" width="7.44140625" customWidth="1"/>
    <col min="39" max="39" width="3.5546875" customWidth="1"/>
    <col min="40" max="41" width="7.44140625" customWidth="1"/>
    <col min="42" max="42" width="3.44140625" customWidth="1"/>
  </cols>
  <sheetData>
    <row r="1" spans="1:47" x14ac:dyDescent="0.25">
      <c r="B1" s="273"/>
    </row>
    <row r="2" spans="1:47" x14ac:dyDescent="0.25">
      <c r="D2" s="273" t="s">
        <v>163</v>
      </c>
      <c r="I2" s="273" t="s">
        <v>163</v>
      </c>
      <c r="N2" s="273" t="s">
        <v>163</v>
      </c>
      <c r="S2" s="273" t="s">
        <v>163</v>
      </c>
      <c r="X2" s="273" t="s">
        <v>163</v>
      </c>
    </row>
    <row r="3" spans="1:47" x14ac:dyDescent="0.25">
      <c r="A3" t="s">
        <v>162</v>
      </c>
      <c r="C3" s="275" t="s">
        <v>88</v>
      </c>
      <c r="D3" s="276" t="s">
        <v>98</v>
      </c>
      <c r="E3" s="276" t="s">
        <v>164</v>
      </c>
      <c r="F3" s="276" t="s">
        <v>165</v>
      </c>
      <c r="G3" s="277"/>
      <c r="H3" s="276" t="s">
        <v>88</v>
      </c>
      <c r="I3" s="276" t="s">
        <v>98</v>
      </c>
      <c r="J3" s="276" t="s">
        <v>164</v>
      </c>
      <c r="K3" s="276" t="s">
        <v>165</v>
      </c>
      <c r="L3" s="277"/>
      <c r="M3" s="276" t="s">
        <v>88</v>
      </c>
      <c r="N3" s="276" t="s">
        <v>98</v>
      </c>
      <c r="O3" s="276" t="s">
        <v>164</v>
      </c>
      <c r="P3" s="276" t="s">
        <v>165</v>
      </c>
      <c r="Q3" s="277"/>
      <c r="R3" s="276" t="s">
        <v>88</v>
      </c>
      <c r="S3" s="276" t="s">
        <v>98</v>
      </c>
      <c r="T3" s="276" t="s">
        <v>164</v>
      </c>
      <c r="U3" s="276" t="s">
        <v>165</v>
      </c>
      <c r="V3" s="277"/>
      <c r="W3" s="276" t="s">
        <v>88</v>
      </c>
      <c r="X3" s="276" t="s">
        <v>98</v>
      </c>
      <c r="Y3" s="276" t="s">
        <v>164</v>
      </c>
      <c r="Z3" s="278" t="s">
        <v>165</v>
      </c>
      <c r="AB3" s="275" t="s">
        <v>88</v>
      </c>
      <c r="AC3" s="276" t="s">
        <v>165</v>
      </c>
      <c r="AD3" s="277"/>
      <c r="AE3" s="276" t="s">
        <v>88</v>
      </c>
      <c r="AF3" s="276" t="s">
        <v>165</v>
      </c>
      <c r="AG3" s="277"/>
      <c r="AH3" s="276" t="s">
        <v>88</v>
      </c>
      <c r="AI3" s="276" t="s">
        <v>165</v>
      </c>
      <c r="AJ3" s="277"/>
      <c r="AK3" s="276" t="s">
        <v>88</v>
      </c>
      <c r="AL3" s="276" t="s">
        <v>165</v>
      </c>
      <c r="AM3" s="277"/>
      <c r="AN3" s="276" t="s">
        <v>88</v>
      </c>
      <c r="AO3" s="278" t="s">
        <v>165</v>
      </c>
      <c r="AQ3" s="273" t="s">
        <v>166</v>
      </c>
      <c r="AR3" s="273" t="s">
        <v>167</v>
      </c>
      <c r="AS3" s="273" t="s">
        <v>168</v>
      </c>
      <c r="AT3" s="273" t="s">
        <v>169</v>
      </c>
      <c r="AU3" s="273" t="s">
        <v>170</v>
      </c>
    </row>
    <row r="4" spans="1:47" x14ac:dyDescent="0.25">
      <c r="A4" s="273">
        <v>2.2046000000000001</v>
      </c>
      <c r="C4" s="279">
        <v>25</v>
      </c>
      <c r="D4" s="280">
        <f t="shared" ref="D4:D41" si="0">C4*$A$4</f>
        <v>55.115000000000002</v>
      </c>
      <c r="E4" s="273">
        <f>_xlfn.FLOOR.MATH(D4,0.25)</f>
        <v>55</v>
      </c>
      <c r="F4" s="274">
        <f t="shared" ref="F4:F41" si="1">ROUNDDOWN(E4,1)</f>
        <v>55</v>
      </c>
      <c r="H4" s="274">
        <f>C41+2.5</f>
        <v>120</v>
      </c>
      <c r="I4" s="280">
        <f t="shared" ref="I4:I41" si="2">H4*$A$4</f>
        <v>264.55200000000002</v>
      </c>
      <c r="J4" s="273">
        <f>_xlfn.FLOOR.MATH(I4,0.25)</f>
        <v>264.5</v>
      </c>
      <c r="K4" s="274">
        <f t="shared" ref="K4:K41" si="3">ROUNDDOWN(J4,1)</f>
        <v>264.5</v>
      </c>
      <c r="M4" s="274">
        <f>H41+2.5</f>
        <v>215</v>
      </c>
      <c r="N4" s="280">
        <f t="shared" ref="N4:N41" si="4">M4*$A$4</f>
        <v>473.98900000000003</v>
      </c>
      <c r="O4" s="273">
        <f>_xlfn.FLOOR.MATH(N4,0.25)</f>
        <v>473.75</v>
      </c>
      <c r="P4" s="274">
        <f t="shared" ref="P4:P41" si="5">ROUNDDOWN(O4,1)</f>
        <v>473.7</v>
      </c>
      <c r="R4" s="274">
        <f>M41+2.5</f>
        <v>310</v>
      </c>
      <c r="S4" s="280">
        <f t="shared" ref="S4:S41" si="6">R4*$A$4</f>
        <v>683.42600000000004</v>
      </c>
      <c r="T4" s="273">
        <f>_xlfn.FLOOR.MATH(S4,0.25)</f>
        <v>683.25</v>
      </c>
      <c r="U4" s="274">
        <f t="shared" ref="U4:U41" si="7">ROUNDDOWN(T4,1)</f>
        <v>683.2</v>
      </c>
      <c r="W4" s="274">
        <f>R41+2.5</f>
        <v>405</v>
      </c>
      <c r="X4" s="280">
        <f t="shared" ref="X4:X42" si="8">W4*$A$4</f>
        <v>892.86300000000006</v>
      </c>
      <c r="Y4" s="273">
        <f>_xlfn.FLOOR.MATH(X4,0.25)</f>
        <v>892.75</v>
      </c>
      <c r="Z4" s="281">
        <f t="shared" ref="Z4:Z42" si="9">ROUNDDOWN(Y4,1)</f>
        <v>892.7</v>
      </c>
      <c r="AB4" s="279">
        <v>25</v>
      </c>
      <c r="AC4" s="274">
        <f>APF_lbs(AB4)</f>
        <v>55</v>
      </c>
      <c r="AE4" s="274">
        <f>AB41+2.5</f>
        <v>120</v>
      </c>
      <c r="AF4" s="274">
        <f>APF_lbs(AE4)</f>
        <v>264.5</v>
      </c>
      <c r="AH4" s="274">
        <f>AE41+2.5</f>
        <v>215</v>
      </c>
      <c r="AI4" s="274">
        <f>APF_lbs(AH4)</f>
        <v>473.7</v>
      </c>
      <c r="AK4" s="274">
        <f>AH41+2.5</f>
        <v>310</v>
      </c>
      <c r="AL4" s="274">
        <f>APF_lbs(AK4)</f>
        <v>683.2</v>
      </c>
      <c r="AN4" s="274">
        <f>AK41+2.5</f>
        <v>405</v>
      </c>
      <c r="AO4" s="281">
        <f>APF_lbs(AN4)</f>
        <v>892.7</v>
      </c>
      <c r="AQ4" s="288" t="str">
        <f>IF(F4=AC4,"-","NO")</f>
        <v>-</v>
      </c>
      <c r="AR4" s="288" t="str">
        <f>IF(K4=AF4,"-","NO")</f>
        <v>-</v>
      </c>
      <c r="AS4" s="288" t="str">
        <f>IF(P4=AI4,"-","NO")</f>
        <v>-</v>
      </c>
      <c r="AT4" s="288" t="str">
        <f>IF(U4=AL4,"-","NO")</f>
        <v>-</v>
      </c>
      <c r="AU4" s="288" t="str">
        <f>IF(Z4=AO4,"-","NO")</f>
        <v>-</v>
      </c>
    </row>
    <row r="5" spans="1:47" x14ac:dyDescent="0.25">
      <c r="C5" s="279">
        <f>C4+2.5</f>
        <v>27.5</v>
      </c>
      <c r="D5" s="280">
        <f t="shared" si="0"/>
        <v>60.6265</v>
      </c>
      <c r="E5" s="273">
        <f>_xlfn.FLOOR.MATH(D5,0.25)</f>
        <v>60.5</v>
      </c>
      <c r="F5" s="274">
        <f t="shared" si="1"/>
        <v>60.5</v>
      </c>
      <c r="H5" s="274">
        <f>H4+2.5</f>
        <v>122.5</v>
      </c>
      <c r="I5" s="280">
        <f t="shared" si="2"/>
        <v>270.06350000000003</v>
      </c>
      <c r="J5" s="273">
        <f>_xlfn.FLOOR.MATH(I5,0.25)</f>
        <v>270</v>
      </c>
      <c r="K5" s="274">
        <f t="shared" si="3"/>
        <v>270</v>
      </c>
      <c r="M5" s="274">
        <f>M4+2.5</f>
        <v>217.5</v>
      </c>
      <c r="N5" s="280">
        <f t="shared" si="4"/>
        <v>479.50050000000005</v>
      </c>
      <c r="O5" s="273">
        <f>_xlfn.FLOOR.MATH(N5,0.25)</f>
        <v>479.5</v>
      </c>
      <c r="P5" s="274">
        <f t="shared" si="5"/>
        <v>479.5</v>
      </c>
      <c r="R5" s="274">
        <f>R4+2.5</f>
        <v>312.5</v>
      </c>
      <c r="S5" s="280">
        <f t="shared" si="6"/>
        <v>688.9375</v>
      </c>
      <c r="T5" s="273">
        <f>_xlfn.FLOOR.MATH(S5,0.25)</f>
        <v>688.75</v>
      </c>
      <c r="U5" s="274">
        <f t="shared" si="7"/>
        <v>688.7</v>
      </c>
      <c r="W5" s="274">
        <f>W4+2.5</f>
        <v>407.5</v>
      </c>
      <c r="X5" s="280">
        <f t="shared" si="8"/>
        <v>898.37450000000001</v>
      </c>
      <c r="Y5" s="273">
        <f>_xlfn.FLOOR.MATH(X5,0.25)</f>
        <v>898.25</v>
      </c>
      <c r="Z5" s="281">
        <f t="shared" si="9"/>
        <v>898.2</v>
      </c>
      <c r="AB5" s="279">
        <f>AB4+2.5</f>
        <v>27.5</v>
      </c>
      <c r="AC5" s="274">
        <f t="shared" ref="AC5:AC41" si="10">APF_lbs(AB5)</f>
        <v>60.5</v>
      </c>
      <c r="AE5" s="274">
        <f>AE4+2.5</f>
        <v>122.5</v>
      </c>
      <c r="AF5" s="274">
        <f t="shared" ref="AF5:AF41" si="11">APF_lbs(AE5)</f>
        <v>270</v>
      </c>
      <c r="AH5" s="274">
        <f>AH4+2.5</f>
        <v>217.5</v>
      </c>
      <c r="AI5" s="274">
        <f t="shared" ref="AI5:AI41" si="12">APF_lbs(AH5)</f>
        <v>479.5</v>
      </c>
      <c r="AK5" s="274">
        <f>AK4+2.5</f>
        <v>312.5</v>
      </c>
      <c r="AL5" s="274">
        <f t="shared" ref="AL5:AL41" si="13">APF_lbs(AK5)</f>
        <v>688.7</v>
      </c>
      <c r="AN5" s="274">
        <f>AN4+2.5</f>
        <v>407.5</v>
      </c>
      <c r="AO5" s="281">
        <f t="shared" ref="AO5:AO42" si="14">APF_lbs(AN5)</f>
        <v>898.2</v>
      </c>
      <c r="AQ5" s="288" t="str">
        <f t="shared" ref="AQ5:AQ40" si="15">IF(F5=AC5,"-","NO")</f>
        <v>-</v>
      </c>
      <c r="AR5" s="288" t="str">
        <f t="shared" ref="AR5:AR40" si="16">IF(K5=AF5,"-","NO")</f>
        <v>-</v>
      </c>
      <c r="AS5" s="288" t="str">
        <f t="shared" ref="AS5:AS41" si="17">IF(P5=AI5,"-","NO")</f>
        <v>-</v>
      </c>
      <c r="AT5" s="288" t="str">
        <f t="shared" ref="AT5:AT41" si="18">IF(U5=AL5,"-","NO")</f>
        <v>-</v>
      </c>
      <c r="AU5" s="288" t="str">
        <f t="shared" ref="AU5:AU42" si="19">IF(Z5=AO5,"-","NO")</f>
        <v>-</v>
      </c>
    </row>
    <row r="6" spans="1:47" x14ac:dyDescent="0.25">
      <c r="C6" s="279">
        <f t="shared" ref="C6:C21" si="20">C5+2.5</f>
        <v>30</v>
      </c>
      <c r="D6" s="280">
        <f t="shared" si="0"/>
        <v>66.138000000000005</v>
      </c>
      <c r="E6" s="273">
        <f t="shared" ref="E6:E41" si="21">_xlfn.FLOOR.MATH(D6,0.25)</f>
        <v>66</v>
      </c>
      <c r="F6" s="274">
        <f t="shared" si="1"/>
        <v>66</v>
      </c>
      <c r="H6" s="274">
        <f t="shared" ref="H6:H41" si="22">H5+2.5</f>
        <v>125</v>
      </c>
      <c r="I6" s="280">
        <f t="shared" si="2"/>
        <v>275.57499999999999</v>
      </c>
      <c r="J6" s="273">
        <f t="shared" ref="J6:J41" si="23">_xlfn.FLOOR.MATH(I6,0.25)</f>
        <v>275.5</v>
      </c>
      <c r="K6" s="274">
        <f t="shared" si="3"/>
        <v>275.5</v>
      </c>
      <c r="M6" s="274">
        <f t="shared" ref="M6:M41" si="24">M5+2.5</f>
        <v>220</v>
      </c>
      <c r="N6" s="280">
        <f t="shared" si="4"/>
        <v>485.012</v>
      </c>
      <c r="O6" s="273">
        <f t="shared" ref="O6:O41" si="25">_xlfn.FLOOR.MATH(N6,0.25)</f>
        <v>485</v>
      </c>
      <c r="P6" s="274">
        <f t="shared" si="5"/>
        <v>485</v>
      </c>
      <c r="R6" s="274">
        <f t="shared" ref="R6:R41" si="26">R5+2.5</f>
        <v>315</v>
      </c>
      <c r="S6" s="280">
        <f t="shared" si="6"/>
        <v>694.44900000000007</v>
      </c>
      <c r="T6" s="273">
        <f t="shared" ref="T6:T41" si="27">_xlfn.FLOOR.MATH(S6,0.25)</f>
        <v>694.25</v>
      </c>
      <c r="U6" s="274">
        <f t="shared" si="7"/>
        <v>694.2</v>
      </c>
      <c r="W6" s="274">
        <f t="shared" ref="W6:W41" si="28">W5+2.5</f>
        <v>410</v>
      </c>
      <c r="X6" s="280">
        <f t="shared" si="8"/>
        <v>903.88600000000008</v>
      </c>
      <c r="Y6" s="273">
        <f t="shared" ref="Y6:Y42" si="29">_xlfn.FLOOR.MATH(X6,0.25)</f>
        <v>903.75</v>
      </c>
      <c r="Z6" s="281">
        <f t="shared" si="9"/>
        <v>903.7</v>
      </c>
      <c r="AB6" s="279">
        <f t="shared" ref="AB6:AB41" si="30">AB5+2.5</f>
        <v>30</v>
      </c>
      <c r="AC6" s="274">
        <f t="shared" si="10"/>
        <v>66</v>
      </c>
      <c r="AE6" s="274">
        <f t="shared" ref="AE6:AE41" si="31">AE5+2.5</f>
        <v>125</v>
      </c>
      <c r="AF6" s="274">
        <f t="shared" si="11"/>
        <v>275.5</v>
      </c>
      <c r="AH6" s="274">
        <f t="shared" ref="AH6:AH41" si="32">AH5+2.5</f>
        <v>220</v>
      </c>
      <c r="AI6" s="274">
        <f t="shared" si="12"/>
        <v>485</v>
      </c>
      <c r="AK6" s="274">
        <f t="shared" ref="AK6:AK41" si="33">AK5+2.5</f>
        <v>315</v>
      </c>
      <c r="AL6" s="274">
        <f t="shared" si="13"/>
        <v>694.2</v>
      </c>
      <c r="AN6" s="274">
        <f t="shared" ref="AN6:AN42" si="34">AN5+2.5</f>
        <v>410</v>
      </c>
      <c r="AO6" s="281">
        <f t="shared" si="14"/>
        <v>903.7</v>
      </c>
      <c r="AQ6" s="288" t="str">
        <f t="shared" si="15"/>
        <v>-</v>
      </c>
      <c r="AR6" s="288" t="str">
        <f t="shared" si="16"/>
        <v>-</v>
      </c>
      <c r="AS6" s="288" t="str">
        <f t="shared" si="17"/>
        <v>-</v>
      </c>
      <c r="AT6" s="288" t="str">
        <f t="shared" si="18"/>
        <v>-</v>
      </c>
      <c r="AU6" s="288" t="str">
        <f t="shared" si="19"/>
        <v>-</v>
      </c>
    </row>
    <row r="7" spans="1:47" x14ac:dyDescent="0.25">
      <c r="C7" s="279">
        <f t="shared" si="20"/>
        <v>32.5</v>
      </c>
      <c r="D7" s="280">
        <f t="shared" si="0"/>
        <v>71.649500000000003</v>
      </c>
      <c r="E7" s="273">
        <f t="shared" si="21"/>
        <v>71.5</v>
      </c>
      <c r="F7" s="274">
        <f t="shared" si="1"/>
        <v>71.5</v>
      </c>
      <c r="H7" s="274">
        <f t="shared" si="22"/>
        <v>127.5</v>
      </c>
      <c r="I7" s="280">
        <f t="shared" si="2"/>
        <v>281.0865</v>
      </c>
      <c r="J7" s="273">
        <f t="shared" si="23"/>
        <v>281</v>
      </c>
      <c r="K7" s="274">
        <f t="shared" si="3"/>
        <v>281</v>
      </c>
      <c r="M7" s="274">
        <f t="shared" si="24"/>
        <v>222.5</v>
      </c>
      <c r="N7" s="280">
        <f t="shared" si="4"/>
        <v>490.52350000000001</v>
      </c>
      <c r="O7" s="273">
        <f t="shared" si="25"/>
        <v>490.5</v>
      </c>
      <c r="P7" s="274">
        <f t="shared" si="5"/>
        <v>490.5</v>
      </c>
      <c r="R7" s="274">
        <f t="shared" si="26"/>
        <v>317.5</v>
      </c>
      <c r="S7" s="280">
        <f t="shared" si="6"/>
        <v>699.96050000000002</v>
      </c>
      <c r="T7" s="273">
        <f t="shared" si="27"/>
        <v>699.75</v>
      </c>
      <c r="U7" s="274">
        <f t="shared" si="7"/>
        <v>699.7</v>
      </c>
      <c r="W7" s="274">
        <f t="shared" si="28"/>
        <v>412.5</v>
      </c>
      <c r="X7" s="280">
        <f t="shared" si="8"/>
        <v>909.39750000000004</v>
      </c>
      <c r="Y7" s="273">
        <f t="shared" si="29"/>
        <v>909.25</v>
      </c>
      <c r="Z7" s="281">
        <f t="shared" si="9"/>
        <v>909.2</v>
      </c>
      <c r="AB7" s="279">
        <f t="shared" si="30"/>
        <v>32.5</v>
      </c>
      <c r="AC7" s="274">
        <f t="shared" si="10"/>
        <v>71.5</v>
      </c>
      <c r="AE7" s="274">
        <f t="shared" si="31"/>
        <v>127.5</v>
      </c>
      <c r="AF7" s="274">
        <f t="shared" si="11"/>
        <v>281</v>
      </c>
      <c r="AH7" s="274">
        <f t="shared" si="32"/>
        <v>222.5</v>
      </c>
      <c r="AI7" s="274">
        <f t="shared" si="12"/>
        <v>490.5</v>
      </c>
      <c r="AK7" s="274">
        <f t="shared" si="33"/>
        <v>317.5</v>
      </c>
      <c r="AL7" s="274">
        <f t="shared" si="13"/>
        <v>699.7</v>
      </c>
      <c r="AN7" s="274">
        <f t="shared" si="34"/>
        <v>412.5</v>
      </c>
      <c r="AO7" s="281">
        <f t="shared" si="14"/>
        <v>909.2</v>
      </c>
      <c r="AQ7" s="288" t="str">
        <f t="shared" si="15"/>
        <v>-</v>
      </c>
      <c r="AR7" s="288" t="str">
        <f t="shared" si="16"/>
        <v>-</v>
      </c>
      <c r="AS7" s="288" t="str">
        <f t="shared" si="17"/>
        <v>-</v>
      </c>
      <c r="AT7" s="288" t="str">
        <f t="shared" si="18"/>
        <v>-</v>
      </c>
      <c r="AU7" s="288" t="str">
        <f t="shared" si="19"/>
        <v>-</v>
      </c>
    </row>
    <row r="8" spans="1:47" x14ac:dyDescent="0.25">
      <c r="C8" s="279">
        <f t="shared" si="20"/>
        <v>35</v>
      </c>
      <c r="D8" s="280">
        <f t="shared" si="0"/>
        <v>77.161000000000001</v>
      </c>
      <c r="E8" s="273">
        <f t="shared" si="21"/>
        <v>77</v>
      </c>
      <c r="F8" s="274">
        <f t="shared" si="1"/>
        <v>77</v>
      </c>
      <c r="H8" s="274">
        <f t="shared" si="22"/>
        <v>130</v>
      </c>
      <c r="I8" s="280">
        <f t="shared" si="2"/>
        <v>286.59800000000001</v>
      </c>
      <c r="J8" s="273">
        <f t="shared" si="23"/>
        <v>286.5</v>
      </c>
      <c r="K8" s="274">
        <f t="shared" si="3"/>
        <v>286.5</v>
      </c>
      <c r="M8" s="274">
        <f t="shared" si="24"/>
        <v>225</v>
      </c>
      <c r="N8" s="280">
        <f t="shared" si="4"/>
        <v>496.03500000000003</v>
      </c>
      <c r="O8" s="273">
        <f t="shared" si="25"/>
        <v>496</v>
      </c>
      <c r="P8" s="274">
        <f t="shared" si="5"/>
        <v>496</v>
      </c>
      <c r="R8" s="274">
        <f t="shared" si="26"/>
        <v>320</v>
      </c>
      <c r="S8" s="280">
        <f t="shared" si="6"/>
        <v>705.47199999999998</v>
      </c>
      <c r="T8" s="273">
        <f t="shared" si="27"/>
        <v>705.25</v>
      </c>
      <c r="U8" s="274">
        <f t="shared" si="7"/>
        <v>705.2</v>
      </c>
      <c r="W8" s="274">
        <f t="shared" si="28"/>
        <v>415</v>
      </c>
      <c r="X8" s="280">
        <f t="shared" si="8"/>
        <v>914.90899999999999</v>
      </c>
      <c r="Y8" s="273">
        <f t="shared" si="29"/>
        <v>914.75</v>
      </c>
      <c r="Z8" s="281">
        <f t="shared" si="9"/>
        <v>914.7</v>
      </c>
      <c r="AB8" s="279">
        <f t="shared" si="30"/>
        <v>35</v>
      </c>
      <c r="AC8" s="274">
        <f t="shared" si="10"/>
        <v>77</v>
      </c>
      <c r="AE8" s="274">
        <f t="shared" si="31"/>
        <v>130</v>
      </c>
      <c r="AF8" s="274">
        <f t="shared" si="11"/>
        <v>286.5</v>
      </c>
      <c r="AH8" s="274">
        <f t="shared" si="32"/>
        <v>225</v>
      </c>
      <c r="AI8" s="274">
        <f t="shared" si="12"/>
        <v>496</v>
      </c>
      <c r="AK8" s="274">
        <f t="shared" si="33"/>
        <v>320</v>
      </c>
      <c r="AL8" s="274">
        <f t="shared" si="13"/>
        <v>705.2</v>
      </c>
      <c r="AN8" s="274">
        <f t="shared" si="34"/>
        <v>415</v>
      </c>
      <c r="AO8" s="281">
        <f t="shared" si="14"/>
        <v>914.7</v>
      </c>
      <c r="AQ8" s="288" t="str">
        <f t="shared" si="15"/>
        <v>-</v>
      </c>
      <c r="AR8" s="288" t="str">
        <f t="shared" si="16"/>
        <v>-</v>
      </c>
      <c r="AS8" s="288" t="str">
        <f t="shared" si="17"/>
        <v>-</v>
      </c>
      <c r="AT8" s="288" t="str">
        <f t="shared" si="18"/>
        <v>-</v>
      </c>
      <c r="AU8" s="288" t="str">
        <f t="shared" si="19"/>
        <v>-</v>
      </c>
    </row>
    <row r="9" spans="1:47" x14ac:dyDescent="0.25">
      <c r="C9" s="279">
        <f t="shared" si="20"/>
        <v>37.5</v>
      </c>
      <c r="D9" s="280">
        <f t="shared" si="0"/>
        <v>82.672499999999999</v>
      </c>
      <c r="E9" s="273">
        <f t="shared" si="21"/>
        <v>82.5</v>
      </c>
      <c r="F9" s="274">
        <f t="shared" si="1"/>
        <v>82.5</v>
      </c>
      <c r="H9" s="274">
        <f t="shared" si="22"/>
        <v>132.5</v>
      </c>
      <c r="I9" s="280">
        <f t="shared" si="2"/>
        <v>292.10950000000003</v>
      </c>
      <c r="J9" s="273">
        <f t="shared" si="23"/>
        <v>292</v>
      </c>
      <c r="K9" s="274">
        <f t="shared" si="3"/>
        <v>292</v>
      </c>
      <c r="M9" s="274">
        <f t="shared" si="24"/>
        <v>227.5</v>
      </c>
      <c r="N9" s="280">
        <f t="shared" si="4"/>
        <v>501.54650000000004</v>
      </c>
      <c r="O9" s="273">
        <f t="shared" si="25"/>
        <v>501.5</v>
      </c>
      <c r="P9" s="274">
        <f t="shared" si="5"/>
        <v>501.5</v>
      </c>
      <c r="R9" s="274">
        <f t="shared" si="26"/>
        <v>322.5</v>
      </c>
      <c r="S9" s="280">
        <f t="shared" si="6"/>
        <v>710.98350000000005</v>
      </c>
      <c r="T9" s="273">
        <f t="shared" si="27"/>
        <v>710.75</v>
      </c>
      <c r="U9" s="274">
        <f t="shared" si="7"/>
        <v>710.7</v>
      </c>
      <c r="W9" s="274">
        <f t="shared" si="28"/>
        <v>417.5</v>
      </c>
      <c r="X9" s="280">
        <f t="shared" si="8"/>
        <v>920.42050000000006</v>
      </c>
      <c r="Y9" s="273">
        <f t="shared" si="29"/>
        <v>920.25</v>
      </c>
      <c r="Z9" s="281">
        <f t="shared" si="9"/>
        <v>920.2</v>
      </c>
      <c r="AB9" s="279">
        <f t="shared" si="30"/>
        <v>37.5</v>
      </c>
      <c r="AC9" s="274">
        <f t="shared" si="10"/>
        <v>82.5</v>
      </c>
      <c r="AE9" s="274">
        <f t="shared" si="31"/>
        <v>132.5</v>
      </c>
      <c r="AF9" s="274">
        <f t="shared" si="11"/>
        <v>292</v>
      </c>
      <c r="AH9" s="274">
        <f t="shared" si="32"/>
        <v>227.5</v>
      </c>
      <c r="AI9" s="274">
        <f t="shared" si="12"/>
        <v>501.5</v>
      </c>
      <c r="AK9" s="274">
        <f t="shared" si="33"/>
        <v>322.5</v>
      </c>
      <c r="AL9" s="274">
        <f t="shared" si="13"/>
        <v>710.7</v>
      </c>
      <c r="AN9" s="274">
        <f t="shared" si="34"/>
        <v>417.5</v>
      </c>
      <c r="AO9" s="281">
        <f t="shared" si="14"/>
        <v>920.2</v>
      </c>
      <c r="AQ9" s="288" t="str">
        <f t="shared" si="15"/>
        <v>-</v>
      </c>
      <c r="AR9" s="288" t="str">
        <f t="shared" si="16"/>
        <v>-</v>
      </c>
      <c r="AS9" s="288" t="str">
        <f t="shared" si="17"/>
        <v>-</v>
      </c>
      <c r="AT9" s="288" t="str">
        <f t="shared" si="18"/>
        <v>-</v>
      </c>
      <c r="AU9" s="288" t="str">
        <f t="shared" si="19"/>
        <v>-</v>
      </c>
    </row>
    <row r="10" spans="1:47" x14ac:dyDescent="0.25">
      <c r="C10" s="279">
        <f t="shared" si="20"/>
        <v>40</v>
      </c>
      <c r="D10" s="280">
        <f t="shared" si="0"/>
        <v>88.183999999999997</v>
      </c>
      <c r="E10" s="273">
        <f t="shared" si="21"/>
        <v>88</v>
      </c>
      <c r="F10" s="274">
        <f t="shared" si="1"/>
        <v>88</v>
      </c>
      <c r="H10" s="274">
        <f t="shared" si="22"/>
        <v>135</v>
      </c>
      <c r="I10" s="280">
        <f t="shared" si="2"/>
        <v>297.62100000000004</v>
      </c>
      <c r="J10" s="273">
        <f t="shared" si="23"/>
        <v>297.5</v>
      </c>
      <c r="K10" s="274">
        <f t="shared" si="3"/>
        <v>297.5</v>
      </c>
      <c r="M10" s="274">
        <f t="shared" si="24"/>
        <v>230</v>
      </c>
      <c r="N10" s="280">
        <f t="shared" si="4"/>
        <v>507.05800000000005</v>
      </c>
      <c r="O10" s="273">
        <f t="shared" si="25"/>
        <v>507</v>
      </c>
      <c r="P10" s="274">
        <f t="shared" si="5"/>
        <v>507</v>
      </c>
      <c r="R10" s="274">
        <f t="shared" si="26"/>
        <v>325</v>
      </c>
      <c r="S10" s="280">
        <f t="shared" si="6"/>
        <v>716.495</v>
      </c>
      <c r="T10" s="273">
        <f t="shared" si="27"/>
        <v>716.25</v>
      </c>
      <c r="U10" s="274">
        <f t="shared" si="7"/>
        <v>716.2</v>
      </c>
      <c r="W10" s="274">
        <f t="shared" si="28"/>
        <v>420</v>
      </c>
      <c r="X10" s="280">
        <f t="shared" si="8"/>
        <v>925.93200000000002</v>
      </c>
      <c r="Y10" s="273">
        <f t="shared" si="29"/>
        <v>925.75</v>
      </c>
      <c r="Z10" s="281">
        <f t="shared" si="9"/>
        <v>925.7</v>
      </c>
      <c r="AB10" s="279">
        <f t="shared" si="30"/>
        <v>40</v>
      </c>
      <c r="AC10" s="274">
        <f t="shared" si="10"/>
        <v>88</v>
      </c>
      <c r="AE10" s="274">
        <f t="shared" si="31"/>
        <v>135</v>
      </c>
      <c r="AF10" s="274">
        <f t="shared" si="11"/>
        <v>297.5</v>
      </c>
      <c r="AH10" s="274">
        <f t="shared" si="32"/>
        <v>230</v>
      </c>
      <c r="AI10" s="274">
        <f t="shared" si="12"/>
        <v>507</v>
      </c>
      <c r="AK10" s="274">
        <f t="shared" si="33"/>
        <v>325</v>
      </c>
      <c r="AL10" s="274">
        <f t="shared" si="13"/>
        <v>716.2</v>
      </c>
      <c r="AN10" s="274">
        <f t="shared" si="34"/>
        <v>420</v>
      </c>
      <c r="AO10" s="281">
        <f t="shared" si="14"/>
        <v>925.7</v>
      </c>
      <c r="AQ10" s="288" t="str">
        <f t="shared" si="15"/>
        <v>-</v>
      </c>
      <c r="AR10" s="288" t="str">
        <f t="shared" si="16"/>
        <v>-</v>
      </c>
      <c r="AS10" s="288" t="str">
        <f t="shared" si="17"/>
        <v>-</v>
      </c>
      <c r="AT10" s="288" t="str">
        <f t="shared" si="18"/>
        <v>-</v>
      </c>
      <c r="AU10" s="288" t="str">
        <f t="shared" si="19"/>
        <v>-</v>
      </c>
    </row>
    <row r="11" spans="1:47" x14ac:dyDescent="0.25">
      <c r="C11" s="279">
        <f t="shared" si="20"/>
        <v>42.5</v>
      </c>
      <c r="D11" s="280">
        <f t="shared" si="0"/>
        <v>93.69550000000001</v>
      </c>
      <c r="E11" s="273">
        <f t="shared" si="21"/>
        <v>93.5</v>
      </c>
      <c r="F11" s="274">
        <f t="shared" si="1"/>
        <v>93.5</v>
      </c>
      <c r="H11" s="274">
        <f t="shared" si="22"/>
        <v>137.5</v>
      </c>
      <c r="I11" s="280">
        <f t="shared" si="2"/>
        <v>303.13249999999999</v>
      </c>
      <c r="J11" s="273">
        <f t="shared" si="23"/>
        <v>303</v>
      </c>
      <c r="K11" s="274">
        <f t="shared" si="3"/>
        <v>303</v>
      </c>
      <c r="M11" s="274">
        <f t="shared" si="24"/>
        <v>232.5</v>
      </c>
      <c r="N11" s="280">
        <f t="shared" si="4"/>
        <v>512.56950000000006</v>
      </c>
      <c r="O11" s="273">
        <f t="shared" si="25"/>
        <v>512.5</v>
      </c>
      <c r="P11" s="274">
        <f t="shared" si="5"/>
        <v>512.5</v>
      </c>
      <c r="R11" s="274">
        <f t="shared" si="26"/>
        <v>327.5</v>
      </c>
      <c r="S11" s="280">
        <f t="shared" si="6"/>
        <v>722.00650000000007</v>
      </c>
      <c r="T11" s="273">
        <f t="shared" si="27"/>
        <v>722</v>
      </c>
      <c r="U11" s="274">
        <f t="shared" si="7"/>
        <v>722</v>
      </c>
      <c r="W11" s="274">
        <f t="shared" si="28"/>
        <v>422.5</v>
      </c>
      <c r="X11" s="280">
        <f t="shared" si="8"/>
        <v>931.44350000000009</v>
      </c>
      <c r="Y11" s="273">
        <f t="shared" si="29"/>
        <v>931.25</v>
      </c>
      <c r="Z11" s="281">
        <f t="shared" si="9"/>
        <v>931.2</v>
      </c>
      <c r="AB11" s="279">
        <f t="shared" si="30"/>
        <v>42.5</v>
      </c>
      <c r="AC11" s="274">
        <f t="shared" si="10"/>
        <v>93.5</v>
      </c>
      <c r="AE11" s="274">
        <f t="shared" si="31"/>
        <v>137.5</v>
      </c>
      <c r="AF11" s="274">
        <f t="shared" si="11"/>
        <v>303</v>
      </c>
      <c r="AH11" s="274">
        <f t="shared" si="32"/>
        <v>232.5</v>
      </c>
      <c r="AI11" s="274">
        <f t="shared" si="12"/>
        <v>512.5</v>
      </c>
      <c r="AK11" s="274">
        <f t="shared" si="33"/>
        <v>327.5</v>
      </c>
      <c r="AL11" s="274">
        <f t="shared" si="13"/>
        <v>722</v>
      </c>
      <c r="AN11" s="274">
        <f t="shared" si="34"/>
        <v>422.5</v>
      </c>
      <c r="AO11" s="281">
        <f t="shared" si="14"/>
        <v>931.2</v>
      </c>
      <c r="AQ11" s="288" t="str">
        <f t="shared" si="15"/>
        <v>-</v>
      </c>
      <c r="AR11" s="288" t="str">
        <f t="shared" si="16"/>
        <v>-</v>
      </c>
      <c r="AS11" s="288" t="str">
        <f t="shared" si="17"/>
        <v>-</v>
      </c>
      <c r="AT11" s="288" t="str">
        <f t="shared" si="18"/>
        <v>-</v>
      </c>
      <c r="AU11" s="288" t="str">
        <f t="shared" si="19"/>
        <v>-</v>
      </c>
    </row>
    <row r="12" spans="1:47" x14ac:dyDescent="0.25">
      <c r="C12" s="279">
        <f t="shared" si="20"/>
        <v>45</v>
      </c>
      <c r="D12" s="280">
        <f t="shared" si="0"/>
        <v>99.207000000000008</v>
      </c>
      <c r="E12" s="273">
        <f t="shared" si="21"/>
        <v>99</v>
      </c>
      <c r="F12" s="274">
        <f t="shared" si="1"/>
        <v>99</v>
      </c>
      <c r="H12" s="274">
        <f t="shared" si="22"/>
        <v>140</v>
      </c>
      <c r="I12" s="280">
        <f t="shared" si="2"/>
        <v>308.64400000000001</v>
      </c>
      <c r="J12" s="273">
        <f t="shared" si="23"/>
        <v>308.5</v>
      </c>
      <c r="K12" s="274">
        <f t="shared" si="3"/>
        <v>308.5</v>
      </c>
      <c r="M12" s="274">
        <f t="shared" si="24"/>
        <v>235</v>
      </c>
      <c r="N12" s="280">
        <f t="shared" si="4"/>
        <v>518.08100000000002</v>
      </c>
      <c r="O12" s="273">
        <f t="shared" si="25"/>
        <v>518</v>
      </c>
      <c r="P12" s="274">
        <f t="shared" si="5"/>
        <v>518</v>
      </c>
      <c r="R12" s="274">
        <f t="shared" si="26"/>
        <v>330</v>
      </c>
      <c r="S12" s="280">
        <f t="shared" si="6"/>
        <v>727.51800000000003</v>
      </c>
      <c r="T12" s="273">
        <f t="shared" si="27"/>
        <v>727.5</v>
      </c>
      <c r="U12" s="274">
        <f t="shared" si="7"/>
        <v>727.5</v>
      </c>
      <c r="W12" s="274">
        <f t="shared" si="28"/>
        <v>425</v>
      </c>
      <c r="X12" s="280">
        <f t="shared" si="8"/>
        <v>936.95500000000004</v>
      </c>
      <c r="Y12" s="273">
        <f t="shared" si="29"/>
        <v>936.75</v>
      </c>
      <c r="Z12" s="281">
        <f t="shared" si="9"/>
        <v>936.7</v>
      </c>
      <c r="AB12" s="279">
        <f t="shared" si="30"/>
        <v>45</v>
      </c>
      <c r="AC12" s="274">
        <f t="shared" si="10"/>
        <v>99</v>
      </c>
      <c r="AE12" s="274">
        <f t="shared" si="31"/>
        <v>140</v>
      </c>
      <c r="AF12" s="274">
        <f t="shared" si="11"/>
        <v>308.5</v>
      </c>
      <c r="AH12" s="274">
        <f t="shared" si="32"/>
        <v>235</v>
      </c>
      <c r="AI12" s="274">
        <f t="shared" si="12"/>
        <v>518</v>
      </c>
      <c r="AK12" s="274">
        <f t="shared" si="33"/>
        <v>330</v>
      </c>
      <c r="AL12" s="274">
        <f t="shared" si="13"/>
        <v>727.5</v>
      </c>
      <c r="AN12" s="274">
        <f t="shared" si="34"/>
        <v>425</v>
      </c>
      <c r="AO12" s="281">
        <f t="shared" si="14"/>
        <v>936.7</v>
      </c>
      <c r="AQ12" s="288" t="str">
        <f t="shared" si="15"/>
        <v>-</v>
      </c>
      <c r="AR12" s="288" t="str">
        <f t="shared" si="16"/>
        <v>-</v>
      </c>
      <c r="AS12" s="288" t="str">
        <f t="shared" si="17"/>
        <v>-</v>
      </c>
      <c r="AT12" s="288" t="str">
        <f t="shared" si="18"/>
        <v>-</v>
      </c>
      <c r="AU12" s="288" t="str">
        <f t="shared" si="19"/>
        <v>-</v>
      </c>
    </row>
    <row r="13" spans="1:47" x14ac:dyDescent="0.25">
      <c r="C13" s="279">
        <f t="shared" si="20"/>
        <v>47.5</v>
      </c>
      <c r="D13" s="280">
        <f t="shared" si="0"/>
        <v>104.71850000000001</v>
      </c>
      <c r="E13" s="273">
        <f t="shared" si="21"/>
        <v>104.5</v>
      </c>
      <c r="F13" s="274">
        <f t="shared" si="1"/>
        <v>104.5</v>
      </c>
      <c r="H13" s="274">
        <f t="shared" si="22"/>
        <v>142.5</v>
      </c>
      <c r="I13" s="280">
        <f t="shared" si="2"/>
        <v>314.15550000000002</v>
      </c>
      <c r="J13" s="273">
        <f t="shared" si="23"/>
        <v>314</v>
      </c>
      <c r="K13" s="274">
        <f t="shared" si="3"/>
        <v>314</v>
      </c>
      <c r="M13" s="274">
        <f t="shared" si="24"/>
        <v>237.5</v>
      </c>
      <c r="N13" s="280">
        <f t="shared" si="4"/>
        <v>523.59249999999997</v>
      </c>
      <c r="O13" s="273">
        <f t="shared" si="25"/>
        <v>523.5</v>
      </c>
      <c r="P13" s="274">
        <f t="shared" si="5"/>
        <v>523.5</v>
      </c>
      <c r="R13" s="274">
        <f t="shared" si="26"/>
        <v>332.5</v>
      </c>
      <c r="S13" s="280">
        <f t="shared" si="6"/>
        <v>733.02949999999998</v>
      </c>
      <c r="T13" s="273">
        <f t="shared" si="27"/>
        <v>733</v>
      </c>
      <c r="U13" s="274">
        <f t="shared" si="7"/>
        <v>733</v>
      </c>
      <c r="W13" s="274">
        <f t="shared" si="28"/>
        <v>427.5</v>
      </c>
      <c r="X13" s="280">
        <f t="shared" si="8"/>
        <v>942.4665</v>
      </c>
      <c r="Y13" s="273">
        <f t="shared" si="29"/>
        <v>942.25</v>
      </c>
      <c r="Z13" s="281">
        <f t="shared" si="9"/>
        <v>942.2</v>
      </c>
      <c r="AB13" s="279">
        <f t="shared" si="30"/>
        <v>47.5</v>
      </c>
      <c r="AC13" s="274">
        <f t="shared" si="10"/>
        <v>104.5</v>
      </c>
      <c r="AE13" s="274">
        <f t="shared" si="31"/>
        <v>142.5</v>
      </c>
      <c r="AF13" s="274">
        <f t="shared" si="11"/>
        <v>314</v>
      </c>
      <c r="AH13" s="274">
        <f t="shared" si="32"/>
        <v>237.5</v>
      </c>
      <c r="AI13" s="274">
        <f t="shared" si="12"/>
        <v>523.5</v>
      </c>
      <c r="AK13" s="274">
        <f t="shared" si="33"/>
        <v>332.5</v>
      </c>
      <c r="AL13" s="274">
        <f t="shared" si="13"/>
        <v>733</v>
      </c>
      <c r="AN13" s="274">
        <f t="shared" si="34"/>
        <v>427.5</v>
      </c>
      <c r="AO13" s="281">
        <f t="shared" si="14"/>
        <v>942.2</v>
      </c>
      <c r="AQ13" s="288" t="str">
        <f t="shared" si="15"/>
        <v>-</v>
      </c>
      <c r="AR13" s="288" t="str">
        <f t="shared" si="16"/>
        <v>-</v>
      </c>
      <c r="AS13" s="288" t="str">
        <f t="shared" si="17"/>
        <v>-</v>
      </c>
      <c r="AT13" s="288" t="str">
        <f t="shared" si="18"/>
        <v>-</v>
      </c>
      <c r="AU13" s="288" t="str">
        <f t="shared" si="19"/>
        <v>-</v>
      </c>
    </row>
    <row r="14" spans="1:47" x14ac:dyDescent="0.25">
      <c r="C14" s="279">
        <f t="shared" si="20"/>
        <v>50</v>
      </c>
      <c r="D14" s="280">
        <f t="shared" si="0"/>
        <v>110.23</v>
      </c>
      <c r="E14" s="273">
        <f t="shared" si="21"/>
        <v>110</v>
      </c>
      <c r="F14" s="274">
        <f t="shared" si="1"/>
        <v>110</v>
      </c>
      <c r="H14" s="274">
        <f t="shared" si="22"/>
        <v>145</v>
      </c>
      <c r="I14" s="280">
        <f t="shared" si="2"/>
        <v>319.66700000000003</v>
      </c>
      <c r="J14" s="273">
        <f t="shared" si="23"/>
        <v>319.5</v>
      </c>
      <c r="K14" s="274">
        <f t="shared" si="3"/>
        <v>319.5</v>
      </c>
      <c r="M14" s="274">
        <f t="shared" si="24"/>
        <v>240</v>
      </c>
      <c r="N14" s="280">
        <f t="shared" si="4"/>
        <v>529.10400000000004</v>
      </c>
      <c r="O14" s="273">
        <f t="shared" si="25"/>
        <v>529</v>
      </c>
      <c r="P14" s="274">
        <f t="shared" si="5"/>
        <v>529</v>
      </c>
      <c r="R14" s="274">
        <f t="shared" si="26"/>
        <v>335</v>
      </c>
      <c r="S14" s="280">
        <f t="shared" si="6"/>
        <v>738.54100000000005</v>
      </c>
      <c r="T14" s="273">
        <f t="shared" si="27"/>
        <v>738.5</v>
      </c>
      <c r="U14" s="274">
        <f t="shared" si="7"/>
        <v>738.5</v>
      </c>
      <c r="W14" s="274">
        <f t="shared" si="28"/>
        <v>430</v>
      </c>
      <c r="X14" s="280">
        <f t="shared" si="8"/>
        <v>947.97800000000007</v>
      </c>
      <c r="Y14" s="273">
        <f t="shared" si="29"/>
        <v>947.75</v>
      </c>
      <c r="Z14" s="281">
        <f t="shared" si="9"/>
        <v>947.7</v>
      </c>
      <c r="AB14" s="279">
        <f t="shared" si="30"/>
        <v>50</v>
      </c>
      <c r="AC14" s="274">
        <f t="shared" si="10"/>
        <v>110</v>
      </c>
      <c r="AE14" s="274">
        <f t="shared" si="31"/>
        <v>145</v>
      </c>
      <c r="AF14" s="274">
        <f t="shared" si="11"/>
        <v>319.5</v>
      </c>
      <c r="AH14" s="274">
        <f t="shared" si="32"/>
        <v>240</v>
      </c>
      <c r="AI14" s="274">
        <f t="shared" si="12"/>
        <v>529</v>
      </c>
      <c r="AK14" s="274">
        <f t="shared" si="33"/>
        <v>335</v>
      </c>
      <c r="AL14" s="274">
        <f t="shared" si="13"/>
        <v>738.5</v>
      </c>
      <c r="AN14" s="274">
        <f t="shared" si="34"/>
        <v>430</v>
      </c>
      <c r="AO14" s="281">
        <f t="shared" si="14"/>
        <v>947.7</v>
      </c>
      <c r="AQ14" s="288" t="str">
        <f t="shared" si="15"/>
        <v>-</v>
      </c>
      <c r="AR14" s="288" t="str">
        <f t="shared" si="16"/>
        <v>-</v>
      </c>
      <c r="AS14" s="288" t="str">
        <f t="shared" si="17"/>
        <v>-</v>
      </c>
      <c r="AT14" s="288" t="str">
        <f t="shared" si="18"/>
        <v>-</v>
      </c>
      <c r="AU14" s="288" t="str">
        <f t="shared" si="19"/>
        <v>-</v>
      </c>
    </row>
    <row r="15" spans="1:47" x14ac:dyDescent="0.25">
      <c r="C15" s="279">
        <f t="shared" si="20"/>
        <v>52.5</v>
      </c>
      <c r="D15" s="280">
        <f t="shared" si="0"/>
        <v>115.7415</v>
      </c>
      <c r="E15" s="273">
        <f t="shared" si="21"/>
        <v>115.5</v>
      </c>
      <c r="F15" s="274">
        <f t="shared" si="1"/>
        <v>115.5</v>
      </c>
      <c r="H15" s="274">
        <f t="shared" si="22"/>
        <v>147.5</v>
      </c>
      <c r="I15" s="280">
        <f t="shared" si="2"/>
        <v>325.17850000000004</v>
      </c>
      <c r="J15" s="273">
        <f t="shared" si="23"/>
        <v>325</v>
      </c>
      <c r="K15" s="274">
        <f t="shared" si="3"/>
        <v>325</v>
      </c>
      <c r="M15" s="274">
        <f t="shared" si="24"/>
        <v>242.5</v>
      </c>
      <c r="N15" s="280">
        <f t="shared" si="4"/>
        <v>534.6155</v>
      </c>
      <c r="O15" s="273">
        <f t="shared" si="25"/>
        <v>534.5</v>
      </c>
      <c r="P15" s="274">
        <f t="shared" si="5"/>
        <v>534.5</v>
      </c>
      <c r="R15" s="274">
        <f t="shared" si="26"/>
        <v>337.5</v>
      </c>
      <c r="S15" s="280">
        <f t="shared" si="6"/>
        <v>744.05250000000001</v>
      </c>
      <c r="T15" s="273">
        <f t="shared" si="27"/>
        <v>744</v>
      </c>
      <c r="U15" s="274">
        <f t="shared" si="7"/>
        <v>744</v>
      </c>
      <c r="W15" s="274">
        <f t="shared" si="28"/>
        <v>432.5</v>
      </c>
      <c r="X15" s="280">
        <f t="shared" si="8"/>
        <v>953.48950000000002</v>
      </c>
      <c r="Y15" s="273">
        <f t="shared" si="29"/>
        <v>953.25</v>
      </c>
      <c r="Z15" s="281">
        <f t="shared" si="9"/>
        <v>953.2</v>
      </c>
      <c r="AB15" s="279">
        <f t="shared" si="30"/>
        <v>52.5</v>
      </c>
      <c r="AC15" s="274">
        <f t="shared" si="10"/>
        <v>115.5</v>
      </c>
      <c r="AE15" s="274">
        <f t="shared" si="31"/>
        <v>147.5</v>
      </c>
      <c r="AF15" s="274">
        <f t="shared" si="11"/>
        <v>325</v>
      </c>
      <c r="AH15" s="274">
        <f t="shared" si="32"/>
        <v>242.5</v>
      </c>
      <c r="AI15" s="274">
        <f t="shared" si="12"/>
        <v>534.5</v>
      </c>
      <c r="AK15" s="274">
        <f t="shared" si="33"/>
        <v>337.5</v>
      </c>
      <c r="AL15" s="274">
        <f t="shared" si="13"/>
        <v>744</v>
      </c>
      <c r="AN15" s="274">
        <f t="shared" si="34"/>
        <v>432.5</v>
      </c>
      <c r="AO15" s="281">
        <f t="shared" si="14"/>
        <v>953.2</v>
      </c>
      <c r="AQ15" s="288" t="str">
        <f t="shared" si="15"/>
        <v>-</v>
      </c>
      <c r="AR15" s="288" t="str">
        <f t="shared" si="16"/>
        <v>-</v>
      </c>
      <c r="AS15" s="288" t="str">
        <f t="shared" si="17"/>
        <v>-</v>
      </c>
      <c r="AT15" s="288" t="str">
        <f t="shared" si="18"/>
        <v>-</v>
      </c>
      <c r="AU15" s="288" t="str">
        <f t="shared" si="19"/>
        <v>-</v>
      </c>
    </row>
    <row r="16" spans="1:47" x14ac:dyDescent="0.25">
      <c r="C16" s="279">
        <f t="shared" si="20"/>
        <v>55</v>
      </c>
      <c r="D16" s="280">
        <f t="shared" si="0"/>
        <v>121.253</v>
      </c>
      <c r="E16" s="273">
        <f t="shared" si="21"/>
        <v>121.25</v>
      </c>
      <c r="F16" s="274">
        <f t="shared" si="1"/>
        <v>121.2</v>
      </c>
      <c r="H16" s="274">
        <f t="shared" si="22"/>
        <v>150</v>
      </c>
      <c r="I16" s="280">
        <f t="shared" si="2"/>
        <v>330.69</v>
      </c>
      <c r="J16" s="273">
        <f t="shared" si="23"/>
        <v>330.5</v>
      </c>
      <c r="K16" s="274">
        <f t="shared" si="3"/>
        <v>330.5</v>
      </c>
      <c r="M16" s="274">
        <f t="shared" si="24"/>
        <v>245</v>
      </c>
      <c r="N16" s="280">
        <f t="shared" si="4"/>
        <v>540.12700000000007</v>
      </c>
      <c r="O16" s="273">
        <f t="shared" si="25"/>
        <v>540</v>
      </c>
      <c r="P16" s="274">
        <f t="shared" si="5"/>
        <v>540</v>
      </c>
      <c r="R16" s="274">
        <f t="shared" si="26"/>
        <v>340</v>
      </c>
      <c r="S16" s="280">
        <f t="shared" si="6"/>
        <v>749.56400000000008</v>
      </c>
      <c r="T16" s="273">
        <f t="shared" si="27"/>
        <v>749.5</v>
      </c>
      <c r="U16" s="274">
        <f t="shared" si="7"/>
        <v>749.5</v>
      </c>
      <c r="W16" s="274">
        <f t="shared" si="28"/>
        <v>435</v>
      </c>
      <c r="X16" s="280">
        <f t="shared" si="8"/>
        <v>959.00100000000009</v>
      </c>
      <c r="Y16" s="273">
        <f t="shared" si="29"/>
        <v>959</v>
      </c>
      <c r="Z16" s="281">
        <f t="shared" si="9"/>
        <v>959</v>
      </c>
      <c r="AB16" s="279">
        <f t="shared" si="30"/>
        <v>55</v>
      </c>
      <c r="AC16" s="274">
        <f t="shared" si="10"/>
        <v>121.2</v>
      </c>
      <c r="AE16" s="274">
        <f t="shared" si="31"/>
        <v>150</v>
      </c>
      <c r="AF16" s="274">
        <f t="shared" si="11"/>
        <v>330.5</v>
      </c>
      <c r="AH16" s="274">
        <f t="shared" si="32"/>
        <v>245</v>
      </c>
      <c r="AI16" s="274">
        <f t="shared" si="12"/>
        <v>540</v>
      </c>
      <c r="AK16" s="274">
        <f t="shared" si="33"/>
        <v>340</v>
      </c>
      <c r="AL16" s="274">
        <f t="shared" si="13"/>
        <v>749.5</v>
      </c>
      <c r="AN16" s="274">
        <f t="shared" si="34"/>
        <v>435</v>
      </c>
      <c r="AO16" s="281">
        <f t="shared" si="14"/>
        <v>959</v>
      </c>
      <c r="AQ16" s="288" t="str">
        <f t="shared" si="15"/>
        <v>-</v>
      </c>
      <c r="AR16" s="288" t="str">
        <f t="shared" si="16"/>
        <v>-</v>
      </c>
      <c r="AS16" s="288" t="str">
        <f t="shared" si="17"/>
        <v>-</v>
      </c>
      <c r="AT16" s="288" t="str">
        <f t="shared" si="18"/>
        <v>-</v>
      </c>
      <c r="AU16" s="288" t="str">
        <f t="shared" si="19"/>
        <v>-</v>
      </c>
    </row>
    <row r="17" spans="3:47" x14ac:dyDescent="0.25">
      <c r="C17" s="279">
        <f t="shared" si="20"/>
        <v>57.5</v>
      </c>
      <c r="D17" s="280">
        <f t="shared" si="0"/>
        <v>126.76450000000001</v>
      </c>
      <c r="E17" s="273">
        <f t="shared" si="21"/>
        <v>126.75</v>
      </c>
      <c r="F17" s="274">
        <f t="shared" si="1"/>
        <v>126.7</v>
      </c>
      <c r="H17" s="274">
        <f t="shared" si="22"/>
        <v>152.5</v>
      </c>
      <c r="I17" s="280">
        <f t="shared" si="2"/>
        <v>336.20150000000001</v>
      </c>
      <c r="J17" s="273">
        <f t="shared" si="23"/>
        <v>336</v>
      </c>
      <c r="K17" s="274">
        <f t="shared" si="3"/>
        <v>336</v>
      </c>
      <c r="M17" s="274">
        <f t="shared" si="24"/>
        <v>247.5</v>
      </c>
      <c r="N17" s="280">
        <f t="shared" si="4"/>
        <v>545.63850000000002</v>
      </c>
      <c r="O17" s="273">
        <f t="shared" si="25"/>
        <v>545.5</v>
      </c>
      <c r="P17" s="274">
        <f t="shared" si="5"/>
        <v>545.5</v>
      </c>
      <c r="R17" s="274">
        <f t="shared" si="26"/>
        <v>342.5</v>
      </c>
      <c r="S17" s="280">
        <f t="shared" si="6"/>
        <v>755.07550000000003</v>
      </c>
      <c r="T17" s="273">
        <f t="shared" si="27"/>
        <v>755</v>
      </c>
      <c r="U17" s="274">
        <f t="shared" si="7"/>
        <v>755</v>
      </c>
      <c r="W17" s="274">
        <f t="shared" si="28"/>
        <v>437.5</v>
      </c>
      <c r="X17" s="280">
        <f t="shared" si="8"/>
        <v>964.51250000000005</v>
      </c>
      <c r="Y17" s="273">
        <f t="shared" si="29"/>
        <v>964.5</v>
      </c>
      <c r="Z17" s="281">
        <f t="shared" si="9"/>
        <v>964.5</v>
      </c>
      <c r="AB17" s="279">
        <f t="shared" si="30"/>
        <v>57.5</v>
      </c>
      <c r="AC17" s="274">
        <f t="shared" si="10"/>
        <v>126.7</v>
      </c>
      <c r="AE17" s="274">
        <f t="shared" si="31"/>
        <v>152.5</v>
      </c>
      <c r="AF17" s="274">
        <f t="shared" si="11"/>
        <v>336</v>
      </c>
      <c r="AH17" s="274">
        <f t="shared" si="32"/>
        <v>247.5</v>
      </c>
      <c r="AI17" s="274">
        <f t="shared" si="12"/>
        <v>545.5</v>
      </c>
      <c r="AK17" s="274">
        <f t="shared" si="33"/>
        <v>342.5</v>
      </c>
      <c r="AL17" s="274">
        <f t="shared" si="13"/>
        <v>755</v>
      </c>
      <c r="AN17" s="274">
        <f t="shared" si="34"/>
        <v>437.5</v>
      </c>
      <c r="AO17" s="281">
        <f t="shared" si="14"/>
        <v>964.5</v>
      </c>
      <c r="AQ17" s="288" t="str">
        <f t="shared" si="15"/>
        <v>-</v>
      </c>
      <c r="AR17" s="288" t="str">
        <f t="shared" si="16"/>
        <v>-</v>
      </c>
      <c r="AS17" s="288" t="str">
        <f t="shared" si="17"/>
        <v>-</v>
      </c>
      <c r="AT17" s="288" t="str">
        <f t="shared" si="18"/>
        <v>-</v>
      </c>
      <c r="AU17" s="288" t="str">
        <f t="shared" si="19"/>
        <v>-</v>
      </c>
    </row>
    <row r="18" spans="3:47" x14ac:dyDescent="0.25">
      <c r="C18" s="279">
        <f t="shared" si="20"/>
        <v>60</v>
      </c>
      <c r="D18" s="280">
        <f t="shared" si="0"/>
        <v>132.27600000000001</v>
      </c>
      <c r="E18" s="273">
        <f t="shared" si="21"/>
        <v>132.25</v>
      </c>
      <c r="F18" s="274">
        <f t="shared" si="1"/>
        <v>132.19999999999999</v>
      </c>
      <c r="H18" s="274">
        <f t="shared" si="22"/>
        <v>155</v>
      </c>
      <c r="I18" s="280">
        <f t="shared" si="2"/>
        <v>341.71300000000002</v>
      </c>
      <c r="J18" s="273">
        <f t="shared" si="23"/>
        <v>341.5</v>
      </c>
      <c r="K18" s="274">
        <f t="shared" si="3"/>
        <v>341.5</v>
      </c>
      <c r="M18" s="274">
        <f t="shared" si="24"/>
        <v>250</v>
      </c>
      <c r="N18" s="280">
        <f t="shared" si="4"/>
        <v>551.15</v>
      </c>
      <c r="O18" s="273">
        <f t="shared" si="25"/>
        <v>551</v>
      </c>
      <c r="P18" s="274">
        <f t="shared" si="5"/>
        <v>551</v>
      </c>
      <c r="R18" s="274">
        <f t="shared" si="26"/>
        <v>345</v>
      </c>
      <c r="S18" s="280">
        <f t="shared" si="6"/>
        <v>760.58699999999999</v>
      </c>
      <c r="T18" s="273">
        <f t="shared" si="27"/>
        <v>760.5</v>
      </c>
      <c r="U18" s="274">
        <f t="shared" si="7"/>
        <v>760.5</v>
      </c>
      <c r="W18" s="274">
        <f t="shared" si="28"/>
        <v>440</v>
      </c>
      <c r="X18" s="280">
        <f t="shared" si="8"/>
        <v>970.024</v>
      </c>
      <c r="Y18" s="273">
        <f t="shared" si="29"/>
        <v>970</v>
      </c>
      <c r="Z18" s="281">
        <f t="shared" si="9"/>
        <v>970</v>
      </c>
      <c r="AB18" s="279">
        <f t="shared" si="30"/>
        <v>60</v>
      </c>
      <c r="AC18" s="274">
        <f t="shared" si="10"/>
        <v>132.19999999999999</v>
      </c>
      <c r="AE18" s="274">
        <f t="shared" si="31"/>
        <v>155</v>
      </c>
      <c r="AF18" s="274">
        <f t="shared" si="11"/>
        <v>341.5</v>
      </c>
      <c r="AH18" s="274">
        <f t="shared" si="32"/>
        <v>250</v>
      </c>
      <c r="AI18" s="274">
        <f t="shared" si="12"/>
        <v>551</v>
      </c>
      <c r="AK18" s="274">
        <f t="shared" si="33"/>
        <v>345</v>
      </c>
      <c r="AL18" s="274">
        <f t="shared" si="13"/>
        <v>760.5</v>
      </c>
      <c r="AN18" s="274">
        <f t="shared" si="34"/>
        <v>440</v>
      </c>
      <c r="AO18" s="281">
        <f t="shared" si="14"/>
        <v>970</v>
      </c>
      <c r="AQ18" s="288" t="str">
        <f t="shared" si="15"/>
        <v>-</v>
      </c>
      <c r="AR18" s="288" t="str">
        <f t="shared" si="16"/>
        <v>-</v>
      </c>
      <c r="AS18" s="288" t="str">
        <f t="shared" si="17"/>
        <v>-</v>
      </c>
      <c r="AT18" s="288" t="str">
        <f t="shared" si="18"/>
        <v>-</v>
      </c>
      <c r="AU18" s="288" t="str">
        <f t="shared" si="19"/>
        <v>-</v>
      </c>
    </row>
    <row r="19" spans="3:47" x14ac:dyDescent="0.25">
      <c r="C19" s="279">
        <f t="shared" si="20"/>
        <v>62.5</v>
      </c>
      <c r="D19" s="280">
        <f t="shared" si="0"/>
        <v>137.78749999999999</v>
      </c>
      <c r="E19" s="273">
        <f t="shared" si="21"/>
        <v>137.75</v>
      </c>
      <c r="F19" s="274">
        <f t="shared" si="1"/>
        <v>137.69999999999999</v>
      </c>
      <c r="H19" s="274">
        <f t="shared" si="22"/>
        <v>157.5</v>
      </c>
      <c r="I19" s="280">
        <f t="shared" si="2"/>
        <v>347.22450000000003</v>
      </c>
      <c r="J19" s="273">
        <f t="shared" si="23"/>
        <v>347</v>
      </c>
      <c r="K19" s="274">
        <f t="shared" si="3"/>
        <v>347</v>
      </c>
      <c r="M19" s="274">
        <f t="shared" si="24"/>
        <v>252.5</v>
      </c>
      <c r="N19" s="280">
        <f t="shared" si="4"/>
        <v>556.66150000000005</v>
      </c>
      <c r="O19" s="273">
        <f t="shared" si="25"/>
        <v>556.5</v>
      </c>
      <c r="P19" s="274">
        <f t="shared" si="5"/>
        <v>556.5</v>
      </c>
      <c r="R19" s="274">
        <f t="shared" si="26"/>
        <v>347.5</v>
      </c>
      <c r="S19" s="280">
        <f t="shared" si="6"/>
        <v>766.09850000000006</v>
      </c>
      <c r="T19" s="273">
        <f t="shared" si="27"/>
        <v>766</v>
      </c>
      <c r="U19" s="274">
        <f t="shared" si="7"/>
        <v>766</v>
      </c>
      <c r="W19" s="274">
        <f t="shared" si="28"/>
        <v>442.5</v>
      </c>
      <c r="X19" s="280">
        <f t="shared" si="8"/>
        <v>975.53550000000007</v>
      </c>
      <c r="Y19" s="273">
        <f t="shared" si="29"/>
        <v>975.5</v>
      </c>
      <c r="Z19" s="281">
        <f t="shared" si="9"/>
        <v>975.5</v>
      </c>
      <c r="AB19" s="279">
        <f t="shared" si="30"/>
        <v>62.5</v>
      </c>
      <c r="AC19" s="274">
        <f t="shared" si="10"/>
        <v>137.69999999999999</v>
      </c>
      <c r="AE19" s="274">
        <f t="shared" si="31"/>
        <v>157.5</v>
      </c>
      <c r="AF19" s="274">
        <f t="shared" si="11"/>
        <v>347</v>
      </c>
      <c r="AH19" s="274">
        <f t="shared" si="32"/>
        <v>252.5</v>
      </c>
      <c r="AI19" s="274">
        <f t="shared" si="12"/>
        <v>556.5</v>
      </c>
      <c r="AK19" s="274">
        <f t="shared" si="33"/>
        <v>347.5</v>
      </c>
      <c r="AL19" s="274">
        <f t="shared" si="13"/>
        <v>766</v>
      </c>
      <c r="AN19" s="274">
        <f t="shared" si="34"/>
        <v>442.5</v>
      </c>
      <c r="AO19" s="281">
        <f t="shared" si="14"/>
        <v>975.5</v>
      </c>
      <c r="AQ19" s="288" t="str">
        <f t="shared" si="15"/>
        <v>-</v>
      </c>
      <c r="AR19" s="288" t="str">
        <f t="shared" si="16"/>
        <v>-</v>
      </c>
      <c r="AS19" s="288" t="str">
        <f t="shared" si="17"/>
        <v>-</v>
      </c>
      <c r="AT19" s="288" t="str">
        <f t="shared" si="18"/>
        <v>-</v>
      </c>
      <c r="AU19" s="288" t="str">
        <f t="shared" si="19"/>
        <v>-</v>
      </c>
    </row>
    <row r="20" spans="3:47" x14ac:dyDescent="0.25">
      <c r="C20" s="279">
        <f t="shared" si="20"/>
        <v>65</v>
      </c>
      <c r="D20" s="280">
        <f t="shared" si="0"/>
        <v>143.29900000000001</v>
      </c>
      <c r="E20" s="273">
        <f t="shared" si="21"/>
        <v>143.25</v>
      </c>
      <c r="F20" s="274">
        <f t="shared" si="1"/>
        <v>143.19999999999999</v>
      </c>
      <c r="H20" s="274">
        <f t="shared" si="22"/>
        <v>160</v>
      </c>
      <c r="I20" s="280">
        <f t="shared" si="2"/>
        <v>352.73599999999999</v>
      </c>
      <c r="J20" s="273">
        <f t="shared" si="23"/>
        <v>352.5</v>
      </c>
      <c r="K20" s="274">
        <f t="shared" si="3"/>
        <v>352.5</v>
      </c>
      <c r="M20" s="274">
        <f t="shared" si="24"/>
        <v>255</v>
      </c>
      <c r="N20" s="280">
        <f t="shared" si="4"/>
        <v>562.173</v>
      </c>
      <c r="O20" s="273">
        <f t="shared" si="25"/>
        <v>562</v>
      </c>
      <c r="P20" s="274">
        <f t="shared" si="5"/>
        <v>562</v>
      </c>
      <c r="R20" s="274">
        <f t="shared" si="26"/>
        <v>350</v>
      </c>
      <c r="S20" s="280">
        <f t="shared" si="6"/>
        <v>771.61</v>
      </c>
      <c r="T20" s="273">
        <f t="shared" si="27"/>
        <v>771.5</v>
      </c>
      <c r="U20" s="274">
        <f t="shared" si="7"/>
        <v>771.5</v>
      </c>
      <c r="W20" s="274">
        <f t="shared" si="28"/>
        <v>445</v>
      </c>
      <c r="X20" s="280">
        <f t="shared" si="8"/>
        <v>981.04700000000003</v>
      </c>
      <c r="Y20" s="273">
        <f t="shared" si="29"/>
        <v>981</v>
      </c>
      <c r="Z20" s="281">
        <f t="shared" si="9"/>
        <v>981</v>
      </c>
      <c r="AB20" s="279">
        <f t="shared" si="30"/>
        <v>65</v>
      </c>
      <c r="AC20" s="274">
        <f t="shared" si="10"/>
        <v>143.19999999999999</v>
      </c>
      <c r="AE20" s="274">
        <f t="shared" si="31"/>
        <v>160</v>
      </c>
      <c r="AF20" s="274">
        <f t="shared" si="11"/>
        <v>352.5</v>
      </c>
      <c r="AH20" s="274">
        <f t="shared" si="32"/>
        <v>255</v>
      </c>
      <c r="AI20" s="274">
        <f t="shared" si="12"/>
        <v>562</v>
      </c>
      <c r="AK20" s="274">
        <f t="shared" si="33"/>
        <v>350</v>
      </c>
      <c r="AL20" s="274">
        <f t="shared" si="13"/>
        <v>771.5</v>
      </c>
      <c r="AN20" s="274">
        <f t="shared" si="34"/>
        <v>445</v>
      </c>
      <c r="AO20" s="281">
        <f t="shared" si="14"/>
        <v>981</v>
      </c>
      <c r="AQ20" s="288" t="str">
        <f t="shared" si="15"/>
        <v>-</v>
      </c>
      <c r="AR20" s="288" t="str">
        <f t="shared" si="16"/>
        <v>-</v>
      </c>
      <c r="AS20" s="288" t="str">
        <f t="shared" si="17"/>
        <v>-</v>
      </c>
      <c r="AT20" s="288" t="str">
        <f t="shared" si="18"/>
        <v>-</v>
      </c>
      <c r="AU20" s="288" t="str">
        <f t="shared" si="19"/>
        <v>-</v>
      </c>
    </row>
    <row r="21" spans="3:47" x14ac:dyDescent="0.25">
      <c r="C21" s="279">
        <f t="shared" si="20"/>
        <v>67.5</v>
      </c>
      <c r="D21" s="280">
        <f t="shared" si="0"/>
        <v>148.81050000000002</v>
      </c>
      <c r="E21" s="273">
        <f t="shared" si="21"/>
        <v>148.75</v>
      </c>
      <c r="F21" s="274">
        <f t="shared" si="1"/>
        <v>148.69999999999999</v>
      </c>
      <c r="H21" s="274">
        <f t="shared" si="22"/>
        <v>162.5</v>
      </c>
      <c r="I21" s="280">
        <f t="shared" si="2"/>
        <v>358.2475</v>
      </c>
      <c r="J21" s="273">
        <f t="shared" si="23"/>
        <v>358</v>
      </c>
      <c r="K21" s="274">
        <f t="shared" si="3"/>
        <v>358</v>
      </c>
      <c r="M21" s="274">
        <f t="shared" si="24"/>
        <v>257.5</v>
      </c>
      <c r="N21" s="280">
        <f t="shared" si="4"/>
        <v>567.68450000000007</v>
      </c>
      <c r="O21" s="273">
        <f t="shared" si="25"/>
        <v>567.5</v>
      </c>
      <c r="P21" s="274">
        <f t="shared" si="5"/>
        <v>567.5</v>
      </c>
      <c r="R21" s="274">
        <f t="shared" si="26"/>
        <v>352.5</v>
      </c>
      <c r="S21" s="280">
        <f t="shared" si="6"/>
        <v>777.12150000000008</v>
      </c>
      <c r="T21" s="273">
        <f t="shared" si="27"/>
        <v>777</v>
      </c>
      <c r="U21" s="274">
        <f t="shared" si="7"/>
        <v>777</v>
      </c>
      <c r="W21" s="274">
        <f t="shared" si="28"/>
        <v>447.5</v>
      </c>
      <c r="X21" s="280">
        <f t="shared" si="8"/>
        <v>986.55850000000009</v>
      </c>
      <c r="Y21" s="273">
        <f t="shared" si="29"/>
        <v>986.5</v>
      </c>
      <c r="Z21" s="281">
        <f t="shared" si="9"/>
        <v>986.5</v>
      </c>
      <c r="AB21" s="279">
        <f t="shared" si="30"/>
        <v>67.5</v>
      </c>
      <c r="AC21" s="274">
        <f t="shared" si="10"/>
        <v>148.69999999999999</v>
      </c>
      <c r="AE21" s="274">
        <f t="shared" si="31"/>
        <v>162.5</v>
      </c>
      <c r="AF21" s="274">
        <f t="shared" si="11"/>
        <v>358</v>
      </c>
      <c r="AH21" s="274">
        <f t="shared" si="32"/>
        <v>257.5</v>
      </c>
      <c r="AI21" s="274">
        <f t="shared" si="12"/>
        <v>567.5</v>
      </c>
      <c r="AK21" s="274">
        <f t="shared" si="33"/>
        <v>352.5</v>
      </c>
      <c r="AL21" s="274">
        <f t="shared" si="13"/>
        <v>777</v>
      </c>
      <c r="AN21" s="274">
        <f t="shared" si="34"/>
        <v>447.5</v>
      </c>
      <c r="AO21" s="281">
        <f t="shared" si="14"/>
        <v>986.5</v>
      </c>
      <c r="AQ21" s="288" t="str">
        <f t="shared" si="15"/>
        <v>-</v>
      </c>
      <c r="AR21" s="288" t="str">
        <f t="shared" si="16"/>
        <v>-</v>
      </c>
      <c r="AS21" s="288" t="str">
        <f t="shared" si="17"/>
        <v>-</v>
      </c>
      <c r="AT21" s="288" t="str">
        <f t="shared" si="18"/>
        <v>-</v>
      </c>
      <c r="AU21" s="288" t="str">
        <f t="shared" si="19"/>
        <v>-</v>
      </c>
    </row>
    <row r="22" spans="3:47" x14ac:dyDescent="0.25">
      <c r="C22" s="279">
        <f t="shared" ref="C22:C33" si="35">C21+2.5</f>
        <v>70</v>
      </c>
      <c r="D22" s="280">
        <f t="shared" si="0"/>
        <v>154.322</v>
      </c>
      <c r="E22" s="273">
        <f t="shared" si="21"/>
        <v>154.25</v>
      </c>
      <c r="F22" s="274">
        <f t="shared" si="1"/>
        <v>154.19999999999999</v>
      </c>
      <c r="H22" s="274">
        <f t="shared" si="22"/>
        <v>165</v>
      </c>
      <c r="I22" s="280">
        <f t="shared" si="2"/>
        <v>363.75900000000001</v>
      </c>
      <c r="J22" s="273">
        <f t="shared" si="23"/>
        <v>363.75</v>
      </c>
      <c r="K22" s="274">
        <f t="shared" si="3"/>
        <v>363.7</v>
      </c>
      <c r="M22" s="274">
        <f t="shared" si="24"/>
        <v>260</v>
      </c>
      <c r="N22" s="280">
        <f t="shared" si="4"/>
        <v>573.19600000000003</v>
      </c>
      <c r="O22" s="273">
        <f t="shared" si="25"/>
        <v>573</v>
      </c>
      <c r="P22" s="274">
        <f t="shared" si="5"/>
        <v>573</v>
      </c>
      <c r="R22" s="274">
        <f t="shared" si="26"/>
        <v>355</v>
      </c>
      <c r="S22" s="280">
        <f t="shared" si="6"/>
        <v>782.63300000000004</v>
      </c>
      <c r="T22" s="273">
        <f t="shared" si="27"/>
        <v>782.5</v>
      </c>
      <c r="U22" s="274">
        <f t="shared" si="7"/>
        <v>782.5</v>
      </c>
      <c r="W22" s="274">
        <f t="shared" si="28"/>
        <v>450</v>
      </c>
      <c r="X22" s="280">
        <f t="shared" si="8"/>
        <v>992.07</v>
      </c>
      <c r="Y22" s="273">
        <f t="shared" si="29"/>
        <v>992</v>
      </c>
      <c r="Z22" s="281">
        <f t="shared" si="9"/>
        <v>992</v>
      </c>
      <c r="AB22" s="279">
        <f t="shared" si="30"/>
        <v>70</v>
      </c>
      <c r="AC22" s="274">
        <f t="shared" si="10"/>
        <v>154.19999999999999</v>
      </c>
      <c r="AE22" s="274">
        <f t="shared" si="31"/>
        <v>165</v>
      </c>
      <c r="AF22" s="274">
        <f t="shared" si="11"/>
        <v>363.7</v>
      </c>
      <c r="AH22" s="274">
        <f t="shared" si="32"/>
        <v>260</v>
      </c>
      <c r="AI22" s="274">
        <f t="shared" si="12"/>
        <v>573</v>
      </c>
      <c r="AK22" s="274">
        <f t="shared" si="33"/>
        <v>355</v>
      </c>
      <c r="AL22" s="274">
        <f t="shared" si="13"/>
        <v>782.5</v>
      </c>
      <c r="AN22" s="274">
        <f t="shared" si="34"/>
        <v>450</v>
      </c>
      <c r="AO22" s="281">
        <f t="shared" si="14"/>
        <v>992</v>
      </c>
      <c r="AQ22" s="288" t="str">
        <f t="shared" si="15"/>
        <v>-</v>
      </c>
      <c r="AR22" s="288" t="str">
        <f t="shared" si="16"/>
        <v>-</v>
      </c>
      <c r="AS22" s="288" t="str">
        <f t="shared" si="17"/>
        <v>-</v>
      </c>
      <c r="AT22" s="288" t="str">
        <f t="shared" si="18"/>
        <v>-</v>
      </c>
      <c r="AU22" s="288" t="str">
        <f t="shared" si="19"/>
        <v>-</v>
      </c>
    </row>
    <row r="23" spans="3:47" x14ac:dyDescent="0.25">
      <c r="C23" s="279">
        <f t="shared" si="35"/>
        <v>72.5</v>
      </c>
      <c r="D23" s="280">
        <f t="shared" si="0"/>
        <v>159.83350000000002</v>
      </c>
      <c r="E23" s="273">
        <f t="shared" si="21"/>
        <v>159.75</v>
      </c>
      <c r="F23" s="274">
        <f t="shared" si="1"/>
        <v>159.69999999999999</v>
      </c>
      <c r="H23" s="274">
        <f t="shared" si="22"/>
        <v>167.5</v>
      </c>
      <c r="I23" s="280">
        <f t="shared" si="2"/>
        <v>369.27050000000003</v>
      </c>
      <c r="J23" s="273">
        <f t="shared" si="23"/>
        <v>369.25</v>
      </c>
      <c r="K23" s="274">
        <f t="shared" si="3"/>
        <v>369.2</v>
      </c>
      <c r="M23" s="274">
        <f t="shared" si="24"/>
        <v>262.5</v>
      </c>
      <c r="N23" s="280">
        <f t="shared" si="4"/>
        <v>578.70749999999998</v>
      </c>
      <c r="O23" s="273">
        <f t="shared" si="25"/>
        <v>578.5</v>
      </c>
      <c r="P23" s="274">
        <f t="shared" si="5"/>
        <v>578.5</v>
      </c>
      <c r="R23" s="274">
        <f t="shared" si="26"/>
        <v>357.5</v>
      </c>
      <c r="S23" s="280">
        <f t="shared" si="6"/>
        <v>788.14449999999999</v>
      </c>
      <c r="T23" s="273">
        <f t="shared" si="27"/>
        <v>788</v>
      </c>
      <c r="U23" s="274">
        <f t="shared" si="7"/>
        <v>788</v>
      </c>
      <c r="W23" s="274">
        <f t="shared" si="28"/>
        <v>452.5</v>
      </c>
      <c r="X23" s="280">
        <f t="shared" si="8"/>
        <v>997.58150000000001</v>
      </c>
      <c r="Y23" s="273">
        <f t="shared" si="29"/>
        <v>997.5</v>
      </c>
      <c r="Z23" s="281">
        <f t="shared" si="9"/>
        <v>997.5</v>
      </c>
      <c r="AB23" s="279">
        <f t="shared" si="30"/>
        <v>72.5</v>
      </c>
      <c r="AC23" s="274">
        <f t="shared" si="10"/>
        <v>159.69999999999999</v>
      </c>
      <c r="AE23" s="274">
        <f t="shared" si="31"/>
        <v>167.5</v>
      </c>
      <c r="AF23" s="274">
        <f t="shared" si="11"/>
        <v>369.2</v>
      </c>
      <c r="AH23" s="274">
        <f t="shared" si="32"/>
        <v>262.5</v>
      </c>
      <c r="AI23" s="274">
        <f t="shared" si="12"/>
        <v>578.5</v>
      </c>
      <c r="AK23" s="274">
        <f t="shared" si="33"/>
        <v>357.5</v>
      </c>
      <c r="AL23" s="274">
        <f t="shared" si="13"/>
        <v>788</v>
      </c>
      <c r="AN23" s="274">
        <f t="shared" si="34"/>
        <v>452.5</v>
      </c>
      <c r="AO23" s="281">
        <f t="shared" si="14"/>
        <v>997.5</v>
      </c>
      <c r="AQ23" s="288" t="str">
        <f t="shared" si="15"/>
        <v>-</v>
      </c>
      <c r="AR23" s="288" t="str">
        <f t="shared" si="16"/>
        <v>-</v>
      </c>
      <c r="AS23" s="288" t="str">
        <f t="shared" si="17"/>
        <v>-</v>
      </c>
      <c r="AT23" s="288" t="str">
        <f t="shared" si="18"/>
        <v>-</v>
      </c>
      <c r="AU23" s="288" t="str">
        <f t="shared" si="19"/>
        <v>-</v>
      </c>
    </row>
    <row r="24" spans="3:47" x14ac:dyDescent="0.25">
      <c r="C24" s="279">
        <f t="shared" si="35"/>
        <v>75</v>
      </c>
      <c r="D24" s="280">
        <f t="shared" si="0"/>
        <v>165.345</v>
      </c>
      <c r="E24" s="273">
        <f t="shared" si="21"/>
        <v>165.25</v>
      </c>
      <c r="F24" s="274">
        <f t="shared" si="1"/>
        <v>165.2</v>
      </c>
      <c r="H24" s="274">
        <f t="shared" si="22"/>
        <v>170</v>
      </c>
      <c r="I24" s="280">
        <f t="shared" si="2"/>
        <v>374.78200000000004</v>
      </c>
      <c r="J24" s="273">
        <f t="shared" si="23"/>
        <v>374.75</v>
      </c>
      <c r="K24" s="274">
        <f t="shared" si="3"/>
        <v>374.7</v>
      </c>
      <c r="M24" s="274">
        <f t="shared" si="24"/>
        <v>265</v>
      </c>
      <c r="N24" s="280">
        <f t="shared" si="4"/>
        <v>584.21900000000005</v>
      </c>
      <c r="O24" s="273">
        <f t="shared" si="25"/>
        <v>584</v>
      </c>
      <c r="P24" s="274">
        <f t="shared" si="5"/>
        <v>584</v>
      </c>
      <c r="R24" s="274">
        <f t="shared" si="26"/>
        <v>360</v>
      </c>
      <c r="S24" s="280">
        <f t="shared" si="6"/>
        <v>793.65600000000006</v>
      </c>
      <c r="T24" s="273">
        <f t="shared" si="27"/>
        <v>793.5</v>
      </c>
      <c r="U24" s="274">
        <f t="shared" si="7"/>
        <v>793.5</v>
      </c>
      <c r="W24" s="274">
        <f t="shared" si="28"/>
        <v>455</v>
      </c>
      <c r="X24" s="280">
        <f t="shared" si="8"/>
        <v>1003.0930000000001</v>
      </c>
      <c r="Y24" s="273">
        <f t="shared" si="29"/>
        <v>1003</v>
      </c>
      <c r="Z24" s="281">
        <f t="shared" si="9"/>
        <v>1003</v>
      </c>
      <c r="AB24" s="279">
        <f t="shared" si="30"/>
        <v>75</v>
      </c>
      <c r="AC24" s="274">
        <f t="shared" si="10"/>
        <v>165.2</v>
      </c>
      <c r="AE24" s="274">
        <f t="shared" si="31"/>
        <v>170</v>
      </c>
      <c r="AF24" s="274">
        <f t="shared" si="11"/>
        <v>374.7</v>
      </c>
      <c r="AH24" s="274">
        <f t="shared" si="32"/>
        <v>265</v>
      </c>
      <c r="AI24" s="274">
        <f t="shared" si="12"/>
        <v>584</v>
      </c>
      <c r="AK24" s="274">
        <f t="shared" si="33"/>
        <v>360</v>
      </c>
      <c r="AL24" s="274">
        <f t="shared" si="13"/>
        <v>793.5</v>
      </c>
      <c r="AN24" s="274">
        <f t="shared" si="34"/>
        <v>455</v>
      </c>
      <c r="AO24" s="281">
        <f t="shared" si="14"/>
        <v>1003</v>
      </c>
      <c r="AQ24" s="288" t="str">
        <f t="shared" si="15"/>
        <v>-</v>
      </c>
      <c r="AR24" s="288" t="str">
        <f t="shared" si="16"/>
        <v>-</v>
      </c>
      <c r="AS24" s="288" t="str">
        <f t="shared" si="17"/>
        <v>-</v>
      </c>
      <c r="AT24" s="288" t="str">
        <f t="shared" si="18"/>
        <v>-</v>
      </c>
      <c r="AU24" s="288" t="str">
        <f t="shared" si="19"/>
        <v>-</v>
      </c>
    </row>
    <row r="25" spans="3:47" x14ac:dyDescent="0.25">
      <c r="C25" s="279">
        <f t="shared" si="35"/>
        <v>77.5</v>
      </c>
      <c r="D25" s="280">
        <f t="shared" si="0"/>
        <v>170.85650000000001</v>
      </c>
      <c r="E25" s="273">
        <f t="shared" si="21"/>
        <v>170.75</v>
      </c>
      <c r="F25" s="274">
        <f t="shared" si="1"/>
        <v>170.7</v>
      </c>
      <c r="H25" s="274">
        <f t="shared" si="22"/>
        <v>172.5</v>
      </c>
      <c r="I25" s="280">
        <f t="shared" si="2"/>
        <v>380.29349999999999</v>
      </c>
      <c r="J25" s="273">
        <f t="shared" si="23"/>
        <v>380.25</v>
      </c>
      <c r="K25" s="274">
        <f t="shared" si="3"/>
        <v>380.2</v>
      </c>
      <c r="M25" s="274">
        <f t="shared" si="24"/>
        <v>267.5</v>
      </c>
      <c r="N25" s="280">
        <f t="shared" si="4"/>
        <v>589.73050000000001</v>
      </c>
      <c r="O25" s="273">
        <f t="shared" si="25"/>
        <v>589.5</v>
      </c>
      <c r="P25" s="274">
        <f t="shared" si="5"/>
        <v>589.5</v>
      </c>
      <c r="R25" s="274">
        <f t="shared" si="26"/>
        <v>362.5</v>
      </c>
      <c r="S25" s="280">
        <f t="shared" si="6"/>
        <v>799.16750000000002</v>
      </c>
      <c r="T25" s="273">
        <f t="shared" si="27"/>
        <v>799</v>
      </c>
      <c r="U25" s="274">
        <f t="shared" si="7"/>
        <v>799</v>
      </c>
      <c r="W25" s="274">
        <f t="shared" si="28"/>
        <v>457.5</v>
      </c>
      <c r="X25" s="280">
        <f t="shared" si="8"/>
        <v>1008.6045</v>
      </c>
      <c r="Y25" s="273">
        <f t="shared" si="29"/>
        <v>1008.5</v>
      </c>
      <c r="Z25" s="281">
        <f t="shared" si="9"/>
        <v>1008.5</v>
      </c>
      <c r="AB25" s="279">
        <f t="shared" si="30"/>
        <v>77.5</v>
      </c>
      <c r="AC25" s="274">
        <f t="shared" si="10"/>
        <v>170.7</v>
      </c>
      <c r="AE25" s="274">
        <f t="shared" si="31"/>
        <v>172.5</v>
      </c>
      <c r="AF25" s="274">
        <f t="shared" si="11"/>
        <v>380.2</v>
      </c>
      <c r="AH25" s="274">
        <f t="shared" si="32"/>
        <v>267.5</v>
      </c>
      <c r="AI25" s="274">
        <f t="shared" si="12"/>
        <v>589.5</v>
      </c>
      <c r="AK25" s="274">
        <f t="shared" si="33"/>
        <v>362.5</v>
      </c>
      <c r="AL25" s="274">
        <f t="shared" si="13"/>
        <v>799</v>
      </c>
      <c r="AN25" s="274">
        <f t="shared" si="34"/>
        <v>457.5</v>
      </c>
      <c r="AO25" s="281">
        <f t="shared" si="14"/>
        <v>1008.5</v>
      </c>
      <c r="AQ25" s="288" t="str">
        <f t="shared" si="15"/>
        <v>-</v>
      </c>
      <c r="AR25" s="288" t="str">
        <f t="shared" si="16"/>
        <v>-</v>
      </c>
      <c r="AS25" s="288" t="str">
        <f t="shared" si="17"/>
        <v>-</v>
      </c>
      <c r="AT25" s="288" t="str">
        <f t="shared" si="18"/>
        <v>-</v>
      </c>
      <c r="AU25" s="288" t="str">
        <f t="shared" si="19"/>
        <v>-</v>
      </c>
    </row>
    <row r="26" spans="3:47" x14ac:dyDescent="0.25">
      <c r="C26" s="279">
        <f t="shared" si="35"/>
        <v>80</v>
      </c>
      <c r="D26" s="280">
        <f t="shared" si="0"/>
        <v>176.36799999999999</v>
      </c>
      <c r="E26" s="273">
        <f t="shared" si="21"/>
        <v>176.25</v>
      </c>
      <c r="F26" s="274">
        <f t="shared" si="1"/>
        <v>176.2</v>
      </c>
      <c r="H26" s="274">
        <f t="shared" si="22"/>
        <v>175</v>
      </c>
      <c r="I26" s="280">
        <f t="shared" si="2"/>
        <v>385.80500000000001</v>
      </c>
      <c r="J26" s="273">
        <f t="shared" si="23"/>
        <v>385.75</v>
      </c>
      <c r="K26" s="274">
        <f t="shared" si="3"/>
        <v>385.7</v>
      </c>
      <c r="M26" s="274">
        <f t="shared" si="24"/>
        <v>270</v>
      </c>
      <c r="N26" s="280">
        <f t="shared" si="4"/>
        <v>595.24200000000008</v>
      </c>
      <c r="O26" s="273">
        <f t="shared" si="25"/>
        <v>595</v>
      </c>
      <c r="P26" s="274">
        <f t="shared" si="5"/>
        <v>595</v>
      </c>
      <c r="R26" s="274">
        <f t="shared" si="26"/>
        <v>365</v>
      </c>
      <c r="S26" s="280">
        <f t="shared" si="6"/>
        <v>804.67900000000009</v>
      </c>
      <c r="T26" s="273">
        <f t="shared" si="27"/>
        <v>804.5</v>
      </c>
      <c r="U26" s="274">
        <f t="shared" si="7"/>
        <v>804.5</v>
      </c>
      <c r="W26" s="274">
        <f t="shared" si="28"/>
        <v>460</v>
      </c>
      <c r="X26" s="280">
        <f t="shared" si="8"/>
        <v>1014.1160000000001</v>
      </c>
      <c r="Y26" s="273">
        <f t="shared" si="29"/>
        <v>1014</v>
      </c>
      <c r="Z26" s="281">
        <f t="shared" si="9"/>
        <v>1014</v>
      </c>
      <c r="AB26" s="279">
        <f t="shared" si="30"/>
        <v>80</v>
      </c>
      <c r="AC26" s="274">
        <f t="shared" si="10"/>
        <v>176.2</v>
      </c>
      <c r="AE26" s="274">
        <f t="shared" si="31"/>
        <v>175</v>
      </c>
      <c r="AF26" s="274">
        <f t="shared" si="11"/>
        <v>385.7</v>
      </c>
      <c r="AH26" s="274">
        <f t="shared" si="32"/>
        <v>270</v>
      </c>
      <c r="AI26" s="274">
        <f t="shared" si="12"/>
        <v>595</v>
      </c>
      <c r="AK26" s="274">
        <f t="shared" si="33"/>
        <v>365</v>
      </c>
      <c r="AL26" s="274">
        <f t="shared" si="13"/>
        <v>804.5</v>
      </c>
      <c r="AN26" s="274">
        <f t="shared" si="34"/>
        <v>460</v>
      </c>
      <c r="AO26" s="281">
        <f t="shared" si="14"/>
        <v>1014</v>
      </c>
      <c r="AQ26" s="288" t="str">
        <f t="shared" si="15"/>
        <v>-</v>
      </c>
      <c r="AR26" s="288" t="str">
        <f t="shared" si="16"/>
        <v>-</v>
      </c>
      <c r="AS26" s="288" t="str">
        <f t="shared" si="17"/>
        <v>-</v>
      </c>
      <c r="AT26" s="288" t="str">
        <f t="shared" si="18"/>
        <v>-</v>
      </c>
      <c r="AU26" s="288" t="str">
        <f t="shared" si="19"/>
        <v>-</v>
      </c>
    </row>
    <row r="27" spans="3:47" x14ac:dyDescent="0.25">
      <c r="C27" s="279">
        <f t="shared" si="35"/>
        <v>82.5</v>
      </c>
      <c r="D27" s="280">
        <f t="shared" si="0"/>
        <v>181.87950000000001</v>
      </c>
      <c r="E27" s="273">
        <f t="shared" si="21"/>
        <v>181.75</v>
      </c>
      <c r="F27" s="274">
        <f t="shared" si="1"/>
        <v>181.7</v>
      </c>
      <c r="H27" s="274">
        <f t="shared" si="22"/>
        <v>177.5</v>
      </c>
      <c r="I27" s="280">
        <f t="shared" si="2"/>
        <v>391.31650000000002</v>
      </c>
      <c r="J27" s="273">
        <f t="shared" si="23"/>
        <v>391.25</v>
      </c>
      <c r="K27" s="274">
        <f t="shared" si="3"/>
        <v>391.2</v>
      </c>
      <c r="M27" s="274">
        <f t="shared" si="24"/>
        <v>272.5</v>
      </c>
      <c r="N27" s="280">
        <f t="shared" si="4"/>
        <v>600.75350000000003</v>
      </c>
      <c r="O27" s="273">
        <f t="shared" si="25"/>
        <v>600.75</v>
      </c>
      <c r="P27" s="274">
        <f t="shared" si="5"/>
        <v>600.70000000000005</v>
      </c>
      <c r="R27" s="274">
        <f t="shared" si="26"/>
        <v>367.5</v>
      </c>
      <c r="S27" s="280">
        <f t="shared" si="6"/>
        <v>810.19050000000004</v>
      </c>
      <c r="T27" s="273">
        <f t="shared" si="27"/>
        <v>810</v>
      </c>
      <c r="U27" s="274">
        <f t="shared" si="7"/>
        <v>810</v>
      </c>
      <c r="W27" s="274">
        <f t="shared" si="28"/>
        <v>462.5</v>
      </c>
      <c r="X27" s="280">
        <f t="shared" si="8"/>
        <v>1019.6275000000001</v>
      </c>
      <c r="Y27" s="273">
        <f t="shared" si="29"/>
        <v>1019.5</v>
      </c>
      <c r="Z27" s="281">
        <f t="shared" si="9"/>
        <v>1019.5</v>
      </c>
      <c r="AB27" s="279">
        <f t="shared" si="30"/>
        <v>82.5</v>
      </c>
      <c r="AC27" s="274">
        <f t="shared" si="10"/>
        <v>181.7</v>
      </c>
      <c r="AE27" s="274">
        <f t="shared" si="31"/>
        <v>177.5</v>
      </c>
      <c r="AF27" s="274">
        <f t="shared" si="11"/>
        <v>391.2</v>
      </c>
      <c r="AH27" s="274">
        <f t="shared" si="32"/>
        <v>272.5</v>
      </c>
      <c r="AI27" s="274">
        <f t="shared" si="12"/>
        <v>600.70000000000005</v>
      </c>
      <c r="AK27" s="274">
        <f t="shared" si="33"/>
        <v>367.5</v>
      </c>
      <c r="AL27" s="274">
        <f t="shared" si="13"/>
        <v>810</v>
      </c>
      <c r="AN27" s="274">
        <f t="shared" si="34"/>
        <v>462.5</v>
      </c>
      <c r="AO27" s="281">
        <f t="shared" si="14"/>
        <v>1019.5</v>
      </c>
      <c r="AQ27" s="288" t="str">
        <f t="shared" si="15"/>
        <v>-</v>
      </c>
      <c r="AR27" s="288" t="str">
        <f t="shared" si="16"/>
        <v>-</v>
      </c>
      <c r="AS27" s="288" t="str">
        <f t="shared" si="17"/>
        <v>-</v>
      </c>
      <c r="AT27" s="288" t="str">
        <f t="shared" si="18"/>
        <v>-</v>
      </c>
      <c r="AU27" s="288" t="str">
        <f t="shared" si="19"/>
        <v>-</v>
      </c>
    </row>
    <row r="28" spans="3:47" x14ac:dyDescent="0.25">
      <c r="C28" s="279">
        <f t="shared" si="35"/>
        <v>85</v>
      </c>
      <c r="D28" s="280">
        <f t="shared" si="0"/>
        <v>187.39100000000002</v>
      </c>
      <c r="E28" s="273">
        <f t="shared" si="21"/>
        <v>187.25</v>
      </c>
      <c r="F28" s="274">
        <f t="shared" si="1"/>
        <v>187.2</v>
      </c>
      <c r="H28" s="274">
        <f t="shared" si="22"/>
        <v>180</v>
      </c>
      <c r="I28" s="280">
        <f t="shared" si="2"/>
        <v>396.82800000000003</v>
      </c>
      <c r="J28" s="273">
        <f t="shared" si="23"/>
        <v>396.75</v>
      </c>
      <c r="K28" s="274">
        <f t="shared" si="3"/>
        <v>396.7</v>
      </c>
      <c r="M28" s="274">
        <f t="shared" si="24"/>
        <v>275</v>
      </c>
      <c r="N28" s="280">
        <f t="shared" si="4"/>
        <v>606.26499999999999</v>
      </c>
      <c r="O28" s="273">
        <f t="shared" si="25"/>
        <v>606.25</v>
      </c>
      <c r="P28" s="274">
        <f t="shared" si="5"/>
        <v>606.20000000000005</v>
      </c>
      <c r="R28" s="274">
        <f t="shared" si="26"/>
        <v>370</v>
      </c>
      <c r="S28" s="280">
        <f t="shared" si="6"/>
        <v>815.702</v>
      </c>
      <c r="T28" s="273">
        <f t="shared" si="27"/>
        <v>815.5</v>
      </c>
      <c r="U28" s="274">
        <f t="shared" si="7"/>
        <v>815.5</v>
      </c>
      <c r="W28" s="274">
        <f t="shared" si="28"/>
        <v>465</v>
      </c>
      <c r="X28" s="280">
        <f t="shared" si="8"/>
        <v>1025.1390000000001</v>
      </c>
      <c r="Y28" s="273">
        <f t="shared" si="29"/>
        <v>1025</v>
      </c>
      <c r="Z28" s="281">
        <f t="shared" si="9"/>
        <v>1025</v>
      </c>
      <c r="AB28" s="279">
        <f t="shared" si="30"/>
        <v>85</v>
      </c>
      <c r="AC28" s="274">
        <f t="shared" si="10"/>
        <v>187.2</v>
      </c>
      <c r="AE28" s="274">
        <f t="shared" si="31"/>
        <v>180</v>
      </c>
      <c r="AF28" s="274">
        <f t="shared" si="11"/>
        <v>396.7</v>
      </c>
      <c r="AH28" s="274">
        <f t="shared" si="32"/>
        <v>275</v>
      </c>
      <c r="AI28" s="274">
        <f t="shared" si="12"/>
        <v>606.20000000000005</v>
      </c>
      <c r="AK28" s="274">
        <f t="shared" si="33"/>
        <v>370</v>
      </c>
      <c r="AL28" s="274">
        <f t="shared" si="13"/>
        <v>815.5</v>
      </c>
      <c r="AN28" s="274">
        <f t="shared" si="34"/>
        <v>465</v>
      </c>
      <c r="AO28" s="281">
        <f t="shared" si="14"/>
        <v>1025</v>
      </c>
      <c r="AQ28" s="288" t="str">
        <f t="shared" si="15"/>
        <v>-</v>
      </c>
      <c r="AR28" s="288" t="str">
        <f t="shared" si="16"/>
        <v>-</v>
      </c>
      <c r="AS28" s="288" t="str">
        <f t="shared" si="17"/>
        <v>-</v>
      </c>
      <c r="AT28" s="288" t="str">
        <f t="shared" si="18"/>
        <v>-</v>
      </c>
      <c r="AU28" s="288" t="str">
        <f t="shared" si="19"/>
        <v>-</v>
      </c>
    </row>
    <row r="29" spans="3:47" x14ac:dyDescent="0.25">
      <c r="C29" s="279">
        <f t="shared" si="35"/>
        <v>87.5</v>
      </c>
      <c r="D29" s="280">
        <f t="shared" si="0"/>
        <v>192.9025</v>
      </c>
      <c r="E29" s="273">
        <f t="shared" si="21"/>
        <v>192.75</v>
      </c>
      <c r="F29" s="274">
        <f t="shared" si="1"/>
        <v>192.7</v>
      </c>
      <c r="H29" s="274">
        <f t="shared" si="22"/>
        <v>182.5</v>
      </c>
      <c r="I29" s="280">
        <f t="shared" si="2"/>
        <v>402.33950000000004</v>
      </c>
      <c r="J29" s="273">
        <f t="shared" si="23"/>
        <v>402.25</v>
      </c>
      <c r="K29" s="274">
        <f t="shared" si="3"/>
        <v>402.2</v>
      </c>
      <c r="M29" s="274">
        <f t="shared" si="24"/>
        <v>277.5</v>
      </c>
      <c r="N29" s="280">
        <f t="shared" si="4"/>
        <v>611.77650000000006</v>
      </c>
      <c r="O29" s="273">
        <f t="shared" si="25"/>
        <v>611.75</v>
      </c>
      <c r="P29" s="274">
        <f t="shared" si="5"/>
        <v>611.70000000000005</v>
      </c>
      <c r="R29" s="274">
        <f t="shared" si="26"/>
        <v>372.5</v>
      </c>
      <c r="S29" s="280">
        <f t="shared" si="6"/>
        <v>821.21350000000007</v>
      </c>
      <c r="T29" s="273">
        <f t="shared" si="27"/>
        <v>821</v>
      </c>
      <c r="U29" s="274">
        <f t="shared" si="7"/>
        <v>821</v>
      </c>
      <c r="W29" s="274">
        <f t="shared" si="28"/>
        <v>467.5</v>
      </c>
      <c r="X29" s="280">
        <f t="shared" si="8"/>
        <v>1030.6505</v>
      </c>
      <c r="Y29" s="273">
        <f t="shared" si="29"/>
        <v>1030.5</v>
      </c>
      <c r="Z29" s="281">
        <f t="shared" si="9"/>
        <v>1030.5</v>
      </c>
      <c r="AB29" s="279">
        <f t="shared" si="30"/>
        <v>87.5</v>
      </c>
      <c r="AC29" s="274">
        <f t="shared" si="10"/>
        <v>192.7</v>
      </c>
      <c r="AE29" s="274">
        <f t="shared" si="31"/>
        <v>182.5</v>
      </c>
      <c r="AF29" s="274">
        <f t="shared" si="11"/>
        <v>402.2</v>
      </c>
      <c r="AH29" s="274">
        <f t="shared" si="32"/>
        <v>277.5</v>
      </c>
      <c r="AI29" s="274">
        <f t="shared" si="12"/>
        <v>611.70000000000005</v>
      </c>
      <c r="AK29" s="274">
        <f t="shared" si="33"/>
        <v>372.5</v>
      </c>
      <c r="AL29" s="274">
        <f t="shared" si="13"/>
        <v>821</v>
      </c>
      <c r="AN29" s="274">
        <f t="shared" si="34"/>
        <v>467.5</v>
      </c>
      <c r="AO29" s="281">
        <f t="shared" si="14"/>
        <v>1030.5</v>
      </c>
      <c r="AQ29" s="288" t="str">
        <f t="shared" si="15"/>
        <v>-</v>
      </c>
      <c r="AR29" s="288" t="str">
        <f t="shared" si="16"/>
        <v>-</v>
      </c>
      <c r="AS29" s="288" t="str">
        <f t="shared" si="17"/>
        <v>-</v>
      </c>
      <c r="AT29" s="288" t="str">
        <f t="shared" si="18"/>
        <v>-</v>
      </c>
      <c r="AU29" s="288" t="str">
        <f t="shared" si="19"/>
        <v>-</v>
      </c>
    </row>
    <row r="30" spans="3:47" x14ac:dyDescent="0.25">
      <c r="C30" s="279">
        <f t="shared" si="35"/>
        <v>90</v>
      </c>
      <c r="D30" s="280">
        <f t="shared" si="0"/>
        <v>198.41400000000002</v>
      </c>
      <c r="E30" s="273">
        <f t="shared" si="21"/>
        <v>198.25</v>
      </c>
      <c r="F30" s="274">
        <f t="shared" si="1"/>
        <v>198.2</v>
      </c>
      <c r="H30" s="274">
        <f t="shared" si="22"/>
        <v>185</v>
      </c>
      <c r="I30" s="280">
        <f t="shared" si="2"/>
        <v>407.851</v>
      </c>
      <c r="J30" s="273">
        <f t="shared" si="23"/>
        <v>407.75</v>
      </c>
      <c r="K30" s="274">
        <f t="shared" si="3"/>
        <v>407.7</v>
      </c>
      <c r="M30" s="274">
        <f t="shared" si="24"/>
        <v>280</v>
      </c>
      <c r="N30" s="280">
        <f t="shared" si="4"/>
        <v>617.28800000000001</v>
      </c>
      <c r="O30" s="273">
        <f t="shared" si="25"/>
        <v>617.25</v>
      </c>
      <c r="P30" s="274">
        <f t="shared" si="5"/>
        <v>617.20000000000005</v>
      </c>
      <c r="R30" s="274">
        <f t="shared" si="26"/>
        <v>375</v>
      </c>
      <c r="S30" s="280">
        <f t="shared" si="6"/>
        <v>826.72500000000002</v>
      </c>
      <c r="T30" s="273">
        <f t="shared" si="27"/>
        <v>826.5</v>
      </c>
      <c r="U30" s="274">
        <f t="shared" si="7"/>
        <v>826.5</v>
      </c>
      <c r="W30" s="274">
        <f t="shared" si="28"/>
        <v>470</v>
      </c>
      <c r="X30" s="280">
        <f t="shared" si="8"/>
        <v>1036.162</v>
      </c>
      <c r="Y30" s="273">
        <f t="shared" si="29"/>
        <v>1036</v>
      </c>
      <c r="Z30" s="281">
        <f t="shared" si="9"/>
        <v>1036</v>
      </c>
      <c r="AB30" s="279">
        <f t="shared" si="30"/>
        <v>90</v>
      </c>
      <c r="AC30" s="274">
        <f t="shared" si="10"/>
        <v>198.2</v>
      </c>
      <c r="AE30" s="274">
        <f t="shared" si="31"/>
        <v>185</v>
      </c>
      <c r="AF30" s="274">
        <f t="shared" si="11"/>
        <v>407.7</v>
      </c>
      <c r="AH30" s="274">
        <f t="shared" si="32"/>
        <v>280</v>
      </c>
      <c r="AI30" s="274">
        <f t="shared" si="12"/>
        <v>617.20000000000005</v>
      </c>
      <c r="AK30" s="274">
        <f t="shared" si="33"/>
        <v>375</v>
      </c>
      <c r="AL30" s="274">
        <f t="shared" si="13"/>
        <v>826.5</v>
      </c>
      <c r="AN30" s="274">
        <f t="shared" si="34"/>
        <v>470</v>
      </c>
      <c r="AO30" s="281">
        <f t="shared" si="14"/>
        <v>1036</v>
      </c>
      <c r="AQ30" s="288" t="str">
        <f t="shared" si="15"/>
        <v>-</v>
      </c>
      <c r="AR30" s="288" t="str">
        <f t="shared" si="16"/>
        <v>-</v>
      </c>
      <c r="AS30" s="288" t="str">
        <f t="shared" si="17"/>
        <v>-</v>
      </c>
      <c r="AT30" s="288" t="str">
        <f t="shared" si="18"/>
        <v>-</v>
      </c>
      <c r="AU30" s="288" t="str">
        <f t="shared" si="19"/>
        <v>-</v>
      </c>
    </row>
    <row r="31" spans="3:47" x14ac:dyDescent="0.25">
      <c r="C31" s="279">
        <f t="shared" si="35"/>
        <v>92.5</v>
      </c>
      <c r="D31" s="280">
        <f t="shared" si="0"/>
        <v>203.9255</v>
      </c>
      <c r="E31" s="273">
        <f t="shared" si="21"/>
        <v>203.75</v>
      </c>
      <c r="F31" s="274">
        <f t="shared" si="1"/>
        <v>203.7</v>
      </c>
      <c r="H31" s="274">
        <f t="shared" si="22"/>
        <v>187.5</v>
      </c>
      <c r="I31" s="280">
        <f t="shared" si="2"/>
        <v>413.36250000000001</v>
      </c>
      <c r="J31" s="273">
        <f t="shared" si="23"/>
        <v>413.25</v>
      </c>
      <c r="K31" s="274">
        <f t="shared" si="3"/>
        <v>413.2</v>
      </c>
      <c r="M31" s="274">
        <f t="shared" si="24"/>
        <v>282.5</v>
      </c>
      <c r="N31" s="280">
        <f t="shared" si="4"/>
        <v>622.79950000000008</v>
      </c>
      <c r="O31" s="273">
        <f t="shared" si="25"/>
        <v>622.75</v>
      </c>
      <c r="P31" s="274">
        <f t="shared" si="5"/>
        <v>622.70000000000005</v>
      </c>
      <c r="R31" s="274">
        <f t="shared" si="26"/>
        <v>377.5</v>
      </c>
      <c r="S31" s="280">
        <f t="shared" si="6"/>
        <v>832.23650000000009</v>
      </c>
      <c r="T31" s="273">
        <f t="shared" si="27"/>
        <v>832</v>
      </c>
      <c r="U31" s="274">
        <f t="shared" si="7"/>
        <v>832</v>
      </c>
      <c r="W31" s="274">
        <f t="shared" si="28"/>
        <v>472.5</v>
      </c>
      <c r="X31" s="280">
        <f t="shared" si="8"/>
        <v>1041.6735000000001</v>
      </c>
      <c r="Y31" s="273">
        <f t="shared" si="29"/>
        <v>1041.5</v>
      </c>
      <c r="Z31" s="281">
        <f t="shared" si="9"/>
        <v>1041.5</v>
      </c>
      <c r="AB31" s="279">
        <f t="shared" si="30"/>
        <v>92.5</v>
      </c>
      <c r="AC31" s="274">
        <f t="shared" si="10"/>
        <v>203.7</v>
      </c>
      <c r="AE31" s="274">
        <f t="shared" si="31"/>
        <v>187.5</v>
      </c>
      <c r="AF31" s="274">
        <f t="shared" si="11"/>
        <v>413.2</v>
      </c>
      <c r="AH31" s="274">
        <f t="shared" si="32"/>
        <v>282.5</v>
      </c>
      <c r="AI31" s="274">
        <f t="shared" si="12"/>
        <v>622.70000000000005</v>
      </c>
      <c r="AK31" s="274">
        <f t="shared" si="33"/>
        <v>377.5</v>
      </c>
      <c r="AL31" s="274">
        <f t="shared" si="13"/>
        <v>832</v>
      </c>
      <c r="AN31" s="274">
        <f t="shared" si="34"/>
        <v>472.5</v>
      </c>
      <c r="AO31" s="281">
        <f t="shared" si="14"/>
        <v>1041.5</v>
      </c>
      <c r="AQ31" s="288" t="str">
        <f t="shared" si="15"/>
        <v>-</v>
      </c>
      <c r="AR31" s="288" t="str">
        <f t="shared" si="16"/>
        <v>-</v>
      </c>
      <c r="AS31" s="288" t="str">
        <f t="shared" si="17"/>
        <v>-</v>
      </c>
      <c r="AT31" s="288" t="str">
        <f t="shared" si="18"/>
        <v>-</v>
      </c>
      <c r="AU31" s="288" t="str">
        <f t="shared" si="19"/>
        <v>-</v>
      </c>
    </row>
    <row r="32" spans="3:47" x14ac:dyDescent="0.25">
      <c r="C32" s="279">
        <f t="shared" si="35"/>
        <v>95</v>
      </c>
      <c r="D32" s="280">
        <f t="shared" si="0"/>
        <v>209.43700000000001</v>
      </c>
      <c r="E32" s="273">
        <f t="shared" si="21"/>
        <v>209.25</v>
      </c>
      <c r="F32" s="274">
        <f t="shared" si="1"/>
        <v>209.2</v>
      </c>
      <c r="H32" s="274">
        <f t="shared" si="22"/>
        <v>190</v>
      </c>
      <c r="I32" s="280">
        <f t="shared" si="2"/>
        <v>418.87400000000002</v>
      </c>
      <c r="J32" s="273">
        <f t="shared" si="23"/>
        <v>418.75</v>
      </c>
      <c r="K32" s="274">
        <f t="shared" si="3"/>
        <v>418.7</v>
      </c>
      <c r="M32" s="274">
        <f t="shared" si="24"/>
        <v>285</v>
      </c>
      <c r="N32" s="280">
        <f t="shared" si="4"/>
        <v>628.31100000000004</v>
      </c>
      <c r="O32" s="273">
        <f t="shared" si="25"/>
        <v>628.25</v>
      </c>
      <c r="P32" s="274">
        <f t="shared" si="5"/>
        <v>628.20000000000005</v>
      </c>
      <c r="R32" s="274">
        <f t="shared" si="26"/>
        <v>380</v>
      </c>
      <c r="S32" s="280">
        <f t="shared" si="6"/>
        <v>837.74800000000005</v>
      </c>
      <c r="T32" s="273">
        <f t="shared" si="27"/>
        <v>837.5</v>
      </c>
      <c r="U32" s="274">
        <f t="shared" si="7"/>
        <v>837.5</v>
      </c>
      <c r="W32" s="274">
        <f t="shared" si="28"/>
        <v>475</v>
      </c>
      <c r="X32" s="280">
        <f t="shared" si="8"/>
        <v>1047.1849999999999</v>
      </c>
      <c r="Y32" s="273">
        <f t="shared" si="29"/>
        <v>1047</v>
      </c>
      <c r="Z32" s="281">
        <f t="shared" si="9"/>
        <v>1047</v>
      </c>
      <c r="AB32" s="279">
        <f t="shared" si="30"/>
        <v>95</v>
      </c>
      <c r="AC32" s="274">
        <f t="shared" si="10"/>
        <v>209.2</v>
      </c>
      <c r="AE32" s="274">
        <f t="shared" si="31"/>
        <v>190</v>
      </c>
      <c r="AF32" s="274">
        <f t="shared" si="11"/>
        <v>418.7</v>
      </c>
      <c r="AH32" s="274">
        <f t="shared" si="32"/>
        <v>285</v>
      </c>
      <c r="AI32" s="274">
        <f t="shared" si="12"/>
        <v>628.20000000000005</v>
      </c>
      <c r="AK32" s="274">
        <f t="shared" si="33"/>
        <v>380</v>
      </c>
      <c r="AL32" s="274">
        <f t="shared" si="13"/>
        <v>837.5</v>
      </c>
      <c r="AN32" s="274">
        <f t="shared" si="34"/>
        <v>475</v>
      </c>
      <c r="AO32" s="281">
        <f t="shared" si="14"/>
        <v>1047</v>
      </c>
      <c r="AQ32" s="288" t="str">
        <f t="shared" si="15"/>
        <v>-</v>
      </c>
      <c r="AR32" s="288" t="str">
        <f t="shared" si="16"/>
        <v>-</v>
      </c>
      <c r="AS32" s="288" t="str">
        <f t="shared" si="17"/>
        <v>-</v>
      </c>
      <c r="AT32" s="288" t="str">
        <f t="shared" si="18"/>
        <v>-</v>
      </c>
      <c r="AU32" s="288" t="str">
        <f t="shared" si="19"/>
        <v>-</v>
      </c>
    </row>
    <row r="33" spans="3:47" x14ac:dyDescent="0.25">
      <c r="C33" s="279">
        <f t="shared" si="35"/>
        <v>97.5</v>
      </c>
      <c r="D33" s="280">
        <f t="shared" si="0"/>
        <v>214.94850000000002</v>
      </c>
      <c r="E33" s="273">
        <f t="shared" si="21"/>
        <v>214.75</v>
      </c>
      <c r="F33" s="274">
        <f t="shared" si="1"/>
        <v>214.7</v>
      </c>
      <c r="H33" s="274">
        <f t="shared" si="22"/>
        <v>192.5</v>
      </c>
      <c r="I33" s="280">
        <f t="shared" si="2"/>
        <v>424.38550000000004</v>
      </c>
      <c r="J33" s="273">
        <f t="shared" si="23"/>
        <v>424.25</v>
      </c>
      <c r="K33" s="274">
        <f t="shared" si="3"/>
        <v>424.2</v>
      </c>
      <c r="M33" s="274">
        <f t="shared" si="24"/>
        <v>287.5</v>
      </c>
      <c r="N33" s="280">
        <f t="shared" si="4"/>
        <v>633.82249999999999</v>
      </c>
      <c r="O33" s="273">
        <f t="shared" si="25"/>
        <v>633.75</v>
      </c>
      <c r="P33" s="274">
        <f t="shared" si="5"/>
        <v>633.70000000000005</v>
      </c>
      <c r="R33" s="274">
        <f t="shared" si="26"/>
        <v>382.5</v>
      </c>
      <c r="S33" s="280">
        <f t="shared" si="6"/>
        <v>843.2595</v>
      </c>
      <c r="T33" s="273">
        <f t="shared" si="27"/>
        <v>843.25</v>
      </c>
      <c r="U33" s="274">
        <f t="shared" si="7"/>
        <v>843.2</v>
      </c>
      <c r="W33" s="274">
        <f t="shared" si="28"/>
        <v>477.5</v>
      </c>
      <c r="X33" s="280">
        <f t="shared" si="8"/>
        <v>1052.6965</v>
      </c>
      <c r="Y33" s="273">
        <f t="shared" si="29"/>
        <v>1052.5</v>
      </c>
      <c r="Z33" s="281">
        <f t="shared" si="9"/>
        <v>1052.5</v>
      </c>
      <c r="AB33" s="279">
        <f t="shared" si="30"/>
        <v>97.5</v>
      </c>
      <c r="AC33" s="274">
        <f t="shared" si="10"/>
        <v>214.7</v>
      </c>
      <c r="AE33" s="274">
        <f t="shared" si="31"/>
        <v>192.5</v>
      </c>
      <c r="AF33" s="274">
        <f t="shared" si="11"/>
        <v>424.2</v>
      </c>
      <c r="AH33" s="274">
        <f t="shared" si="32"/>
        <v>287.5</v>
      </c>
      <c r="AI33" s="274">
        <f t="shared" si="12"/>
        <v>633.70000000000005</v>
      </c>
      <c r="AK33" s="274">
        <f t="shared" si="33"/>
        <v>382.5</v>
      </c>
      <c r="AL33" s="274">
        <f t="shared" si="13"/>
        <v>843.2</v>
      </c>
      <c r="AN33" s="274">
        <f t="shared" si="34"/>
        <v>477.5</v>
      </c>
      <c r="AO33" s="281">
        <f t="shared" si="14"/>
        <v>1052.5</v>
      </c>
      <c r="AQ33" s="288" t="str">
        <f t="shared" si="15"/>
        <v>-</v>
      </c>
      <c r="AR33" s="288" t="str">
        <f t="shared" si="16"/>
        <v>-</v>
      </c>
      <c r="AS33" s="288" t="str">
        <f t="shared" si="17"/>
        <v>-</v>
      </c>
      <c r="AT33" s="288" t="str">
        <f t="shared" si="18"/>
        <v>-</v>
      </c>
      <c r="AU33" s="288" t="str">
        <f t="shared" si="19"/>
        <v>-</v>
      </c>
    </row>
    <row r="34" spans="3:47" x14ac:dyDescent="0.25">
      <c r="C34" s="279">
        <f t="shared" ref="C34:C41" si="36">C33+2.5</f>
        <v>100</v>
      </c>
      <c r="D34" s="280">
        <f t="shared" si="0"/>
        <v>220.46</v>
      </c>
      <c r="E34" s="273">
        <f t="shared" si="21"/>
        <v>220.25</v>
      </c>
      <c r="F34" s="274">
        <f t="shared" si="1"/>
        <v>220.2</v>
      </c>
      <c r="H34" s="274">
        <f t="shared" si="22"/>
        <v>195</v>
      </c>
      <c r="I34" s="280">
        <f t="shared" si="2"/>
        <v>429.89700000000005</v>
      </c>
      <c r="J34" s="273">
        <f t="shared" si="23"/>
        <v>429.75</v>
      </c>
      <c r="K34" s="274">
        <f t="shared" si="3"/>
        <v>429.7</v>
      </c>
      <c r="M34" s="274">
        <f t="shared" si="24"/>
        <v>290</v>
      </c>
      <c r="N34" s="280">
        <f t="shared" si="4"/>
        <v>639.33400000000006</v>
      </c>
      <c r="O34" s="273">
        <f t="shared" si="25"/>
        <v>639.25</v>
      </c>
      <c r="P34" s="274">
        <f t="shared" si="5"/>
        <v>639.20000000000005</v>
      </c>
      <c r="R34" s="274">
        <f t="shared" si="26"/>
        <v>385</v>
      </c>
      <c r="S34" s="280">
        <f t="shared" si="6"/>
        <v>848.77100000000007</v>
      </c>
      <c r="T34" s="273">
        <f t="shared" si="27"/>
        <v>848.75</v>
      </c>
      <c r="U34" s="274">
        <f t="shared" si="7"/>
        <v>848.7</v>
      </c>
      <c r="W34" s="274">
        <f t="shared" si="28"/>
        <v>480</v>
      </c>
      <c r="X34" s="280">
        <f t="shared" si="8"/>
        <v>1058.2080000000001</v>
      </c>
      <c r="Y34" s="273">
        <f t="shared" si="29"/>
        <v>1058</v>
      </c>
      <c r="Z34" s="281">
        <f t="shared" si="9"/>
        <v>1058</v>
      </c>
      <c r="AB34" s="279">
        <f t="shared" si="30"/>
        <v>100</v>
      </c>
      <c r="AC34" s="274">
        <f t="shared" si="10"/>
        <v>220.2</v>
      </c>
      <c r="AE34" s="274">
        <f t="shared" si="31"/>
        <v>195</v>
      </c>
      <c r="AF34" s="274">
        <f t="shared" si="11"/>
        <v>429.7</v>
      </c>
      <c r="AH34" s="274">
        <f t="shared" si="32"/>
        <v>290</v>
      </c>
      <c r="AI34" s="274">
        <f t="shared" si="12"/>
        <v>639.20000000000005</v>
      </c>
      <c r="AK34" s="274">
        <f t="shared" si="33"/>
        <v>385</v>
      </c>
      <c r="AL34" s="274">
        <f t="shared" si="13"/>
        <v>848.7</v>
      </c>
      <c r="AN34" s="274">
        <f t="shared" si="34"/>
        <v>480</v>
      </c>
      <c r="AO34" s="281">
        <f t="shared" si="14"/>
        <v>1058</v>
      </c>
      <c r="AQ34" s="288" t="str">
        <f t="shared" si="15"/>
        <v>-</v>
      </c>
      <c r="AR34" s="288" t="str">
        <f t="shared" si="16"/>
        <v>-</v>
      </c>
      <c r="AS34" s="288" t="str">
        <f t="shared" si="17"/>
        <v>-</v>
      </c>
      <c r="AT34" s="288" t="str">
        <f t="shared" si="18"/>
        <v>-</v>
      </c>
      <c r="AU34" s="288" t="str">
        <f t="shared" si="19"/>
        <v>-</v>
      </c>
    </row>
    <row r="35" spans="3:47" x14ac:dyDescent="0.25">
      <c r="C35" s="279">
        <f t="shared" si="36"/>
        <v>102.5</v>
      </c>
      <c r="D35" s="280">
        <f t="shared" si="0"/>
        <v>225.97150000000002</v>
      </c>
      <c r="E35" s="273">
        <f t="shared" si="21"/>
        <v>225.75</v>
      </c>
      <c r="F35" s="274">
        <f t="shared" si="1"/>
        <v>225.7</v>
      </c>
      <c r="H35" s="274">
        <f t="shared" si="22"/>
        <v>197.5</v>
      </c>
      <c r="I35" s="280">
        <f t="shared" si="2"/>
        <v>435.4085</v>
      </c>
      <c r="J35" s="273">
        <f t="shared" si="23"/>
        <v>435.25</v>
      </c>
      <c r="K35" s="274">
        <f t="shared" si="3"/>
        <v>435.2</v>
      </c>
      <c r="M35" s="274">
        <f t="shared" si="24"/>
        <v>292.5</v>
      </c>
      <c r="N35" s="280">
        <f t="shared" si="4"/>
        <v>644.84550000000002</v>
      </c>
      <c r="O35" s="273">
        <f t="shared" si="25"/>
        <v>644.75</v>
      </c>
      <c r="P35" s="274">
        <f t="shared" si="5"/>
        <v>644.70000000000005</v>
      </c>
      <c r="R35" s="274">
        <f t="shared" si="26"/>
        <v>387.5</v>
      </c>
      <c r="S35" s="280">
        <f t="shared" si="6"/>
        <v>854.28250000000003</v>
      </c>
      <c r="T35" s="273">
        <f t="shared" si="27"/>
        <v>854.25</v>
      </c>
      <c r="U35" s="274">
        <f t="shared" si="7"/>
        <v>854.2</v>
      </c>
      <c r="W35" s="274">
        <f t="shared" si="28"/>
        <v>482.5</v>
      </c>
      <c r="X35" s="280">
        <f t="shared" si="8"/>
        <v>1063.7195000000002</v>
      </c>
      <c r="Y35" s="273">
        <f t="shared" si="29"/>
        <v>1063.5</v>
      </c>
      <c r="Z35" s="281">
        <f t="shared" si="9"/>
        <v>1063.5</v>
      </c>
      <c r="AB35" s="279">
        <f t="shared" si="30"/>
        <v>102.5</v>
      </c>
      <c r="AC35" s="274">
        <f t="shared" si="10"/>
        <v>225.7</v>
      </c>
      <c r="AE35" s="274">
        <f t="shared" si="31"/>
        <v>197.5</v>
      </c>
      <c r="AF35" s="274">
        <f t="shared" si="11"/>
        <v>435.2</v>
      </c>
      <c r="AH35" s="274">
        <f t="shared" si="32"/>
        <v>292.5</v>
      </c>
      <c r="AI35" s="274">
        <f t="shared" si="12"/>
        <v>644.70000000000005</v>
      </c>
      <c r="AK35" s="274">
        <f t="shared" si="33"/>
        <v>387.5</v>
      </c>
      <c r="AL35" s="274">
        <f t="shared" si="13"/>
        <v>854.2</v>
      </c>
      <c r="AN35" s="274">
        <f t="shared" si="34"/>
        <v>482.5</v>
      </c>
      <c r="AO35" s="281">
        <f t="shared" si="14"/>
        <v>1063.5</v>
      </c>
      <c r="AQ35" s="288" t="str">
        <f t="shared" si="15"/>
        <v>-</v>
      </c>
      <c r="AR35" s="288" t="str">
        <f t="shared" si="16"/>
        <v>-</v>
      </c>
      <c r="AS35" s="288" t="str">
        <f t="shared" si="17"/>
        <v>-</v>
      </c>
      <c r="AT35" s="288" t="str">
        <f t="shared" si="18"/>
        <v>-</v>
      </c>
      <c r="AU35" s="288" t="str">
        <f t="shared" si="19"/>
        <v>-</v>
      </c>
    </row>
    <row r="36" spans="3:47" x14ac:dyDescent="0.25">
      <c r="C36" s="279">
        <f t="shared" si="36"/>
        <v>105</v>
      </c>
      <c r="D36" s="280">
        <f t="shared" si="0"/>
        <v>231.483</v>
      </c>
      <c r="E36" s="273">
        <f t="shared" si="21"/>
        <v>231.25</v>
      </c>
      <c r="F36" s="274">
        <f t="shared" si="1"/>
        <v>231.2</v>
      </c>
      <c r="H36" s="274">
        <f t="shared" si="22"/>
        <v>200</v>
      </c>
      <c r="I36" s="280">
        <f t="shared" si="2"/>
        <v>440.92</v>
      </c>
      <c r="J36" s="273">
        <f t="shared" si="23"/>
        <v>440.75</v>
      </c>
      <c r="K36" s="274">
        <f t="shared" si="3"/>
        <v>440.7</v>
      </c>
      <c r="M36" s="274">
        <f t="shared" si="24"/>
        <v>295</v>
      </c>
      <c r="N36" s="280">
        <f t="shared" si="4"/>
        <v>650.35700000000008</v>
      </c>
      <c r="O36" s="273">
        <f t="shared" si="25"/>
        <v>650.25</v>
      </c>
      <c r="P36" s="274">
        <f t="shared" si="5"/>
        <v>650.20000000000005</v>
      </c>
      <c r="R36" s="274">
        <f t="shared" si="26"/>
        <v>390</v>
      </c>
      <c r="S36" s="280">
        <f t="shared" si="6"/>
        <v>859.7940000000001</v>
      </c>
      <c r="T36" s="273">
        <f t="shared" si="27"/>
        <v>859.75</v>
      </c>
      <c r="U36" s="274">
        <f t="shared" si="7"/>
        <v>859.7</v>
      </c>
      <c r="W36" s="274">
        <f t="shared" si="28"/>
        <v>485</v>
      </c>
      <c r="X36" s="280">
        <f t="shared" si="8"/>
        <v>1069.231</v>
      </c>
      <c r="Y36" s="273">
        <f t="shared" si="29"/>
        <v>1069</v>
      </c>
      <c r="Z36" s="281">
        <f t="shared" si="9"/>
        <v>1069</v>
      </c>
      <c r="AB36" s="279">
        <f t="shared" si="30"/>
        <v>105</v>
      </c>
      <c r="AC36" s="274">
        <f t="shared" si="10"/>
        <v>231.2</v>
      </c>
      <c r="AE36" s="274">
        <f t="shared" si="31"/>
        <v>200</v>
      </c>
      <c r="AF36" s="274">
        <f t="shared" si="11"/>
        <v>440.7</v>
      </c>
      <c r="AH36" s="274">
        <f t="shared" si="32"/>
        <v>295</v>
      </c>
      <c r="AI36" s="274">
        <f t="shared" si="12"/>
        <v>650.20000000000005</v>
      </c>
      <c r="AK36" s="274">
        <f t="shared" si="33"/>
        <v>390</v>
      </c>
      <c r="AL36" s="274">
        <f t="shared" si="13"/>
        <v>859.7</v>
      </c>
      <c r="AN36" s="274">
        <f t="shared" si="34"/>
        <v>485</v>
      </c>
      <c r="AO36" s="281">
        <f t="shared" si="14"/>
        <v>1069</v>
      </c>
      <c r="AQ36" s="288" t="str">
        <f t="shared" si="15"/>
        <v>-</v>
      </c>
      <c r="AR36" s="288" t="str">
        <f t="shared" si="16"/>
        <v>-</v>
      </c>
      <c r="AS36" s="288" t="str">
        <f t="shared" si="17"/>
        <v>-</v>
      </c>
      <c r="AT36" s="288" t="str">
        <f t="shared" si="18"/>
        <v>-</v>
      </c>
      <c r="AU36" s="288" t="str">
        <f t="shared" si="19"/>
        <v>-</v>
      </c>
    </row>
    <row r="37" spans="3:47" x14ac:dyDescent="0.25">
      <c r="C37" s="279">
        <f t="shared" si="36"/>
        <v>107.5</v>
      </c>
      <c r="D37" s="280">
        <f t="shared" si="0"/>
        <v>236.99450000000002</v>
      </c>
      <c r="E37" s="273">
        <f t="shared" si="21"/>
        <v>236.75</v>
      </c>
      <c r="F37" s="274">
        <f t="shared" si="1"/>
        <v>236.7</v>
      </c>
      <c r="H37" s="274">
        <f t="shared" si="22"/>
        <v>202.5</v>
      </c>
      <c r="I37" s="280">
        <f t="shared" si="2"/>
        <v>446.43150000000003</v>
      </c>
      <c r="J37" s="273">
        <f t="shared" si="23"/>
        <v>446.25</v>
      </c>
      <c r="K37" s="274">
        <f t="shared" si="3"/>
        <v>446.2</v>
      </c>
      <c r="M37" s="274">
        <f t="shared" si="24"/>
        <v>297.5</v>
      </c>
      <c r="N37" s="280">
        <f t="shared" si="4"/>
        <v>655.86850000000004</v>
      </c>
      <c r="O37" s="273">
        <f t="shared" si="25"/>
        <v>655.75</v>
      </c>
      <c r="P37" s="274">
        <f t="shared" si="5"/>
        <v>655.7</v>
      </c>
      <c r="R37" s="274">
        <f t="shared" si="26"/>
        <v>392.5</v>
      </c>
      <c r="S37" s="280">
        <f t="shared" si="6"/>
        <v>865.30550000000005</v>
      </c>
      <c r="T37" s="273">
        <f t="shared" si="27"/>
        <v>865.25</v>
      </c>
      <c r="U37" s="274">
        <f t="shared" si="7"/>
        <v>865.2</v>
      </c>
      <c r="W37" s="274">
        <f t="shared" si="28"/>
        <v>487.5</v>
      </c>
      <c r="X37" s="280">
        <f t="shared" si="8"/>
        <v>1074.7425000000001</v>
      </c>
      <c r="Y37" s="273">
        <f t="shared" si="29"/>
        <v>1074.5</v>
      </c>
      <c r="Z37" s="281">
        <f t="shared" si="9"/>
        <v>1074.5</v>
      </c>
      <c r="AB37" s="279">
        <f t="shared" si="30"/>
        <v>107.5</v>
      </c>
      <c r="AC37" s="274">
        <f t="shared" si="10"/>
        <v>236.7</v>
      </c>
      <c r="AE37" s="274">
        <f t="shared" si="31"/>
        <v>202.5</v>
      </c>
      <c r="AF37" s="274">
        <f t="shared" si="11"/>
        <v>446.2</v>
      </c>
      <c r="AH37" s="274">
        <f t="shared" si="32"/>
        <v>297.5</v>
      </c>
      <c r="AI37" s="274">
        <f t="shared" si="12"/>
        <v>655.7</v>
      </c>
      <c r="AK37" s="274">
        <f t="shared" si="33"/>
        <v>392.5</v>
      </c>
      <c r="AL37" s="274">
        <f t="shared" si="13"/>
        <v>865.2</v>
      </c>
      <c r="AN37" s="274">
        <f t="shared" si="34"/>
        <v>487.5</v>
      </c>
      <c r="AO37" s="281">
        <f t="shared" si="14"/>
        <v>1074.5</v>
      </c>
      <c r="AQ37" s="288" t="str">
        <f t="shared" si="15"/>
        <v>-</v>
      </c>
      <c r="AR37" s="288" t="str">
        <f t="shared" si="16"/>
        <v>-</v>
      </c>
      <c r="AS37" s="288" t="str">
        <f t="shared" si="17"/>
        <v>-</v>
      </c>
      <c r="AT37" s="288" t="str">
        <f t="shared" si="18"/>
        <v>-</v>
      </c>
      <c r="AU37" s="288" t="str">
        <f t="shared" si="19"/>
        <v>-</v>
      </c>
    </row>
    <row r="38" spans="3:47" x14ac:dyDescent="0.25">
      <c r="C38" s="279">
        <f t="shared" si="36"/>
        <v>110</v>
      </c>
      <c r="D38" s="280">
        <f t="shared" si="0"/>
        <v>242.506</v>
      </c>
      <c r="E38" s="273">
        <f t="shared" si="21"/>
        <v>242.5</v>
      </c>
      <c r="F38" s="274">
        <f t="shared" si="1"/>
        <v>242.5</v>
      </c>
      <c r="H38" s="274">
        <f t="shared" si="22"/>
        <v>205</v>
      </c>
      <c r="I38" s="280">
        <f t="shared" si="2"/>
        <v>451.94300000000004</v>
      </c>
      <c r="J38" s="273">
        <f t="shared" si="23"/>
        <v>451.75</v>
      </c>
      <c r="K38" s="274">
        <f t="shared" si="3"/>
        <v>451.7</v>
      </c>
      <c r="M38" s="274">
        <f t="shared" si="24"/>
        <v>300</v>
      </c>
      <c r="N38" s="280">
        <f t="shared" si="4"/>
        <v>661.38</v>
      </c>
      <c r="O38" s="273">
        <f t="shared" si="25"/>
        <v>661.25</v>
      </c>
      <c r="P38" s="274">
        <f t="shared" si="5"/>
        <v>661.2</v>
      </c>
      <c r="R38" s="274">
        <f t="shared" si="26"/>
        <v>395</v>
      </c>
      <c r="S38" s="280">
        <f t="shared" si="6"/>
        <v>870.81700000000001</v>
      </c>
      <c r="T38" s="273">
        <f t="shared" si="27"/>
        <v>870.75</v>
      </c>
      <c r="U38" s="274">
        <f t="shared" si="7"/>
        <v>870.7</v>
      </c>
      <c r="W38" s="274">
        <f t="shared" si="28"/>
        <v>490</v>
      </c>
      <c r="X38" s="280">
        <f t="shared" si="8"/>
        <v>1080.2540000000001</v>
      </c>
      <c r="Y38" s="273">
        <f t="shared" si="29"/>
        <v>1080.25</v>
      </c>
      <c r="Z38" s="281">
        <f t="shared" si="9"/>
        <v>1080.2</v>
      </c>
      <c r="AB38" s="279">
        <f t="shared" si="30"/>
        <v>110</v>
      </c>
      <c r="AC38" s="274">
        <f t="shared" si="10"/>
        <v>242.5</v>
      </c>
      <c r="AE38" s="274">
        <f t="shared" si="31"/>
        <v>205</v>
      </c>
      <c r="AF38" s="274">
        <f t="shared" si="11"/>
        <v>451.7</v>
      </c>
      <c r="AH38" s="274">
        <f t="shared" si="32"/>
        <v>300</v>
      </c>
      <c r="AI38" s="274">
        <f t="shared" si="12"/>
        <v>661.2</v>
      </c>
      <c r="AK38" s="274">
        <f t="shared" si="33"/>
        <v>395</v>
      </c>
      <c r="AL38" s="274">
        <f t="shared" si="13"/>
        <v>870.7</v>
      </c>
      <c r="AN38" s="274">
        <f t="shared" si="34"/>
        <v>490</v>
      </c>
      <c r="AO38" s="281">
        <f t="shared" si="14"/>
        <v>1080.2</v>
      </c>
      <c r="AQ38" s="288" t="str">
        <f t="shared" si="15"/>
        <v>-</v>
      </c>
      <c r="AR38" s="288" t="str">
        <f t="shared" si="16"/>
        <v>-</v>
      </c>
      <c r="AS38" s="288" t="str">
        <f t="shared" si="17"/>
        <v>-</v>
      </c>
      <c r="AT38" s="288" t="str">
        <f t="shared" si="18"/>
        <v>-</v>
      </c>
      <c r="AU38" s="288" t="str">
        <f t="shared" si="19"/>
        <v>-</v>
      </c>
    </row>
    <row r="39" spans="3:47" x14ac:dyDescent="0.25">
      <c r="C39" s="279">
        <f t="shared" si="36"/>
        <v>112.5</v>
      </c>
      <c r="D39" s="280">
        <f t="shared" si="0"/>
        <v>248.01750000000001</v>
      </c>
      <c r="E39" s="273">
        <f t="shared" si="21"/>
        <v>248</v>
      </c>
      <c r="F39" s="274">
        <f t="shared" si="1"/>
        <v>248</v>
      </c>
      <c r="H39" s="274">
        <f t="shared" si="22"/>
        <v>207.5</v>
      </c>
      <c r="I39" s="280">
        <f t="shared" si="2"/>
        <v>457.4545</v>
      </c>
      <c r="J39" s="273">
        <f t="shared" si="23"/>
        <v>457.25</v>
      </c>
      <c r="K39" s="274">
        <f t="shared" si="3"/>
        <v>457.2</v>
      </c>
      <c r="M39" s="274">
        <f t="shared" si="24"/>
        <v>302.5</v>
      </c>
      <c r="N39" s="280">
        <f t="shared" si="4"/>
        <v>666.89150000000006</v>
      </c>
      <c r="O39" s="273">
        <f t="shared" si="25"/>
        <v>666.75</v>
      </c>
      <c r="P39" s="274">
        <f t="shared" si="5"/>
        <v>666.7</v>
      </c>
      <c r="R39" s="274">
        <f t="shared" si="26"/>
        <v>397.5</v>
      </c>
      <c r="S39" s="280">
        <f t="shared" si="6"/>
        <v>876.32850000000008</v>
      </c>
      <c r="T39" s="273">
        <f t="shared" si="27"/>
        <v>876.25</v>
      </c>
      <c r="U39" s="274">
        <f t="shared" si="7"/>
        <v>876.2</v>
      </c>
      <c r="W39" s="274">
        <f t="shared" si="28"/>
        <v>492.5</v>
      </c>
      <c r="X39" s="280">
        <f t="shared" si="8"/>
        <v>1085.7655</v>
      </c>
      <c r="Y39" s="273">
        <f t="shared" si="29"/>
        <v>1085.75</v>
      </c>
      <c r="Z39" s="281">
        <f t="shared" si="9"/>
        <v>1085.7</v>
      </c>
      <c r="AB39" s="279">
        <f t="shared" si="30"/>
        <v>112.5</v>
      </c>
      <c r="AC39" s="274">
        <f t="shared" si="10"/>
        <v>248</v>
      </c>
      <c r="AE39" s="274">
        <f t="shared" si="31"/>
        <v>207.5</v>
      </c>
      <c r="AF39" s="274">
        <f t="shared" si="11"/>
        <v>457.2</v>
      </c>
      <c r="AH39" s="274">
        <f t="shared" si="32"/>
        <v>302.5</v>
      </c>
      <c r="AI39" s="274">
        <f t="shared" si="12"/>
        <v>666.7</v>
      </c>
      <c r="AK39" s="274">
        <f t="shared" si="33"/>
        <v>397.5</v>
      </c>
      <c r="AL39" s="274">
        <f t="shared" si="13"/>
        <v>876.2</v>
      </c>
      <c r="AN39" s="274">
        <f t="shared" si="34"/>
        <v>492.5</v>
      </c>
      <c r="AO39" s="281">
        <f t="shared" si="14"/>
        <v>1085.7</v>
      </c>
      <c r="AQ39" s="288" t="str">
        <f t="shared" si="15"/>
        <v>-</v>
      </c>
      <c r="AR39" s="288" t="str">
        <f t="shared" si="16"/>
        <v>-</v>
      </c>
      <c r="AS39" s="288" t="str">
        <f t="shared" si="17"/>
        <v>-</v>
      </c>
      <c r="AT39" s="288" t="str">
        <f t="shared" si="18"/>
        <v>-</v>
      </c>
      <c r="AU39" s="288" t="str">
        <f t="shared" si="19"/>
        <v>-</v>
      </c>
    </row>
    <row r="40" spans="3:47" x14ac:dyDescent="0.25">
      <c r="C40" s="279">
        <f t="shared" si="36"/>
        <v>115</v>
      </c>
      <c r="D40" s="280">
        <f t="shared" si="0"/>
        <v>253.52900000000002</v>
      </c>
      <c r="E40" s="273">
        <f t="shared" si="21"/>
        <v>253.5</v>
      </c>
      <c r="F40" s="274">
        <f t="shared" si="1"/>
        <v>253.5</v>
      </c>
      <c r="H40" s="274">
        <f t="shared" si="22"/>
        <v>210</v>
      </c>
      <c r="I40" s="280">
        <f t="shared" si="2"/>
        <v>462.96600000000001</v>
      </c>
      <c r="J40" s="273">
        <f t="shared" si="23"/>
        <v>462.75</v>
      </c>
      <c r="K40" s="274">
        <f t="shared" si="3"/>
        <v>462.7</v>
      </c>
      <c r="M40" s="274">
        <f t="shared" si="24"/>
        <v>305</v>
      </c>
      <c r="N40" s="280">
        <f t="shared" si="4"/>
        <v>672.40300000000002</v>
      </c>
      <c r="O40" s="273">
        <f t="shared" si="25"/>
        <v>672.25</v>
      </c>
      <c r="P40" s="274">
        <f t="shared" si="5"/>
        <v>672.2</v>
      </c>
      <c r="R40" s="274">
        <f t="shared" si="26"/>
        <v>400</v>
      </c>
      <c r="S40" s="280">
        <f t="shared" si="6"/>
        <v>881.84</v>
      </c>
      <c r="T40" s="273">
        <f t="shared" si="27"/>
        <v>881.75</v>
      </c>
      <c r="U40" s="274">
        <f t="shared" si="7"/>
        <v>881.7</v>
      </c>
      <c r="W40" s="274">
        <f t="shared" si="28"/>
        <v>495</v>
      </c>
      <c r="X40" s="280">
        <f t="shared" si="8"/>
        <v>1091.277</v>
      </c>
      <c r="Y40" s="273">
        <f t="shared" si="29"/>
        <v>1091.25</v>
      </c>
      <c r="Z40" s="281">
        <f t="shared" si="9"/>
        <v>1091.2</v>
      </c>
      <c r="AB40" s="279">
        <f t="shared" si="30"/>
        <v>115</v>
      </c>
      <c r="AC40" s="274">
        <f t="shared" si="10"/>
        <v>253.5</v>
      </c>
      <c r="AE40" s="274">
        <f t="shared" si="31"/>
        <v>210</v>
      </c>
      <c r="AF40" s="274">
        <f t="shared" si="11"/>
        <v>462.7</v>
      </c>
      <c r="AH40" s="274">
        <f t="shared" si="32"/>
        <v>305</v>
      </c>
      <c r="AI40" s="274">
        <f t="shared" si="12"/>
        <v>672.2</v>
      </c>
      <c r="AK40" s="274">
        <f t="shared" si="33"/>
        <v>400</v>
      </c>
      <c r="AL40" s="274">
        <f t="shared" si="13"/>
        <v>881.7</v>
      </c>
      <c r="AN40" s="274">
        <f t="shared" si="34"/>
        <v>495</v>
      </c>
      <c r="AO40" s="281">
        <f t="shared" si="14"/>
        <v>1091.2</v>
      </c>
      <c r="AQ40" s="288" t="str">
        <f t="shared" si="15"/>
        <v>-</v>
      </c>
      <c r="AR40" s="288" t="str">
        <f t="shared" si="16"/>
        <v>-</v>
      </c>
      <c r="AS40" s="288" t="str">
        <f t="shared" si="17"/>
        <v>-</v>
      </c>
      <c r="AT40" s="288" t="str">
        <f t="shared" si="18"/>
        <v>-</v>
      </c>
      <c r="AU40" s="288" t="str">
        <f t="shared" si="19"/>
        <v>-</v>
      </c>
    </row>
    <row r="41" spans="3:47" x14ac:dyDescent="0.25">
      <c r="C41" s="279">
        <f t="shared" si="36"/>
        <v>117.5</v>
      </c>
      <c r="D41" s="280">
        <f t="shared" si="0"/>
        <v>259.04050000000001</v>
      </c>
      <c r="E41" s="273">
        <f t="shared" si="21"/>
        <v>259</v>
      </c>
      <c r="F41" s="274">
        <f t="shared" si="1"/>
        <v>259</v>
      </c>
      <c r="H41" s="274">
        <f t="shared" si="22"/>
        <v>212.5</v>
      </c>
      <c r="I41" s="280">
        <f t="shared" si="2"/>
        <v>468.47750000000002</v>
      </c>
      <c r="J41" s="273">
        <f t="shared" si="23"/>
        <v>468.25</v>
      </c>
      <c r="K41" s="274">
        <f t="shared" si="3"/>
        <v>468.2</v>
      </c>
      <c r="M41" s="274">
        <f t="shared" si="24"/>
        <v>307.5</v>
      </c>
      <c r="N41" s="280">
        <f t="shared" si="4"/>
        <v>677.91450000000009</v>
      </c>
      <c r="O41" s="273">
        <f t="shared" si="25"/>
        <v>677.75</v>
      </c>
      <c r="P41" s="274">
        <f t="shared" si="5"/>
        <v>677.7</v>
      </c>
      <c r="R41" s="274">
        <f t="shared" si="26"/>
        <v>402.5</v>
      </c>
      <c r="S41" s="280">
        <f t="shared" si="6"/>
        <v>887.3515000000001</v>
      </c>
      <c r="T41" s="273">
        <f t="shared" si="27"/>
        <v>887.25</v>
      </c>
      <c r="U41" s="274">
        <f t="shared" si="7"/>
        <v>887.2</v>
      </c>
      <c r="W41" s="274">
        <f t="shared" si="28"/>
        <v>497.5</v>
      </c>
      <c r="X41" s="280">
        <f t="shared" si="8"/>
        <v>1096.7885000000001</v>
      </c>
      <c r="Y41" s="273">
        <f t="shared" si="29"/>
        <v>1096.75</v>
      </c>
      <c r="Z41" s="281">
        <f t="shared" si="9"/>
        <v>1096.7</v>
      </c>
      <c r="AB41" s="279">
        <f t="shared" si="30"/>
        <v>117.5</v>
      </c>
      <c r="AC41" s="274">
        <f t="shared" si="10"/>
        <v>259</v>
      </c>
      <c r="AE41" s="274">
        <f t="shared" si="31"/>
        <v>212.5</v>
      </c>
      <c r="AF41" s="274">
        <f t="shared" si="11"/>
        <v>468.2</v>
      </c>
      <c r="AH41" s="274">
        <f t="shared" si="32"/>
        <v>307.5</v>
      </c>
      <c r="AI41" s="274">
        <f t="shared" si="12"/>
        <v>677.7</v>
      </c>
      <c r="AK41" s="274">
        <f t="shared" si="33"/>
        <v>402.5</v>
      </c>
      <c r="AL41" s="274">
        <f t="shared" si="13"/>
        <v>887.2</v>
      </c>
      <c r="AN41" s="274">
        <f t="shared" si="34"/>
        <v>497.5</v>
      </c>
      <c r="AO41" s="281">
        <f t="shared" si="14"/>
        <v>1096.7</v>
      </c>
      <c r="AQ41" s="288" t="str">
        <f t="shared" ref="AQ41" si="37">IF(F41=AC41,"-","NO")</f>
        <v>-</v>
      </c>
      <c r="AR41" s="288" t="str">
        <f t="shared" ref="AR41" si="38">IF(K41=AF41,"-","NO")</f>
        <v>-</v>
      </c>
      <c r="AS41" s="288" t="str">
        <f t="shared" si="17"/>
        <v>-</v>
      </c>
      <c r="AT41" s="288" t="str">
        <f t="shared" si="18"/>
        <v>-</v>
      </c>
      <c r="AU41" s="288" t="str">
        <f t="shared" si="19"/>
        <v>-</v>
      </c>
    </row>
    <row r="42" spans="3:47" x14ac:dyDescent="0.25">
      <c r="C42" s="282"/>
      <c r="D42" s="283"/>
      <c r="E42" s="284"/>
      <c r="F42" s="284"/>
      <c r="G42" s="284"/>
      <c r="H42" s="285"/>
      <c r="I42" s="283"/>
      <c r="J42" s="284"/>
      <c r="K42" s="284"/>
      <c r="L42" s="284"/>
      <c r="M42" s="285"/>
      <c r="N42" s="283"/>
      <c r="O42" s="284"/>
      <c r="P42" s="284"/>
      <c r="Q42" s="284"/>
      <c r="R42" s="285"/>
      <c r="S42" s="283"/>
      <c r="T42" s="284"/>
      <c r="U42" s="284"/>
      <c r="V42" s="284"/>
      <c r="W42" s="285">
        <f t="shared" ref="W42" si="39">W41+2.5</f>
        <v>500</v>
      </c>
      <c r="X42" s="286">
        <f t="shared" si="8"/>
        <v>1102.3</v>
      </c>
      <c r="Y42" s="283">
        <f t="shared" si="29"/>
        <v>1102.25</v>
      </c>
      <c r="Z42" s="287">
        <f t="shared" si="9"/>
        <v>1102.2</v>
      </c>
      <c r="AB42" s="282"/>
      <c r="AC42" s="284"/>
      <c r="AD42" s="284"/>
      <c r="AE42" s="285"/>
      <c r="AF42" s="284"/>
      <c r="AG42" s="284"/>
      <c r="AH42" s="285"/>
      <c r="AI42" s="284"/>
      <c r="AJ42" s="284"/>
      <c r="AK42" s="285"/>
      <c r="AL42" s="284"/>
      <c r="AM42" s="284"/>
      <c r="AN42" s="285">
        <f t="shared" si="34"/>
        <v>500</v>
      </c>
      <c r="AO42" s="287">
        <f t="shared" si="14"/>
        <v>1102.2</v>
      </c>
      <c r="AU42" s="288" t="str">
        <f t="shared" si="19"/>
        <v>-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V36"/>
  <sheetViews>
    <sheetView workbookViewId="0">
      <selection activeCell="B25" sqref="B25"/>
    </sheetView>
  </sheetViews>
  <sheetFormatPr defaultColWidth="9.109375" defaultRowHeight="13.2" x14ac:dyDescent="0.25"/>
  <cols>
    <col min="1" max="1" width="4.33203125" style="1" customWidth="1"/>
    <col min="2" max="2" width="19.6640625" style="1" customWidth="1"/>
    <col min="3" max="3" width="9.109375" style="17" customWidth="1"/>
    <col min="4" max="4" width="9.109375" style="8"/>
    <col min="5" max="6" width="9.109375" style="1"/>
    <col min="7" max="7" width="11" style="1" customWidth="1"/>
    <col min="8" max="16384" width="9.109375" style="1"/>
  </cols>
  <sheetData>
    <row r="1" spans="2:19" ht="13.8" thickBot="1" x14ac:dyDescent="0.3"/>
    <row r="2" spans="2:19" s="570" customFormat="1" ht="17.399999999999999" x14ac:dyDescent="0.3">
      <c r="B2" s="563" t="s">
        <v>110</v>
      </c>
      <c r="C2" s="564"/>
      <c r="D2" s="565"/>
      <c r="E2" s="566"/>
      <c r="F2" s="567"/>
      <c r="G2" s="568"/>
      <c r="H2" s="566"/>
      <c r="I2" s="566"/>
      <c r="J2" s="569" t="s">
        <v>109</v>
      </c>
      <c r="K2" s="566"/>
      <c r="L2" s="566"/>
      <c r="M2" s="566"/>
      <c r="N2" s="566"/>
      <c r="O2" s="566"/>
      <c r="P2" s="566"/>
      <c r="Q2" s="566"/>
      <c r="R2" s="566"/>
      <c r="S2" s="567"/>
    </row>
    <row r="3" spans="2:19" ht="13.8" thickBot="1" x14ac:dyDescent="0.3">
      <c r="B3" s="571"/>
      <c r="C3" s="1"/>
      <c r="F3" s="63"/>
      <c r="G3" s="571"/>
      <c r="S3" s="63"/>
    </row>
    <row r="4" spans="2:19" x14ac:dyDescent="0.25">
      <c r="B4" s="571"/>
      <c r="C4" s="59" t="str">
        <f>Input!O4</f>
        <v>SQUAT</v>
      </c>
      <c r="D4" s="60" t="str">
        <f>Input!P4</f>
        <v>BENCH</v>
      </c>
      <c r="E4" s="61" t="str">
        <f>Input!Q4</f>
        <v>DEAD</v>
      </c>
      <c r="F4" s="63"/>
      <c r="G4" s="571"/>
      <c r="H4" s="572"/>
      <c r="I4" s="573" t="s">
        <v>89</v>
      </c>
      <c r="J4" s="149">
        <v>50</v>
      </c>
      <c r="K4" s="149">
        <v>25</v>
      </c>
      <c r="L4" s="149">
        <v>20</v>
      </c>
      <c r="M4" s="149">
        <v>15</v>
      </c>
      <c r="N4" s="149">
        <v>10</v>
      </c>
      <c r="O4" s="149">
        <v>5</v>
      </c>
      <c r="P4" s="149">
        <v>2.5</v>
      </c>
      <c r="Q4" s="149">
        <v>1.25</v>
      </c>
      <c r="R4" s="574"/>
      <c r="S4" s="63"/>
    </row>
    <row r="5" spans="2:19" x14ac:dyDescent="0.25">
      <c r="B5" s="575" t="s">
        <v>96</v>
      </c>
      <c r="C5" s="576">
        <f>VLOOKUP(C4,$B$18:$C$22,2,FALSE)</f>
        <v>30</v>
      </c>
      <c r="D5" s="577">
        <f>VLOOKUP(D4,$B$18:$C$22,2,FALSE)</f>
        <v>25</v>
      </c>
      <c r="E5" s="578">
        <f>VLOOKUP(E4,$B$18:$C$22,2,FALSE)</f>
        <v>20</v>
      </c>
      <c r="F5" s="63"/>
      <c r="G5" s="571"/>
      <c r="H5" s="572"/>
      <c r="I5" s="573" t="s">
        <v>102</v>
      </c>
      <c r="J5" s="149">
        <v>6</v>
      </c>
      <c r="K5" s="149">
        <v>2</v>
      </c>
      <c r="L5" s="149">
        <v>2</v>
      </c>
      <c r="M5" s="149">
        <v>2</v>
      </c>
      <c r="N5" s="149">
        <v>2</v>
      </c>
      <c r="O5" s="149">
        <v>2</v>
      </c>
      <c r="P5" s="149">
        <v>2</v>
      </c>
      <c r="Q5" s="149">
        <v>2</v>
      </c>
      <c r="R5" s="574"/>
      <c r="S5" s="63"/>
    </row>
    <row r="6" spans="2:19" x14ac:dyDescent="0.25">
      <c r="B6" s="579" t="s">
        <v>97</v>
      </c>
      <c r="C6" s="611">
        <f>VLOOKUP(C4,$B$18:$D$22,3,FALSE)</f>
        <v>5</v>
      </c>
      <c r="D6" s="612">
        <f t="shared" ref="D6:E6" si="0">VLOOKUP(D4,$B$18:$D$22,3,FALSE)</f>
        <v>5</v>
      </c>
      <c r="E6" s="613">
        <f t="shared" si="0"/>
        <v>5</v>
      </c>
      <c r="F6" s="63"/>
      <c r="G6" s="571"/>
      <c r="H6" s="572"/>
      <c r="I6" s="573" t="s">
        <v>90</v>
      </c>
      <c r="J6" s="580" t="s">
        <v>91</v>
      </c>
      <c r="K6" s="581" t="s">
        <v>93</v>
      </c>
      <c r="L6" s="582" t="s">
        <v>94</v>
      </c>
      <c r="M6" s="583" t="s">
        <v>95</v>
      </c>
      <c r="N6" s="584" t="s">
        <v>92</v>
      </c>
      <c r="O6" s="584" t="s">
        <v>92</v>
      </c>
      <c r="P6" s="584" t="s">
        <v>92</v>
      </c>
      <c r="Q6" s="584" t="s">
        <v>92</v>
      </c>
      <c r="R6" s="574"/>
      <c r="S6" s="63"/>
    </row>
    <row r="7" spans="2:19" ht="13.8" thickBot="1" x14ac:dyDescent="0.3">
      <c r="B7" s="575" t="s">
        <v>108</v>
      </c>
      <c r="C7" s="585">
        <f t="shared" ref="C7:E7" si="1">SUM(C5:C6)</f>
        <v>35</v>
      </c>
      <c r="D7" s="586">
        <f t="shared" si="1"/>
        <v>30</v>
      </c>
      <c r="E7" s="587">
        <f t="shared" si="1"/>
        <v>25</v>
      </c>
      <c r="F7" s="63"/>
      <c r="G7" s="571"/>
      <c r="S7" s="63"/>
    </row>
    <row r="8" spans="2:19" x14ac:dyDescent="0.25">
      <c r="B8" s="571"/>
      <c r="F8" s="63"/>
      <c r="G8" s="571"/>
      <c r="J8" s="8" t="s">
        <v>88</v>
      </c>
      <c r="K8" s="8" t="s">
        <v>98</v>
      </c>
      <c r="S8" s="63"/>
    </row>
    <row r="9" spans="2:19" x14ac:dyDescent="0.25">
      <c r="B9" s="575" t="s">
        <v>83</v>
      </c>
      <c r="C9" s="36" t="str">
        <f>'MAIN - SCORING'!D4</f>
        <v>DEAD</v>
      </c>
      <c r="F9" s="63"/>
      <c r="G9" s="571"/>
      <c r="I9" s="17" t="s">
        <v>104</v>
      </c>
      <c r="J9" s="32">
        <f>C13+J5*J4+K5*K4+L5*L4+M5*M4+N5*N4+O5*O4+P5*P4+Q5*Q4</f>
        <v>482.5</v>
      </c>
      <c r="K9" s="588">
        <f>J9*Lookups!T3</f>
        <v>1063.7195000000002</v>
      </c>
      <c r="S9" s="63"/>
    </row>
    <row r="10" spans="2:19" x14ac:dyDescent="0.25">
      <c r="B10" s="571"/>
      <c r="C10" s="589" t="s">
        <v>88</v>
      </c>
      <c r="D10" s="589" t="s">
        <v>98</v>
      </c>
      <c r="F10" s="63"/>
      <c r="G10" s="571"/>
      <c r="S10" s="63"/>
    </row>
    <row r="11" spans="2:19" x14ac:dyDescent="0.25">
      <c r="B11" s="590" t="s">
        <v>96</v>
      </c>
      <c r="C11" s="591">
        <f>IF(ISNA(HLOOKUP(C9,C4:E7,2,FALSE)),MIN(C5:E5),HLOOKUP(C9,C4:E7,2,FALSE))</f>
        <v>20</v>
      </c>
      <c r="D11" s="592">
        <f>C11*Lookups!$T$3</f>
        <v>44.091999999999999</v>
      </c>
      <c r="F11" s="63"/>
      <c r="G11" s="571"/>
      <c r="S11" s="63"/>
    </row>
    <row r="12" spans="2:19" x14ac:dyDescent="0.25">
      <c r="B12" s="593" t="s">
        <v>97</v>
      </c>
      <c r="C12" s="38">
        <f>IF(ISNA(HLOOKUP(C9,C4:E7,3,FALSE)),MIN(C6:E6),HLOOKUP(C9,C4:E7,3,FALSE))</f>
        <v>5</v>
      </c>
      <c r="D12" s="594">
        <f>C12*Lookups!$T$3</f>
        <v>11.023</v>
      </c>
      <c r="F12" s="63"/>
      <c r="G12" s="571"/>
      <c r="S12" s="63"/>
    </row>
    <row r="13" spans="2:19" x14ac:dyDescent="0.25">
      <c r="B13" s="590" t="str">
        <f>B7</f>
        <v>Total Bar &amp; Collars</v>
      </c>
      <c r="C13" s="595">
        <f>IF(ISNA(HLOOKUP(C9,C4:E7,4,FALSE)),MIN(C7:E7),HLOOKUP(C9,C4:E7,4,FALSE))</f>
        <v>25</v>
      </c>
      <c r="D13" s="594">
        <f>SUM(D11:D12)</f>
        <v>55.114999999999995</v>
      </c>
      <c r="F13" s="63"/>
      <c r="G13" s="571"/>
      <c r="S13" s="63"/>
    </row>
    <row r="14" spans="2:19" ht="13.8" thickBot="1" x14ac:dyDescent="0.3">
      <c r="B14" s="596"/>
      <c r="C14" s="597"/>
      <c r="D14" s="522"/>
      <c r="E14" s="598"/>
      <c r="F14" s="64"/>
      <c r="G14" s="596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64"/>
    </row>
    <row r="15" spans="2:19" ht="13.8" thickBot="1" x14ac:dyDescent="0.3"/>
    <row r="16" spans="2:19" x14ac:dyDescent="0.25">
      <c r="C16" s="17" t="s">
        <v>261</v>
      </c>
      <c r="E16" s="599" t="s">
        <v>105</v>
      </c>
      <c r="F16" s="600"/>
      <c r="G16" s="600"/>
      <c r="H16" s="600"/>
      <c r="I16" s="600"/>
      <c r="J16" s="600"/>
      <c r="K16" s="600"/>
      <c r="L16" s="600"/>
      <c r="M16" s="600"/>
      <c r="N16" s="600"/>
      <c r="O16" s="600"/>
      <c r="P16" s="600"/>
      <c r="Q16" s="600"/>
      <c r="R16" s="600"/>
      <c r="S16" s="62"/>
    </row>
    <row r="17" spans="2:22" x14ac:dyDescent="0.25">
      <c r="C17" s="317" t="s">
        <v>262</v>
      </c>
      <c r="D17" s="589" t="s">
        <v>97</v>
      </c>
      <c r="E17" s="571"/>
      <c r="F17" s="8" t="s">
        <v>88</v>
      </c>
      <c r="G17" s="8" t="s">
        <v>98</v>
      </c>
      <c r="J17" s="601" t="s">
        <v>103</v>
      </c>
      <c r="S17" s="63"/>
    </row>
    <row r="18" spans="2:22" x14ac:dyDescent="0.25">
      <c r="B18" s="602" t="s">
        <v>17</v>
      </c>
      <c r="C18" s="457">
        <v>30</v>
      </c>
      <c r="D18" s="457">
        <v>5</v>
      </c>
      <c r="E18" s="575" t="s">
        <v>71</v>
      </c>
      <c r="F18" s="603" t="str">
        <f>CurrentLifter!I19</f>
        <v>-</v>
      </c>
      <c r="G18" s="603" t="e">
        <f>F18*Lookups!$T$3</f>
        <v>#VALUE!</v>
      </c>
      <c r="J18" s="37">
        <f>IF(ISERROR(MIN(ROUNDDOWN(I19/J$4,0),J5/2)),0,MIN(ROUNDDOWN(I19/J$4,0),J$5/2))</f>
        <v>0</v>
      </c>
      <c r="K18" s="37">
        <f t="shared" ref="K18:Q18" si="2">IF(ISERROR(MIN(ROUNDDOWN(J19/K$4,0),K5/2)),0,MIN(ROUNDDOWN(J19/K$4,0),K$5/2))</f>
        <v>0</v>
      </c>
      <c r="L18" s="37">
        <f t="shared" si="2"/>
        <v>0</v>
      </c>
      <c r="M18" s="37">
        <f t="shared" si="2"/>
        <v>0</v>
      </c>
      <c r="N18" s="37">
        <f t="shared" si="2"/>
        <v>0</v>
      </c>
      <c r="O18" s="37">
        <f t="shared" si="2"/>
        <v>0</v>
      </c>
      <c r="P18" s="37">
        <f t="shared" si="2"/>
        <v>0</v>
      </c>
      <c r="Q18" s="37">
        <f t="shared" si="2"/>
        <v>0</v>
      </c>
      <c r="R18" s="574"/>
      <c r="S18" s="63"/>
    </row>
    <row r="19" spans="2:22" x14ac:dyDescent="0.25">
      <c r="B19" s="604" t="s">
        <v>13</v>
      </c>
      <c r="C19" s="458">
        <v>25</v>
      </c>
      <c r="D19" s="458">
        <v>5</v>
      </c>
      <c r="E19" s="605"/>
      <c r="H19" s="17" t="s">
        <v>100</v>
      </c>
      <c r="I19" s="606" t="e">
        <f>(F18-$C$13)/2</f>
        <v>#VALUE!</v>
      </c>
      <c r="J19" s="607" t="e">
        <f t="shared" ref="J19:Q19" si="3">I19-(J4*J18)</f>
        <v>#VALUE!</v>
      </c>
      <c r="K19" s="607" t="e">
        <f t="shared" si="3"/>
        <v>#VALUE!</v>
      </c>
      <c r="L19" s="607" t="e">
        <f t="shared" si="3"/>
        <v>#VALUE!</v>
      </c>
      <c r="M19" s="607" t="e">
        <f t="shared" si="3"/>
        <v>#VALUE!</v>
      </c>
      <c r="N19" s="607" t="e">
        <f t="shared" si="3"/>
        <v>#VALUE!</v>
      </c>
      <c r="O19" s="607" t="e">
        <f t="shared" si="3"/>
        <v>#VALUE!</v>
      </c>
      <c r="P19" s="607" t="e">
        <f t="shared" si="3"/>
        <v>#VALUE!</v>
      </c>
      <c r="Q19" s="607" t="e">
        <f t="shared" si="3"/>
        <v>#VALUE!</v>
      </c>
      <c r="R19" s="5"/>
      <c r="S19" s="63"/>
    </row>
    <row r="20" spans="2:22" x14ac:dyDescent="0.25">
      <c r="B20" s="604" t="s">
        <v>19</v>
      </c>
      <c r="C20" s="458">
        <v>20</v>
      </c>
      <c r="D20" s="458">
        <v>5</v>
      </c>
      <c r="E20" s="605"/>
      <c r="H20" s="17"/>
      <c r="S20" s="63"/>
    </row>
    <row r="21" spans="2:22" x14ac:dyDescent="0.25">
      <c r="B21" s="604"/>
      <c r="C21" s="458"/>
      <c r="D21" s="458"/>
      <c r="E21" s="605"/>
      <c r="H21" s="608" t="s">
        <v>101</v>
      </c>
      <c r="I21" s="589" t="s">
        <v>99</v>
      </c>
      <c r="J21" s="589">
        <f t="shared" ref="J21:Q21" si="4">J4</f>
        <v>50</v>
      </c>
      <c r="K21" s="589">
        <f t="shared" si="4"/>
        <v>25</v>
      </c>
      <c r="L21" s="589">
        <f t="shared" si="4"/>
        <v>20</v>
      </c>
      <c r="M21" s="589">
        <f t="shared" si="4"/>
        <v>15</v>
      </c>
      <c r="N21" s="589">
        <f t="shared" si="4"/>
        <v>10</v>
      </c>
      <c r="O21" s="589">
        <f t="shared" si="4"/>
        <v>5</v>
      </c>
      <c r="P21" s="589">
        <f t="shared" si="4"/>
        <v>2.5</v>
      </c>
      <c r="Q21" s="589">
        <f t="shared" si="4"/>
        <v>1.25</v>
      </c>
      <c r="R21" s="5"/>
      <c r="S21" s="63"/>
    </row>
    <row r="22" spans="2:22" x14ac:dyDescent="0.25">
      <c r="B22" s="609" t="s">
        <v>46</v>
      </c>
      <c r="C22" s="609" t="s">
        <v>46</v>
      </c>
      <c r="D22" s="609" t="s">
        <v>46</v>
      </c>
      <c r="E22" s="605"/>
      <c r="G22" s="610" t="str">
        <f>IF(OR(F18="-",F18=H22),"OK","BAD")</f>
        <v>OK</v>
      </c>
      <c r="H22" s="577">
        <f>SUM(I22:R22)</f>
        <v>25</v>
      </c>
      <c r="I22" s="8">
        <f>C13</f>
        <v>25</v>
      </c>
      <c r="J22" s="8">
        <f t="shared" ref="J22:Q22" si="5">J18*2*J4</f>
        <v>0</v>
      </c>
      <c r="K22" s="8">
        <f t="shared" si="5"/>
        <v>0</v>
      </c>
      <c r="L22" s="8">
        <f t="shared" si="5"/>
        <v>0</v>
      </c>
      <c r="M22" s="8">
        <f t="shared" si="5"/>
        <v>0</v>
      </c>
      <c r="N22" s="8">
        <f t="shared" si="5"/>
        <v>0</v>
      </c>
      <c r="O22" s="8">
        <f t="shared" si="5"/>
        <v>0</v>
      </c>
      <c r="P22" s="8">
        <f t="shared" si="5"/>
        <v>0</v>
      </c>
      <c r="Q22" s="8">
        <f t="shared" si="5"/>
        <v>0</v>
      </c>
      <c r="R22" s="5"/>
      <c r="S22" s="63"/>
    </row>
    <row r="23" spans="2:22" x14ac:dyDescent="0.25">
      <c r="E23" s="605"/>
      <c r="H23" s="17" t="s">
        <v>107</v>
      </c>
      <c r="I23" s="36">
        <f>SUM(J23:R23)</f>
        <v>0</v>
      </c>
      <c r="J23" s="577" t="str">
        <f t="shared" ref="J23:Q23" si="6">IF(J18*2&lt;=J5,"-",J18*2-J5)</f>
        <v>-</v>
      </c>
      <c r="K23" s="577" t="str">
        <f t="shared" si="6"/>
        <v>-</v>
      </c>
      <c r="L23" s="577" t="str">
        <f t="shared" si="6"/>
        <v>-</v>
      </c>
      <c r="M23" s="577" t="str">
        <f t="shared" si="6"/>
        <v>-</v>
      </c>
      <c r="N23" s="577" t="str">
        <f t="shared" si="6"/>
        <v>-</v>
      </c>
      <c r="O23" s="577" t="str">
        <f t="shared" si="6"/>
        <v>-</v>
      </c>
      <c r="P23" s="577" t="str">
        <f t="shared" si="6"/>
        <v>-</v>
      </c>
      <c r="Q23" s="577" t="str">
        <f t="shared" si="6"/>
        <v>-</v>
      </c>
      <c r="R23" s="5"/>
      <c r="S23" s="63"/>
    </row>
    <row r="24" spans="2:22" x14ac:dyDescent="0.25">
      <c r="E24" s="605"/>
      <c r="J24" s="580" t="str">
        <f t="shared" ref="J24:P24" si="7">IF(J18&gt;1,J18&amp;"x"&amp;J4,IF(J18=1,J4,""))</f>
        <v/>
      </c>
      <c r="K24" s="581" t="str">
        <f t="shared" si="7"/>
        <v/>
      </c>
      <c r="L24" s="582" t="str">
        <f t="shared" si="7"/>
        <v/>
      </c>
      <c r="M24" s="583" t="str">
        <f t="shared" si="7"/>
        <v/>
      </c>
      <c r="N24" s="584" t="str">
        <f t="shared" si="7"/>
        <v/>
      </c>
      <c r="O24" s="584" t="str">
        <f t="shared" si="7"/>
        <v/>
      </c>
      <c r="P24" s="584" t="str">
        <f t="shared" si="7"/>
        <v/>
      </c>
      <c r="Q24" s="584" t="str">
        <f>IF(Q18&gt;1,Q18&amp;"x",IF(Q18=1,Q4,""))</f>
        <v/>
      </c>
      <c r="S24" s="63"/>
    </row>
    <row r="25" spans="2:22" ht="13.8" thickBot="1" x14ac:dyDescent="0.3">
      <c r="E25" s="521"/>
      <c r="F25" s="598"/>
      <c r="G25" s="598"/>
      <c r="H25" s="598"/>
      <c r="I25" s="598"/>
      <c r="J25" s="598" t="str">
        <f>J24&amp;"  "&amp;K24&amp;"  "&amp;L24&amp;"  "&amp;M24&amp;"  "&amp;N24&amp;"  "&amp;O24&amp;"  "&amp;P24&amp;"  "&amp;Q24</f>
        <v xml:space="preserve">              </v>
      </c>
      <c r="K25" s="598"/>
      <c r="L25" s="598"/>
      <c r="M25" s="598"/>
      <c r="N25" s="598"/>
      <c r="O25" s="598"/>
      <c r="P25" s="598"/>
      <c r="Q25" s="598"/>
      <c r="R25" s="598"/>
      <c r="S25" s="64"/>
    </row>
    <row r="26" spans="2:22" ht="13.8" thickBot="1" x14ac:dyDescent="0.3"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2:22" x14ac:dyDescent="0.25">
      <c r="E27" s="599" t="s">
        <v>106</v>
      </c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00"/>
      <c r="S27" s="62"/>
    </row>
    <row r="28" spans="2:22" x14ac:dyDescent="0.25">
      <c r="E28" s="571"/>
      <c r="F28" s="8" t="s">
        <v>88</v>
      </c>
      <c r="G28" s="8" t="s">
        <v>98</v>
      </c>
      <c r="J28" s="601" t="s">
        <v>103</v>
      </c>
      <c r="S28" s="63"/>
    </row>
    <row r="29" spans="2:22" x14ac:dyDescent="0.25">
      <c r="E29" s="575" t="s">
        <v>71</v>
      </c>
      <c r="F29" s="603" t="str">
        <f>CurrentLifter!I20</f>
        <v>-</v>
      </c>
      <c r="G29" s="603" t="e">
        <f>F29*Lookups!$T$3</f>
        <v>#VALUE!</v>
      </c>
      <c r="J29" s="37">
        <f>IF(ISERROR(MIN(ROUNDDOWN(I30/J$4,0),J15/2)),0,MIN(ROUNDDOWN(I30/J$4,0),J$5/2))</f>
        <v>0</v>
      </c>
      <c r="K29" s="37">
        <f t="shared" ref="K29:Q29" si="8">IF(ISERROR(MIN(ROUNDDOWN(J30/K$4,0),K15/2)),0,MIN(ROUNDDOWN(J30/K$4,0),K$5/2))</f>
        <v>0</v>
      </c>
      <c r="L29" s="37">
        <f t="shared" si="8"/>
        <v>0</v>
      </c>
      <c r="M29" s="37">
        <f t="shared" si="8"/>
        <v>0</v>
      </c>
      <c r="N29" s="37">
        <f t="shared" si="8"/>
        <v>0</v>
      </c>
      <c r="O29" s="37">
        <f t="shared" si="8"/>
        <v>0</v>
      </c>
      <c r="P29" s="37">
        <f t="shared" si="8"/>
        <v>0</v>
      </c>
      <c r="Q29" s="37">
        <f t="shared" si="8"/>
        <v>0</v>
      </c>
      <c r="R29" s="574"/>
      <c r="S29" s="63"/>
    </row>
    <row r="30" spans="2:22" x14ac:dyDescent="0.25">
      <c r="E30" s="605"/>
      <c r="H30" s="17" t="s">
        <v>100</v>
      </c>
      <c r="I30" s="606" t="e">
        <f>(F29-$C$13)/2</f>
        <v>#VALUE!</v>
      </c>
      <c r="J30" s="607" t="e">
        <f t="shared" ref="J30:Q30" si="9">I30-(J4*J29)</f>
        <v>#VALUE!</v>
      </c>
      <c r="K30" s="607" t="e">
        <f t="shared" si="9"/>
        <v>#VALUE!</v>
      </c>
      <c r="L30" s="607" t="e">
        <f t="shared" si="9"/>
        <v>#VALUE!</v>
      </c>
      <c r="M30" s="607" t="e">
        <f t="shared" si="9"/>
        <v>#VALUE!</v>
      </c>
      <c r="N30" s="607" t="e">
        <f t="shared" si="9"/>
        <v>#VALUE!</v>
      </c>
      <c r="O30" s="607" t="e">
        <f t="shared" si="9"/>
        <v>#VALUE!</v>
      </c>
      <c r="P30" s="607" t="e">
        <f t="shared" si="9"/>
        <v>#VALUE!</v>
      </c>
      <c r="Q30" s="607" t="e">
        <f t="shared" si="9"/>
        <v>#VALUE!</v>
      </c>
      <c r="R30" s="5"/>
      <c r="S30" s="63"/>
    </row>
    <row r="31" spans="2:22" x14ac:dyDescent="0.25">
      <c r="E31" s="605"/>
      <c r="H31" s="17"/>
      <c r="S31" s="63"/>
    </row>
    <row r="32" spans="2:22" x14ac:dyDescent="0.25">
      <c r="E32" s="605"/>
      <c r="H32" s="608" t="s">
        <v>101</v>
      </c>
      <c r="I32" s="589" t="s">
        <v>99</v>
      </c>
      <c r="J32" s="589">
        <f t="shared" ref="J32:Q32" si="10">J4</f>
        <v>50</v>
      </c>
      <c r="K32" s="589">
        <f t="shared" si="10"/>
        <v>25</v>
      </c>
      <c r="L32" s="589">
        <f t="shared" si="10"/>
        <v>20</v>
      </c>
      <c r="M32" s="589">
        <f t="shared" si="10"/>
        <v>15</v>
      </c>
      <c r="N32" s="589">
        <f t="shared" si="10"/>
        <v>10</v>
      </c>
      <c r="O32" s="589">
        <f t="shared" si="10"/>
        <v>5</v>
      </c>
      <c r="P32" s="589">
        <f t="shared" si="10"/>
        <v>2.5</v>
      </c>
      <c r="Q32" s="589">
        <f t="shared" si="10"/>
        <v>1.25</v>
      </c>
      <c r="R32" s="5"/>
      <c r="S32" s="63"/>
    </row>
    <row r="33" spans="5:19" x14ac:dyDescent="0.25">
      <c r="E33" s="605"/>
      <c r="G33" s="610" t="str">
        <f>IF(OR(F29="-",F29=H33),"OK","BAD")</f>
        <v>OK</v>
      </c>
      <c r="H33" s="577">
        <f>SUM(I33:R33)</f>
        <v>25</v>
      </c>
      <c r="I33" s="8">
        <f>C13</f>
        <v>25</v>
      </c>
      <c r="J33" s="8">
        <f t="shared" ref="J33:Q33" si="11">J29*2*J4</f>
        <v>0</v>
      </c>
      <c r="K33" s="8">
        <f t="shared" si="11"/>
        <v>0</v>
      </c>
      <c r="L33" s="8">
        <f t="shared" si="11"/>
        <v>0</v>
      </c>
      <c r="M33" s="8">
        <f t="shared" si="11"/>
        <v>0</v>
      </c>
      <c r="N33" s="8">
        <f t="shared" si="11"/>
        <v>0</v>
      </c>
      <c r="O33" s="8">
        <f t="shared" si="11"/>
        <v>0</v>
      </c>
      <c r="P33" s="8">
        <f t="shared" si="11"/>
        <v>0</v>
      </c>
      <c r="Q33" s="8">
        <f t="shared" si="11"/>
        <v>0</v>
      </c>
      <c r="R33" s="5"/>
      <c r="S33" s="63"/>
    </row>
    <row r="34" spans="5:19" x14ac:dyDescent="0.25">
      <c r="E34" s="605"/>
      <c r="H34" s="17" t="s">
        <v>107</v>
      </c>
      <c r="I34" s="36">
        <f>SUM(J34:R34)</f>
        <v>0</v>
      </c>
      <c r="J34" s="577" t="str">
        <f t="shared" ref="J34:Q34" si="12">IF(J29*2&lt;=J5,"-",J29*2-J5)</f>
        <v>-</v>
      </c>
      <c r="K34" s="577" t="str">
        <f t="shared" si="12"/>
        <v>-</v>
      </c>
      <c r="L34" s="577" t="str">
        <f t="shared" si="12"/>
        <v>-</v>
      </c>
      <c r="M34" s="577" t="str">
        <f t="shared" si="12"/>
        <v>-</v>
      </c>
      <c r="N34" s="577" t="str">
        <f t="shared" si="12"/>
        <v>-</v>
      </c>
      <c r="O34" s="577" t="str">
        <f t="shared" si="12"/>
        <v>-</v>
      </c>
      <c r="P34" s="577" t="str">
        <f t="shared" si="12"/>
        <v>-</v>
      </c>
      <c r="Q34" s="577" t="str">
        <f t="shared" si="12"/>
        <v>-</v>
      </c>
      <c r="R34" s="5"/>
      <c r="S34" s="63"/>
    </row>
    <row r="35" spans="5:19" x14ac:dyDescent="0.25">
      <c r="E35" s="605"/>
      <c r="J35" s="580" t="str">
        <f t="shared" ref="J35:Q35" si="13">IF(J29&gt;1,J29&amp;"x"&amp;J4,IF(J29=1,J4,""))</f>
        <v/>
      </c>
      <c r="K35" s="581" t="str">
        <f t="shared" si="13"/>
        <v/>
      </c>
      <c r="L35" s="582" t="str">
        <f t="shared" si="13"/>
        <v/>
      </c>
      <c r="M35" s="583" t="str">
        <f t="shared" si="13"/>
        <v/>
      </c>
      <c r="N35" s="584" t="str">
        <f t="shared" si="13"/>
        <v/>
      </c>
      <c r="O35" s="584" t="str">
        <f t="shared" si="13"/>
        <v/>
      </c>
      <c r="P35" s="584" t="str">
        <f t="shared" si="13"/>
        <v/>
      </c>
      <c r="Q35" s="584" t="str">
        <f t="shared" si="13"/>
        <v/>
      </c>
      <c r="S35" s="63"/>
    </row>
    <row r="36" spans="5:19" ht="13.8" thickBot="1" x14ac:dyDescent="0.3">
      <c r="E36" s="521"/>
      <c r="F36" s="598"/>
      <c r="G36" s="598"/>
      <c r="H36" s="598"/>
      <c r="I36" s="598"/>
      <c r="J36" s="598" t="str">
        <f>J35&amp;"  "&amp;K35&amp;"  "&amp;L35&amp;"  "&amp;M35&amp;"  "&amp;N35&amp;"  "&amp;O35&amp;"  "&amp;P35&amp;"  "&amp;Q35</f>
        <v xml:space="preserve">              </v>
      </c>
      <c r="K36" s="598"/>
      <c r="L36" s="598"/>
      <c r="M36" s="598"/>
      <c r="N36" s="598"/>
      <c r="O36" s="598"/>
      <c r="P36" s="598"/>
      <c r="Q36" s="598"/>
      <c r="R36" s="598"/>
      <c r="S36" s="64"/>
    </row>
  </sheetData>
  <conditionalFormatting sqref="G22">
    <cfRule type="cellIs" dxfId="81" priority="3" operator="equal">
      <formula>"BAD"</formula>
    </cfRule>
  </conditionalFormatting>
  <conditionalFormatting sqref="G33">
    <cfRule type="cellIs" dxfId="80" priority="1" operator="equal">
      <formula>"BAD"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CA108"/>
  <sheetViews>
    <sheetView topLeftCell="A56" zoomScaleNormal="100" workbookViewId="0">
      <selection activeCell="B7" sqref="B7:Q81"/>
    </sheetView>
  </sheetViews>
  <sheetFormatPr defaultColWidth="11.44140625" defaultRowHeight="13.2" x14ac:dyDescent="0.25"/>
  <cols>
    <col min="1" max="1" width="3.33203125" style="1" customWidth="1"/>
    <col min="2" max="2" width="7.77734375" style="42" customWidth="1"/>
    <col min="3" max="3" width="12.6640625" style="498" customWidth="1"/>
    <col min="4" max="4" width="17.33203125" style="498" customWidth="1"/>
    <col min="5" max="5" width="25.33203125" style="498" bestFit="1" customWidth="1"/>
    <col min="6" max="6" width="22" style="498" customWidth="1"/>
    <col min="7" max="7" width="24.77734375" style="499" customWidth="1"/>
    <col min="8" max="8" width="5.109375" style="9" bestFit="1" customWidth="1"/>
    <col min="9" max="9" width="7.88671875" style="144" customWidth="1"/>
    <col min="10" max="10" width="6.33203125" style="144" bestFit="1" customWidth="1"/>
    <col min="11" max="11" width="7.88671875" style="144" customWidth="1"/>
    <col min="12" max="12" width="8.44140625" style="144" bestFit="1" customWidth="1"/>
    <col min="13" max="13" width="2" style="1" customWidth="1"/>
    <col min="14" max="14" width="5.77734375" style="1" customWidth="1"/>
    <col min="15" max="17" width="8.33203125" style="8" customWidth="1"/>
    <col min="18" max="18" width="3.33203125" style="8" customWidth="1"/>
    <col min="19" max="20" width="5.21875" style="17" customWidth="1"/>
    <col min="21" max="21" width="12.6640625" style="1" customWidth="1"/>
    <col min="22" max="22" width="13.109375" style="1" customWidth="1"/>
    <col min="23" max="23" width="6.21875" style="144" customWidth="1"/>
    <col min="24" max="24" width="7.77734375" style="500" customWidth="1"/>
    <col min="25" max="25" width="2.5546875" style="1" customWidth="1"/>
    <col min="26" max="27" width="5.21875" style="17" customWidth="1"/>
    <col min="28" max="28" width="12.6640625" style="1" customWidth="1"/>
    <col min="29" max="29" width="13.109375" style="1" customWidth="1"/>
    <col min="30" max="30" width="6.21875" style="49" customWidth="1"/>
    <col min="31" max="31" width="7.77734375" style="500" customWidth="1"/>
    <col min="32" max="32" width="2.5546875" style="1" customWidth="1"/>
    <col min="33" max="34" width="5.21875" style="17" customWidth="1"/>
    <col min="35" max="35" width="12.6640625" style="1" customWidth="1"/>
    <col min="36" max="36" width="13.109375" style="1" customWidth="1"/>
    <col min="37" max="37" width="6.21875" style="49" customWidth="1"/>
    <col min="38" max="38" width="7.88671875" style="49" customWidth="1"/>
    <col min="39" max="39" width="2.5546875" style="1" customWidth="1"/>
    <col min="40" max="40" width="8.5546875" style="1" bestFit="1" customWidth="1"/>
    <col min="41" max="41" width="4.44140625" style="1" customWidth="1"/>
    <col min="42" max="59" width="4.21875" style="1" customWidth="1"/>
    <col min="60" max="60" width="3.6640625" style="1" customWidth="1"/>
    <col min="61" max="61" width="5.77734375" style="1" customWidth="1"/>
    <col min="62" max="62" width="5.44140625" style="1" customWidth="1"/>
    <col min="63" max="63" width="6.44140625" style="1" customWidth="1"/>
    <col min="64" max="64" width="8" style="1" customWidth="1"/>
    <col min="65" max="65" width="4.6640625" style="1" customWidth="1"/>
    <col min="66" max="66" width="5.109375" style="8" customWidth="1"/>
    <col min="67" max="67" width="4.6640625" style="1" customWidth="1"/>
    <col min="68" max="68" width="4.88671875" style="1" customWidth="1"/>
    <col min="69" max="69" width="6.88671875" style="1" customWidth="1"/>
    <col min="70" max="70" width="11.44140625" style="8"/>
    <col min="71" max="72" width="6.88671875" style="8" customWidth="1"/>
    <col min="73" max="73" width="10.44140625" style="501" customWidth="1"/>
    <col min="74" max="74" width="8.44140625" style="9" bestFit="1" customWidth="1"/>
    <col min="75" max="75" width="24.6640625" style="1" bestFit="1" customWidth="1"/>
    <col min="76" max="76" width="7.77734375" style="1" customWidth="1"/>
    <col min="77" max="77" width="6.44140625" style="9" customWidth="1"/>
    <col min="78" max="78" width="24.6640625" style="501" bestFit="1" customWidth="1"/>
    <col min="79" max="79" width="4" style="292" customWidth="1"/>
    <col min="80" max="16384" width="11.44140625" style="1"/>
  </cols>
  <sheetData>
    <row r="1" spans="1:79" ht="4.5" customHeight="1" thickBot="1" x14ac:dyDescent="0.3"/>
    <row r="2" spans="1:79" ht="13.8" thickBot="1" x14ac:dyDescent="0.3">
      <c r="C2" s="679" t="s">
        <v>264</v>
      </c>
      <c r="D2" s="680"/>
      <c r="E2" s="680"/>
      <c r="F2" s="681"/>
      <c r="G2" s="502" t="s">
        <v>237</v>
      </c>
      <c r="H2" s="10"/>
      <c r="J2" s="1"/>
      <c r="P2" s="503"/>
      <c r="W2" s="10"/>
      <c r="X2" s="2"/>
      <c r="AD2" s="1"/>
      <c r="AE2" s="2"/>
      <c r="AK2" s="1"/>
      <c r="AL2" s="1"/>
    </row>
    <row r="3" spans="1:79" ht="13.8" thickBot="1" x14ac:dyDescent="0.3">
      <c r="C3" s="202" t="s">
        <v>140</v>
      </c>
      <c r="D3" s="203" t="s">
        <v>139</v>
      </c>
      <c r="E3" s="204"/>
      <c r="F3" s="203" t="s">
        <v>171</v>
      </c>
      <c r="I3" s="504" t="str">
        <f>IF(SUM(I7:I81)=0,"",IF(MIN(I7:I81)&lt;83,"MINIMUM BODY WEIGHT IS 83 LBS",""))</f>
        <v/>
      </c>
      <c r="O3" s="51" t="s">
        <v>58</v>
      </c>
      <c r="P3" s="678" t="s">
        <v>15</v>
      </c>
      <c r="Q3" s="677"/>
      <c r="S3" s="1"/>
      <c r="T3" s="1"/>
      <c r="Z3" s="1"/>
      <c r="AA3" s="1"/>
      <c r="AG3" s="1"/>
      <c r="AH3" s="1"/>
    </row>
    <row r="4" spans="1:79" x14ac:dyDescent="0.25">
      <c r="C4" s="505"/>
      <c r="D4" s="506"/>
      <c r="E4" s="506"/>
      <c r="F4" s="505"/>
      <c r="G4" s="507"/>
      <c r="H4" s="508"/>
      <c r="I4" s="509" t="s">
        <v>52</v>
      </c>
      <c r="J4" s="508" t="s">
        <v>67</v>
      </c>
      <c r="K4" s="508" t="s">
        <v>114</v>
      </c>
      <c r="L4" s="508"/>
      <c r="N4" s="510"/>
      <c r="O4" s="511" t="str">
        <f>VLOOKUP($O$3,Lookups!$S$11:$V$14,2,FALSE)</f>
        <v>SQUAT</v>
      </c>
      <c r="P4" s="32" t="str">
        <f>VLOOKUP($O$3,Lookups!$S$11:$V$14,3,FALSE)</f>
        <v>BENCH</v>
      </c>
      <c r="Q4" s="512" t="str">
        <f>VLOOKUP($O$3,Lookups!$S$11:$V$14,4,FALSE)</f>
        <v>DEAD</v>
      </c>
      <c r="S4" s="513"/>
      <c r="T4" s="513"/>
      <c r="U4" s="513"/>
      <c r="V4" s="513"/>
      <c r="W4" s="514" t="s">
        <v>52</v>
      </c>
      <c r="X4" s="515" t="str">
        <f>O4</f>
        <v>SQUAT</v>
      </c>
      <c r="Z4" s="513"/>
      <c r="AA4" s="513"/>
      <c r="AB4" s="513"/>
      <c r="AC4" s="513"/>
      <c r="AD4" s="513" t="s">
        <v>52</v>
      </c>
      <c r="AE4" s="515" t="str">
        <f>P4</f>
        <v>BENCH</v>
      </c>
      <c r="AG4" s="513"/>
      <c r="AH4" s="513"/>
      <c r="AI4" s="513"/>
      <c r="AJ4" s="513"/>
      <c r="AK4" s="513" t="s">
        <v>52</v>
      </c>
      <c r="AL4" s="513" t="str">
        <f>Q4</f>
        <v>DEAD</v>
      </c>
      <c r="AO4" s="516" t="s">
        <v>172</v>
      </c>
      <c r="BI4" s="100"/>
      <c r="BJ4" s="100"/>
      <c r="BK4" s="517" t="s">
        <v>78</v>
      </c>
      <c r="BL4" s="100" t="s">
        <v>129</v>
      </c>
      <c r="BS4" s="8" t="s">
        <v>26</v>
      </c>
    </row>
    <row r="5" spans="1:79" ht="13.8" thickBot="1" x14ac:dyDescent="0.3">
      <c r="B5" s="145" t="s">
        <v>62</v>
      </c>
      <c r="C5" s="518" t="s">
        <v>7</v>
      </c>
      <c r="D5" s="518" t="s">
        <v>6</v>
      </c>
      <c r="E5" s="518" t="s">
        <v>12</v>
      </c>
      <c r="F5" s="518" t="s">
        <v>27</v>
      </c>
      <c r="G5" s="519" t="s">
        <v>26</v>
      </c>
      <c r="H5" s="520" t="s">
        <v>8</v>
      </c>
      <c r="I5" s="520" t="s">
        <v>48</v>
      </c>
      <c r="J5" s="520" t="s">
        <v>68</v>
      </c>
      <c r="K5" s="520" t="s">
        <v>115</v>
      </c>
      <c r="L5" s="520" t="s">
        <v>118</v>
      </c>
      <c r="N5" s="20" t="s">
        <v>56</v>
      </c>
      <c r="O5" s="521" t="s">
        <v>16</v>
      </c>
      <c r="P5" s="522" t="s">
        <v>16</v>
      </c>
      <c r="Q5" s="523" t="s">
        <v>16</v>
      </c>
      <c r="S5" s="38" t="s">
        <v>62</v>
      </c>
      <c r="T5" s="38" t="s">
        <v>56</v>
      </c>
      <c r="U5" s="524" t="s">
        <v>7</v>
      </c>
      <c r="V5" s="524" t="s">
        <v>6</v>
      </c>
      <c r="W5" s="525" t="s">
        <v>48</v>
      </c>
      <c r="X5" s="526" t="s">
        <v>16</v>
      </c>
      <c r="Z5" s="38" t="s">
        <v>62</v>
      </c>
      <c r="AA5" s="38" t="s">
        <v>56</v>
      </c>
      <c r="AB5" s="524" t="s">
        <v>7</v>
      </c>
      <c r="AC5" s="524" t="s">
        <v>6</v>
      </c>
      <c r="AD5" s="524" t="s">
        <v>48</v>
      </c>
      <c r="AE5" s="526" t="s">
        <v>16</v>
      </c>
      <c r="AG5" s="38" t="s">
        <v>62</v>
      </c>
      <c r="AH5" s="38" t="s">
        <v>56</v>
      </c>
      <c r="AI5" s="524" t="s">
        <v>7</v>
      </c>
      <c r="AJ5" s="524" t="s">
        <v>6</v>
      </c>
      <c r="AK5" s="524" t="s">
        <v>48</v>
      </c>
      <c r="AL5" s="524" t="s">
        <v>16</v>
      </c>
      <c r="AN5" s="527" t="s">
        <v>27</v>
      </c>
      <c r="AO5" s="527">
        <v>1</v>
      </c>
      <c r="AP5" s="527">
        <f>AO5+1</f>
        <v>2</v>
      </c>
      <c r="AQ5" s="527">
        <f t="shared" ref="AQ5:BD5" si="0">AP5+1</f>
        <v>3</v>
      </c>
      <c r="AR5" s="527">
        <f t="shared" si="0"/>
        <v>4</v>
      </c>
      <c r="AS5" s="527">
        <f t="shared" si="0"/>
        <v>5</v>
      </c>
      <c r="AT5" s="527">
        <f t="shared" si="0"/>
        <v>6</v>
      </c>
      <c r="AU5" s="527">
        <f t="shared" si="0"/>
        <v>7</v>
      </c>
      <c r="AV5" s="527">
        <f t="shared" si="0"/>
        <v>8</v>
      </c>
      <c r="AW5" s="527">
        <f t="shared" si="0"/>
        <v>9</v>
      </c>
      <c r="AX5" s="527">
        <f t="shared" si="0"/>
        <v>10</v>
      </c>
      <c r="AY5" s="527">
        <f t="shared" si="0"/>
        <v>11</v>
      </c>
      <c r="AZ5" s="527">
        <f t="shared" si="0"/>
        <v>12</v>
      </c>
      <c r="BA5" s="527">
        <f t="shared" si="0"/>
        <v>13</v>
      </c>
      <c r="BB5" s="527">
        <f t="shared" si="0"/>
        <v>14</v>
      </c>
      <c r="BC5" s="527">
        <f t="shared" si="0"/>
        <v>15</v>
      </c>
      <c r="BD5" s="527">
        <f t="shared" si="0"/>
        <v>16</v>
      </c>
      <c r="BE5" s="527">
        <f t="shared" ref="BE5" si="1">BD5+1</f>
        <v>17</v>
      </c>
      <c r="BF5" s="527">
        <f t="shared" ref="BF5" si="2">BE5+1</f>
        <v>18</v>
      </c>
      <c r="BG5" s="5"/>
      <c r="BI5" s="101" t="s">
        <v>126</v>
      </c>
      <c r="BJ5" s="101" t="s">
        <v>127</v>
      </c>
      <c r="BK5" s="528" t="s">
        <v>130</v>
      </c>
      <c r="BL5" s="101" t="s">
        <v>128</v>
      </c>
      <c r="BM5" s="3" t="s">
        <v>173</v>
      </c>
      <c r="BP5" s="529"/>
      <c r="BQ5" s="3" t="s">
        <v>174</v>
      </c>
      <c r="BS5" s="8" t="s">
        <v>175</v>
      </c>
      <c r="BT5" s="8" t="s">
        <v>148</v>
      </c>
      <c r="BU5" s="501" t="s">
        <v>177</v>
      </c>
      <c r="BV5" s="9" t="s">
        <v>176</v>
      </c>
      <c r="BX5" s="529"/>
      <c r="BY5" s="530" t="s">
        <v>179</v>
      </c>
      <c r="BZ5" s="531"/>
      <c r="CA5" s="532"/>
    </row>
    <row r="6" spans="1:79" s="4" customFormat="1" ht="4.5" customHeight="1" x14ac:dyDescent="0.25">
      <c r="B6" s="43"/>
      <c r="C6" s="533"/>
      <c r="D6" s="533"/>
      <c r="E6" s="533"/>
      <c r="F6" s="533"/>
      <c r="G6" s="534"/>
      <c r="H6" s="136"/>
      <c r="I6" s="146"/>
      <c r="J6" s="146"/>
      <c r="K6" s="146"/>
      <c r="L6" s="146"/>
      <c r="R6" s="11"/>
      <c r="S6" s="228"/>
      <c r="T6" s="228"/>
      <c r="U6" s="75"/>
      <c r="V6" s="75"/>
      <c r="W6" s="535"/>
      <c r="X6" s="536"/>
      <c r="Z6" s="228"/>
      <c r="AA6" s="228"/>
      <c r="AB6" s="75"/>
      <c r="AC6" s="75"/>
      <c r="AD6" s="537"/>
      <c r="AE6" s="536"/>
      <c r="AG6" s="228"/>
      <c r="AH6" s="228"/>
      <c r="AI6" s="75"/>
      <c r="AJ6" s="75"/>
      <c r="AK6" s="537"/>
      <c r="AL6" s="537"/>
      <c r="BG6" s="5"/>
      <c r="BI6" s="11"/>
      <c r="BJ6" s="11"/>
      <c r="BK6" s="538"/>
      <c r="BL6" s="11"/>
      <c r="BN6" s="11"/>
      <c r="BP6" s="539"/>
      <c r="BR6" s="11"/>
      <c r="BS6" s="11"/>
      <c r="BT6" s="11"/>
      <c r="BU6" s="538"/>
      <c r="BV6" s="136"/>
      <c r="BX6" s="539"/>
      <c r="BY6" s="136"/>
      <c r="BZ6" s="540"/>
      <c r="CA6" s="541"/>
    </row>
    <row r="7" spans="1:79" x14ac:dyDescent="0.25">
      <c r="A7" s="205"/>
      <c r="B7" s="542">
        <v>1</v>
      </c>
      <c r="C7" s="439" t="s">
        <v>265</v>
      </c>
      <c r="D7" s="439" t="s">
        <v>266</v>
      </c>
      <c r="E7" s="439" t="s">
        <v>267</v>
      </c>
      <c r="F7" s="439" t="s">
        <v>194</v>
      </c>
      <c r="G7" s="440" t="s">
        <v>28</v>
      </c>
      <c r="H7" s="488">
        <v>31</v>
      </c>
      <c r="I7" s="464">
        <v>182</v>
      </c>
      <c r="J7" s="464">
        <v>9</v>
      </c>
      <c r="K7" s="464" t="s">
        <v>117</v>
      </c>
      <c r="L7" s="464" t="s">
        <v>76</v>
      </c>
      <c r="M7" s="561"/>
      <c r="N7" s="302">
        <v>1</v>
      </c>
      <c r="O7" s="466">
        <v>90</v>
      </c>
      <c r="P7" s="466">
        <v>57.5</v>
      </c>
      <c r="Q7" s="466">
        <v>85</v>
      </c>
      <c r="S7" s="543">
        <f>$B7</f>
        <v>1</v>
      </c>
      <c r="T7" s="543">
        <f>IF($N7="","-",$N7)</f>
        <v>1</v>
      </c>
      <c r="U7" s="544" t="str">
        <f>IF($C7="","-",$C7)</f>
        <v>Brook</v>
      </c>
      <c r="V7" s="544" t="str">
        <f>IF($D7="","-",$D7)</f>
        <v>Begin</v>
      </c>
      <c r="W7" s="305">
        <f>IF($I7="","-",$I7)</f>
        <v>182</v>
      </c>
      <c r="X7" s="545">
        <f>IF($O7="","-",$O7)</f>
        <v>90</v>
      </c>
      <c r="Z7" s="543">
        <f>$B7</f>
        <v>1</v>
      </c>
      <c r="AA7" s="543">
        <f>IF($N7="","-",$N7)</f>
        <v>1</v>
      </c>
      <c r="AB7" s="544" t="str">
        <f>IF($C7="","-",$C7)</f>
        <v>Brook</v>
      </c>
      <c r="AC7" s="544" t="str">
        <f>IF($D7="","-",$D7)</f>
        <v>Begin</v>
      </c>
      <c r="AD7" s="305">
        <f>IF($I7="","-",$I7)</f>
        <v>182</v>
      </c>
      <c r="AE7" s="545">
        <f>IF($P7="","-",$P7)</f>
        <v>57.5</v>
      </c>
      <c r="AG7" s="543">
        <f>$B7</f>
        <v>1</v>
      </c>
      <c r="AH7" s="543">
        <f>IF($N7="","-",$N7)</f>
        <v>1</v>
      </c>
      <c r="AI7" s="544" t="str">
        <f>IF($C7="","-",$C7)</f>
        <v>Brook</v>
      </c>
      <c r="AJ7" s="544" t="str">
        <f>IF($D7="","-",$D7)</f>
        <v>Begin</v>
      </c>
      <c r="AK7" s="305">
        <f>IF($I7="","-",$I7)</f>
        <v>182</v>
      </c>
      <c r="AL7" s="545">
        <f>IF($Q7="","-",$Q7)</f>
        <v>85</v>
      </c>
      <c r="AN7" s="36">
        <f>HLOOKUP($F7,Divisions!$B$4:$I$24,2,FALSE)</f>
        <v>5</v>
      </c>
      <c r="AO7" s="546" t="str">
        <f>HLOOKUP($F7,Divisions!$B$4:$I$24,2+Input!AO$5,FALSE)</f>
        <v>Womens Raw Teen</v>
      </c>
      <c r="AP7" s="546" t="str">
        <f>HLOOKUP($F7,Divisions!$B$4:$I$24,2+Input!AP$5,FALSE)</f>
        <v>Womens Raw Junior</v>
      </c>
      <c r="AQ7" s="546" t="str">
        <f>HLOOKUP($F7,Divisions!$B$4:$I$24,2+Input!AQ$5,FALSE)</f>
        <v>Womens Raw Masters 40-49</v>
      </c>
      <c r="AR7" s="546" t="str">
        <f>HLOOKUP($F7,Divisions!$B$4:$I$24,2+Input!AR$5,FALSE)</f>
        <v>Womens Raw Masters 50+</v>
      </c>
      <c r="AS7" s="546" t="str">
        <f>HLOOKUP($F7,Divisions!$B$4:$I$24,2+Input!AS$5,FALSE)</f>
        <v>Womens Raw Open</v>
      </c>
      <c r="AT7" s="546" t="str">
        <f>HLOOKUP($F7,Divisions!$B$4:$I$24,2+Input!AT$5,FALSE)</f>
        <v>-</v>
      </c>
      <c r="AU7" s="546" t="str">
        <f>HLOOKUP($F7,Divisions!$B$4:$I$24,2+Input!AU$5,FALSE)</f>
        <v>-</v>
      </c>
      <c r="AV7" s="546" t="str">
        <f>HLOOKUP($F7,Divisions!$B$4:$I$24,2+Input!AV$5,FALSE)</f>
        <v>-</v>
      </c>
      <c r="AW7" s="546" t="str">
        <f>HLOOKUP($F7,Divisions!$B$4:$I$24,2+Input!AW$5,FALSE)</f>
        <v>-</v>
      </c>
      <c r="AX7" s="546" t="str">
        <f>HLOOKUP($F7,Divisions!$B$4:$I$24,2+Input!AX$5,FALSE)</f>
        <v>-</v>
      </c>
      <c r="AY7" s="546" t="str">
        <f>HLOOKUP($F7,Divisions!$B$4:$I$24,2+Input!AY$5,FALSE)</f>
        <v>-</v>
      </c>
      <c r="AZ7" s="546" t="str">
        <f>HLOOKUP($F7,Divisions!$B$4:$I$24,2+Input!AZ$5,FALSE)</f>
        <v>-</v>
      </c>
      <c r="BA7" s="546" t="str">
        <f>HLOOKUP($F7,Divisions!$B$4:$I$24,2+Input!BA$5,FALSE)</f>
        <v>-</v>
      </c>
      <c r="BB7" s="546" t="str">
        <f>HLOOKUP($F7,Divisions!$B$4:$I$24,2+Input!BB$5,FALSE)</f>
        <v>-</v>
      </c>
      <c r="BC7" s="546" t="str">
        <f>HLOOKUP($F7,Divisions!$B$4:$I$24,2+Input!BC$5,FALSE)</f>
        <v>-</v>
      </c>
      <c r="BD7" s="546" t="str">
        <f>HLOOKUP($F7,Divisions!$B$4:$I$24,2+Input!BD$5,FALSE)</f>
        <v>-</v>
      </c>
      <c r="BE7" s="546" t="str">
        <f>HLOOKUP($F7,Divisions!$B$4:$I$24,2+Input!BE$5,FALSE)</f>
        <v>-</v>
      </c>
      <c r="BF7" s="546" t="str">
        <f>HLOOKUP($F7,Divisions!$B$4:$I$24,2+Input!BF$5,FALSE)</f>
        <v>-</v>
      </c>
      <c r="BG7" s="5" t="s">
        <v>46</v>
      </c>
      <c r="BI7" s="547">
        <f>IF(ISNA(Input!AN7),"-",Input!AN7)</f>
        <v>5</v>
      </c>
      <c r="BJ7" s="547">
        <f>IF(Input!G7="","-",MATCH(Input!G7,Input!AO7:BG7,0))</f>
        <v>5</v>
      </c>
      <c r="BK7" s="547">
        <f t="shared" ref="BK7:BK38" si="3">IF(BL7="-","-",_xlfn.RANK.EQ(BL7,$BL$7:$BL$108))</f>
        <v>7</v>
      </c>
      <c r="BL7" s="547">
        <f t="shared" ref="BL7" si="4">IF(OR(BI7="-",BJ7="-"),"-",BI7+BJ7/100)</f>
        <v>5.05</v>
      </c>
      <c r="BM7" s="8">
        <v>1</v>
      </c>
      <c r="BN7" s="8">
        <f t="shared" ref="BN7:BN38" si="5">IF(ISNA(VLOOKUP(BM7,$BK$7:$BL$108,2,FALSE)),0,VLOOKUP(BM7,$BK$7:$BL$108,2,FALSE))</f>
        <v>7.02</v>
      </c>
      <c r="BO7" s="8">
        <f t="shared" ref="BO7:BO38" si="6">RANK(BN7,$BN$7:$BN$108,0)</f>
        <v>1</v>
      </c>
      <c r="BP7" s="548">
        <f>BN7</f>
        <v>7.02</v>
      </c>
      <c r="BQ7" s="8">
        <v>1</v>
      </c>
      <c r="BR7" s="8">
        <f t="shared" ref="BR7:BR38" si="7">VLOOKUP(BQ7,$BO$7:$BP$108,2,FALSE)</f>
        <v>7.02</v>
      </c>
      <c r="BS7" s="8">
        <f>ROUNDDOWN(BR7,0)</f>
        <v>7</v>
      </c>
      <c r="BT7" s="8">
        <f t="shared" ref="BT7" si="8">(BR7-BS7)*100</f>
        <v>1.9999999999999574</v>
      </c>
      <c r="BU7" s="501">
        <f t="shared" ref="BU7" si="9">IF(ISNA(BR7),0,IF(BR7=0,0,BS7+1-(BT7/100)))</f>
        <v>7.98</v>
      </c>
      <c r="BV7" s="9">
        <f>RANK(BU7,$BU$7:$BU$108,0)</f>
        <v>1</v>
      </c>
      <c r="BW7" s="1" t="str">
        <f>IF(ISNA(BR7),"-",IF(BR7=0,"-",INDEX(Divisions!$B$6:$J$24,BT7,BS7)))</f>
        <v>Womens Bench Only Raw Open</v>
      </c>
      <c r="BX7" s="548">
        <f>IF(BW7="-","-",BR7)</f>
        <v>7.02</v>
      </c>
      <c r="BY7" s="549">
        <v>1</v>
      </c>
      <c r="BZ7" s="550" t="str">
        <f t="shared" ref="BZ7:BZ38" si="10">IF(BW7="-","-",VLOOKUP(BY7,$BV$7:$BW$83,2,FALSE))</f>
        <v>Womens Bench Only Raw Open</v>
      </c>
      <c r="CA7" s="551">
        <f>BY7</f>
        <v>1</v>
      </c>
    </row>
    <row r="8" spans="1:79" x14ac:dyDescent="0.25">
      <c r="B8" s="44">
        <v>2</v>
      </c>
      <c r="C8" s="439" t="s">
        <v>268</v>
      </c>
      <c r="D8" s="439" t="s">
        <v>269</v>
      </c>
      <c r="E8" s="439"/>
      <c r="F8" s="439" t="s">
        <v>44</v>
      </c>
      <c r="G8" s="440" t="s">
        <v>218</v>
      </c>
      <c r="H8" s="488">
        <v>49</v>
      </c>
      <c r="I8" s="464">
        <v>113</v>
      </c>
      <c r="J8" s="464"/>
      <c r="K8" s="464"/>
      <c r="L8" s="464"/>
      <c r="M8" s="561"/>
      <c r="N8" s="302">
        <v>1</v>
      </c>
      <c r="O8" s="466"/>
      <c r="P8" s="466">
        <v>42.5</v>
      </c>
      <c r="Q8" s="466"/>
      <c r="S8" s="543">
        <f t="shared" ref="S8:S71" si="11">$B8</f>
        <v>2</v>
      </c>
      <c r="T8" s="543">
        <f t="shared" ref="T8:T71" si="12">IF($N8="","-",$N8)</f>
        <v>1</v>
      </c>
      <c r="U8" s="544" t="str">
        <f t="shared" ref="U8:U71" si="13">IF($C8="","-",$C8)</f>
        <v>Joanne</v>
      </c>
      <c r="V8" s="544" t="str">
        <f t="shared" ref="V8:V71" si="14">IF($D8="","-",$D8)</f>
        <v>Bellmore</v>
      </c>
      <c r="W8" s="305">
        <f t="shared" ref="W8:W71" si="15">IF($I8="","-",$I8)</f>
        <v>113</v>
      </c>
      <c r="X8" s="545" t="str">
        <f t="shared" ref="X8:X71" si="16">IF($O8="","-",$O8)</f>
        <v>-</v>
      </c>
      <c r="Z8" s="543">
        <f t="shared" ref="Z8:Z71" si="17">$B8</f>
        <v>2</v>
      </c>
      <c r="AA8" s="543">
        <f t="shared" ref="AA8:AA71" si="18">IF($N8="","-",$N8)</f>
        <v>1</v>
      </c>
      <c r="AB8" s="544" t="str">
        <f t="shared" ref="AB8:AB71" si="19">IF($C8="","-",$C8)</f>
        <v>Joanne</v>
      </c>
      <c r="AC8" s="544" t="str">
        <f t="shared" ref="AC8:AC71" si="20">IF($D8="","-",$D8)</f>
        <v>Bellmore</v>
      </c>
      <c r="AD8" s="305">
        <f t="shared" ref="AD8:AD71" si="21">IF($I8="","-",$I8)</f>
        <v>113</v>
      </c>
      <c r="AE8" s="545">
        <f t="shared" ref="AE8:AE71" si="22">IF($P8="","-",$P8)</f>
        <v>42.5</v>
      </c>
      <c r="AG8" s="543">
        <f t="shared" ref="AG8:AG71" si="23">$B8</f>
        <v>2</v>
      </c>
      <c r="AH8" s="543">
        <f t="shared" ref="AH8:AH71" si="24">IF($N8="","-",$N8)</f>
        <v>1</v>
      </c>
      <c r="AI8" s="544" t="str">
        <f t="shared" ref="AI8:AI71" si="25">IF($C8="","-",$C8)</f>
        <v>Joanne</v>
      </c>
      <c r="AJ8" s="544" t="str">
        <f t="shared" ref="AJ8:AJ71" si="26">IF($D8="","-",$D8)</f>
        <v>Bellmore</v>
      </c>
      <c r="AK8" s="305">
        <f t="shared" ref="AK8:AK71" si="27">IF($I8="","-",$I8)</f>
        <v>113</v>
      </c>
      <c r="AL8" s="545" t="str">
        <f t="shared" ref="AL8:AL71" si="28">IF($Q8="","-",$Q8)</f>
        <v>-</v>
      </c>
      <c r="AN8" s="36">
        <f>HLOOKUP($F8,Divisions!$B$4:$I$24,2,FALSE)</f>
        <v>7</v>
      </c>
      <c r="AO8" s="546" t="str">
        <f>HLOOKUP($F8,Divisions!$B$4:$I$24,2+Input!AO$5,FALSE)</f>
        <v>Womens Bench Only Raw Masters 40+</v>
      </c>
      <c r="AP8" s="546" t="str">
        <f>HLOOKUP($F8,Divisions!$B$4:$I$24,2+Input!AP$5,FALSE)</f>
        <v>Womens Bench Only Raw Open</v>
      </c>
      <c r="AQ8" s="546" t="str">
        <f>HLOOKUP($F8,Divisions!$B$4:$I$24,2+Input!AQ$5,FALSE)</f>
        <v>-</v>
      </c>
      <c r="AR8" s="546" t="str">
        <f>HLOOKUP($F8,Divisions!$B$4:$I$24,2+Input!AR$5,FALSE)</f>
        <v>-</v>
      </c>
      <c r="AS8" s="546" t="str">
        <f>HLOOKUP($F8,Divisions!$B$4:$I$24,2+Input!AS$5,FALSE)</f>
        <v>-</v>
      </c>
      <c r="AT8" s="546" t="str">
        <f>HLOOKUP($F8,Divisions!$B$4:$I$24,2+Input!AT$5,FALSE)</f>
        <v>-</v>
      </c>
      <c r="AU8" s="546" t="str">
        <f>HLOOKUP($F8,Divisions!$B$4:$I$24,2+Input!AU$5,FALSE)</f>
        <v>-</v>
      </c>
      <c r="AV8" s="546" t="str">
        <f>HLOOKUP($F8,Divisions!$B$4:$I$24,2+Input!AV$5,FALSE)</f>
        <v>-</v>
      </c>
      <c r="AW8" s="546" t="str">
        <f>HLOOKUP($F8,Divisions!$B$4:$I$24,2+Input!AW$5,FALSE)</f>
        <v>-</v>
      </c>
      <c r="AX8" s="546" t="str">
        <f>HLOOKUP($F8,Divisions!$B$4:$I$24,2+Input!AX$5,FALSE)</f>
        <v>-</v>
      </c>
      <c r="AY8" s="546" t="str">
        <f>HLOOKUP($F8,Divisions!$B$4:$I$24,2+Input!AY$5,FALSE)</f>
        <v>-</v>
      </c>
      <c r="AZ8" s="546" t="str">
        <f>HLOOKUP($F8,Divisions!$B$4:$I$24,2+Input!AZ$5,FALSE)</f>
        <v>-</v>
      </c>
      <c r="BA8" s="546" t="str">
        <f>HLOOKUP($F8,Divisions!$B$4:$I$24,2+Input!BA$5,FALSE)</f>
        <v>-</v>
      </c>
      <c r="BB8" s="546" t="str">
        <f>HLOOKUP($F8,Divisions!$B$4:$I$24,2+Input!BB$5,FALSE)</f>
        <v>-</v>
      </c>
      <c r="BC8" s="546" t="str">
        <f>HLOOKUP($F8,Divisions!$B$4:$I$24,2+Input!BC$5,FALSE)</f>
        <v>-</v>
      </c>
      <c r="BD8" s="546" t="str">
        <f>HLOOKUP($F8,Divisions!$B$4:$I$24,2+Input!BD$5,FALSE)</f>
        <v>-</v>
      </c>
      <c r="BE8" s="546" t="str">
        <f>HLOOKUP($F8,Divisions!$B$4:$I$24,2+Input!BE$5,FALSE)</f>
        <v>-</v>
      </c>
      <c r="BF8" s="546" t="str">
        <f>HLOOKUP($F8,Divisions!$B$4:$I$24,2+Input!BF$5,FALSE)</f>
        <v>-</v>
      </c>
      <c r="BG8" s="5" t="s">
        <v>46</v>
      </c>
      <c r="BI8" s="547">
        <f>IF(ISNA(Input!AN8),"-",Input!AN8)</f>
        <v>7</v>
      </c>
      <c r="BJ8" s="547">
        <f>IF(Input!G8="","-",MATCH(Input!G8,Input!AO8:BG8,0))</f>
        <v>2</v>
      </c>
      <c r="BK8" s="547">
        <f t="shared" si="3"/>
        <v>1</v>
      </c>
      <c r="BL8" s="547">
        <f t="shared" ref="BL8:BL28" si="29">IF(OR(BI8="-",BJ8="-"),"-",BI8+BJ8/100)</f>
        <v>7.02</v>
      </c>
      <c r="BM8" s="8">
        <v>2</v>
      </c>
      <c r="BN8" s="8">
        <f t="shared" si="5"/>
        <v>6.02</v>
      </c>
      <c r="BO8" s="8">
        <f t="shared" si="6"/>
        <v>2</v>
      </c>
      <c r="BP8" s="548">
        <f t="shared" ref="BP8:BP27" si="30">BN8</f>
        <v>6.02</v>
      </c>
      <c r="BQ8" s="8">
        <v>2</v>
      </c>
      <c r="BR8" s="8">
        <f t="shared" si="7"/>
        <v>6.02</v>
      </c>
      <c r="BS8" s="8">
        <f t="shared" ref="BS8:BS65" si="31">ROUNDDOWN(BR8,0)</f>
        <v>6</v>
      </c>
      <c r="BT8" s="8">
        <f t="shared" ref="BT8:BT28" si="32">(BR8-BS8)*100</f>
        <v>1.9999999999999574</v>
      </c>
      <c r="BU8" s="501">
        <f t="shared" ref="BU8:BU28" si="33">IF(ISNA(BR8),0,IF(BR8=0,0,BS8+1-(BT8/100)))</f>
        <v>6.98</v>
      </c>
      <c r="BV8" s="9">
        <f t="shared" ref="BV8:BV71" si="34">RANK(BU8,$BU$7:$BU$108,0)</f>
        <v>3</v>
      </c>
      <c r="BW8" s="1" t="str">
        <f>IF(ISNA(BR8),"-",IF(BR8=0,"-",INDEX(Divisions!$B$6:$J$24,BT8,BS8)))</f>
        <v>Womens Geared Open</v>
      </c>
      <c r="BX8" s="548">
        <f t="shared" ref="BX8:BX27" si="35">IF(BW8="-","-",BR8)</f>
        <v>6.02</v>
      </c>
      <c r="BY8" s="549">
        <v>2</v>
      </c>
      <c r="BZ8" s="550" t="str">
        <f t="shared" si="10"/>
        <v>Womens Geared Masters 40+</v>
      </c>
      <c r="CA8" s="551">
        <f t="shared" ref="CA8:CA27" si="36">BY8</f>
        <v>2</v>
      </c>
    </row>
    <row r="9" spans="1:79" x14ac:dyDescent="0.25">
      <c r="B9" s="44">
        <v>3</v>
      </c>
      <c r="C9" s="439" t="s">
        <v>270</v>
      </c>
      <c r="D9" s="439" t="s">
        <v>271</v>
      </c>
      <c r="E9" s="439" t="s">
        <v>272</v>
      </c>
      <c r="F9" s="439" t="s">
        <v>194</v>
      </c>
      <c r="G9" s="440" t="s">
        <v>28</v>
      </c>
      <c r="H9" s="488">
        <v>59</v>
      </c>
      <c r="I9" s="464">
        <v>250</v>
      </c>
      <c r="J9" s="464">
        <v>14</v>
      </c>
      <c r="K9" s="464" t="s">
        <v>117</v>
      </c>
      <c r="L9" s="464" t="s">
        <v>75</v>
      </c>
      <c r="M9" s="561"/>
      <c r="N9" s="302">
        <v>1</v>
      </c>
      <c r="O9" s="466">
        <v>82.5</v>
      </c>
      <c r="P9" s="466">
        <v>55</v>
      </c>
      <c r="Q9" s="466">
        <v>127.5</v>
      </c>
      <c r="S9" s="543">
        <f t="shared" si="11"/>
        <v>3</v>
      </c>
      <c r="T9" s="543">
        <f t="shared" si="12"/>
        <v>1</v>
      </c>
      <c r="U9" s="544" t="str">
        <f t="shared" si="13"/>
        <v>MJ</v>
      </c>
      <c r="V9" s="544" t="str">
        <f t="shared" si="14"/>
        <v>Benson</v>
      </c>
      <c r="W9" s="305">
        <f t="shared" si="15"/>
        <v>250</v>
      </c>
      <c r="X9" s="545">
        <f t="shared" si="16"/>
        <v>82.5</v>
      </c>
      <c r="Z9" s="543">
        <f t="shared" si="17"/>
        <v>3</v>
      </c>
      <c r="AA9" s="543">
        <f t="shared" si="18"/>
        <v>1</v>
      </c>
      <c r="AB9" s="544" t="str">
        <f t="shared" si="19"/>
        <v>MJ</v>
      </c>
      <c r="AC9" s="544" t="str">
        <f t="shared" si="20"/>
        <v>Benson</v>
      </c>
      <c r="AD9" s="305">
        <f t="shared" si="21"/>
        <v>250</v>
      </c>
      <c r="AE9" s="545">
        <f t="shared" si="22"/>
        <v>55</v>
      </c>
      <c r="AG9" s="543">
        <f t="shared" si="23"/>
        <v>3</v>
      </c>
      <c r="AH9" s="543">
        <f t="shared" si="24"/>
        <v>1</v>
      </c>
      <c r="AI9" s="544" t="str">
        <f t="shared" si="25"/>
        <v>MJ</v>
      </c>
      <c r="AJ9" s="544" t="str">
        <f t="shared" si="26"/>
        <v>Benson</v>
      </c>
      <c r="AK9" s="305">
        <f t="shared" si="27"/>
        <v>250</v>
      </c>
      <c r="AL9" s="545">
        <f t="shared" si="28"/>
        <v>127.5</v>
      </c>
      <c r="AN9" s="36">
        <f>HLOOKUP($F9,Divisions!$B$4:$I$24,2,FALSE)</f>
        <v>5</v>
      </c>
      <c r="AO9" s="546" t="str">
        <f>HLOOKUP($F9,Divisions!$B$4:$I$24,2+Input!AO$5,FALSE)</f>
        <v>Womens Raw Teen</v>
      </c>
      <c r="AP9" s="546" t="str">
        <f>HLOOKUP($F9,Divisions!$B$4:$I$24,2+Input!AP$5,FALSE)</f>
        <v>Womens Raw Junior</v>
      </c>
      <c r="AQ9" s="546" t="str">
        <f>HLOOKUP($F9,Divisions!$B$4:$I$24,2+Input!AQ$5,FALSE)</f>
        <v>Womens Raw Masters 40-49</v>
      </c>
      <c r="AR9" s="546" t="str">
        <f>HLOOKUP($F9,Divisions!$B$4:$I$24,2+Input!AR$5,FALSE)</f>
        <v>Womens Raw Masters 50+</v>
      </c>
      <c r="AS9" s="546" t="str">
        <f>HLOOKUP($F9,Divisions!$B$4:$I$24,2+Input!AS$5,FALSE)</f>
        <v>Womens Raw Open</v>
      </c>
      <c r="AT9" s="546" t="str">
        <f>HLOOKUP($F9,Divisions!$B$4:$I$24,2+Input!AT$5,FALSE)</f>
        <v>-</v>
      </c>
      <c r="AU9" s="546" t="str">
        <f>HLOOKUP($F9,Divisions!$B$4:$I$24,2+Input!AU$5,FALSE)</f>
        <v>-</v>
      </c>
      <c r="AV9" s="546" t="str">
        <f>HLOOKUP($F9,Divisions!$B$4:$I$24,2+Input!AV$5,FALSE)</f>
        <v>-</v>
      </c>
      <c r="AW9" s="546" t="str">
        <f>HLOOKUP($F9,Divisions!$B$4:$I$24,2+Input!AW$5,FALSE)</f>
        <v>-</v>
      </c>
      <c r="AX9" s="546" t="str">
        <f>HLOOKUP($F9,Divisions!$B$4:$I$24,2+Input!AX$5,FALSE)</f>
        <v>-</v>
      </c>
      <c r="AY9" s="546" t="str">
        <f>HLOOKUP($F9,Divisions!$B$4:$I$24,2+Input!AY$5,FALSE)</f>
        <v>-</v>
      </c>
      <c r="AZ9" s="546" t="str">
        <f>HLOOKUP($F9,Divisions!$B$4:$I$24,2+Input!AZ$5,FALSE)</f>
        <v>-</v>
      </c>
      <c r="BA9" s="546" t="str">
        <f>HLOOKUP($F9,Divisions!$B$4:$I$24,2+Input!BA$5,FALSE)</f>
        <v>-</v>
      </c>
      <c r="BB9" s="546" t="str">
        <f>HLOOKUP($F9,Divisions!$B$4:$I$24,2+Input!BB$5,FALSE)</f>
        <v>-</v>
      </c>
      <c r="BC9" s="546" t="str">
        <f>HLOOKUP($F9,Divisions!$B$4:$I$24,2+Input!BC$5,FALSE)</f>
        <v>-</v>
      </c>
      <c r="BD9" s="546" t="str">
        <f>HLOOKUP($F9,Divisions!$B$4:$I$24,2+Input!BD$5,FALSE)</f>
        <v>-</v>
      </c>
      <c r="BE9" s="546" t="str">
        <f>HLOOKUP($F9,Divisions!$B$4:$I$24,2+Input!BE$5,FALSE)</f>
        <v>-</v>
      </c>
      <c r="BF9" s="546" t="str">
        <f>HLOOKUP($F9,Divisions!$B$4:$I$24,2+Input!BF$5,FALSE)</f>
        <v>-</v>
      </c>
      <c r="BG9" s="5" t="s">
        <v>46</v>
      </c>
      <c r="BI9" s="547">
        <f>IF(ISNA(Input!AN9),"-",Input!AN9)</f>
        <v>5</v>
      </c>
      <c r="BJ9" s="547">
        <f>IF(Input!G9="","-",MATCH(Input!G9,Input!AO9:BG9,0))</f>
        <v>5</v>
      </c>
      <c r="BK9" s="547">
        <f t="shared" si="3"/>
        <v>7</v>
      </c>
      <c r="BL9" s="547">
        <f t="shared" si="29"/>
        <v>5.05</v>
      </c>
      <c r="BM9" s="8">
        <v>3</v>
      </c>
      <c r="BN9" s="8">
        <f t="shared" si="5"/>
        <v>0</v>
      </c>
      <c r="BO9" s="8">
        <f t="shared" si="6"/>
        <v>8</v>
      </c>
      <c r="BP9" s="548">
        <f t="shared" si="30"/>
        <v>0</v>
      </c>
      <c r="BQ9" s="8">
        <v>3</v>
      </c>
      <c r="BR9" s="8">
        <f t="shared" si="7"/>
        <v>6.01</v>
      </c>
      <c r="BS9" s="8">
        <f t="shared" si="31"/>
        <v>6</v>
      </c>
      <c r="BT9" s="8">
        <f t="shared" si="32"/>
        <v>0.99999999999997868</v>
      </c>
      <c r="BU9" s="501">
        <f t="shared" si="33"/>
        <v>6.99</v>
      </c>
      <c r="BV9" s="9">
        <f t="shared" si="34"/>
        <v>2</v>
      </c>
      <c r="BW9" s="1" t="str">
        <f>IF(ISNA(BR9),"-",IF(BR9=0,"-",INDEX(Divisions!$B$6:$J$24,BT9,BS9)))</f>
        <v>Womens Geared Masters 40+</v>
      </c>
      <c r="BX9" s="548">
        <f t="shared" si="35"/>
        <v>6.01</v>
      </c>
      <c r="BY9" s="549">
        <v>3</v>
      </c>
      <c r="BZ9" s="550" t="str">
        <f t="shared" si="10"/>
        <v>Womens Geared Open</v>
      </c>
      <c r="CA9" s="551">
        <f t="shared" si="36"/>
        <v>3</v>
      </c>
    </row>
    <row r="10" spans="1:79" x14ac:dyDescent="0.25">
      <c r="B10" s="147">
        <v>4</v>
      </c>
      <c r="C10" s="439" t="s">
        <v>273</v>
      </c>
      <c r="D10" s="439" t="s">
        <v>274</v>
      </c>
      <c r="E10" s="439" t="s">
        <v>275</v>
      </c>
      <c r="F10" s="439" t="s">
        <v>194</v>
      </c>
      <c r="G10" s="440" t="s">
        <v>208</v>
      </c>
      <c r="H10" s="488">
        <v>47</v>
      </c>
      <c r="I10" s="464">
        <v>170</v>
      </c>
      <c r="J10" s="464">
        <v>11</v>
      </c>
      <c r="K10" s="464" t="s">
        <v>117</v>
      </c>
      <c r="L10" s="464" t="s">
        <v>75</v>
      </c>
      <c r="M10" s="561"/>
      <c r="N10" s="302">
        <v>2</v>
      </c>
      <c r="O10" s="466">
        <v>105</v>
      </c>
      <c r="P10" s="466">
        <v>57.5</v>
      </c>
      <c r="Q10" s="466">
        <v>102.5</v>
      </c>
      <c r="S10" s="543">
        <f t="shared" si="11"/>
        <v>4</v>
      </c>
      <c r="T10" s="543">
        <f t="shared" si="12"/>
        <v>2</v>
      </c>
      <c r="U10" s="544" t="str">
        <f t="shared" si="13"/>
        <v xml:space="preserve">Heather </v>
      </c>
      <c r="V10" s="544" t="str">
        <f t="shared" si="14"/>
        <v>Bowie</v>
      </c>
      <c r="W10" s="305">
        <f t="shared" si="15"/>
        <v>170</v>
      </c>
      <c r="X10" s="545">
        <f t="shared" si="16"/>
        <v>105</v>
      </c>
      <c r="Z10" s="543">
        <f t="shared" si="17"/>
        <v>4</v>
      </c>
      <c r="AA10" s="543">
        <f t="shared" si="18"/>
        <v>2</v>
      </c>
      <c r="AB10" s="544" t="str">
        <f t="shared" si="19"/>
        <v xml:space="preserve">Heather </v>
      </c>
      <c r="AC10" s="544" t="str">
        <f t="shared" si="20"/>
        <v>Bowie</v>
      </c>
      <c r="AD10" s="305">
        <f t="shared" si="21"/>
        <v>170</v>
      </c>
      <c r="AE10" s="545">
        <f t="shared" si="22"/>
        <v>57.5</v>
      </c>
      <c r="AG10" s="543">
        <f t="shared" si="23"/>
        <v>4</v>
      </c>
      <c r="AH10" s="543">
        <f t="shared" si="24"/>
        <v>2</v>
      </c>
      <c r="AI10" s="544" t="str">
        <f t="shared" si="25"/>
        <v xml:space="preserve">Heather </v>
      </c>
      <c r="AJ10" s="544" t="str">
        <f t="shared" si="26"/>
        <v>Bowie</v>
      </c>
      <c r="AK10" s="305">
        <f t="shared" si="27"/>
        <v>170</v>
      </c>
      <c r="AL10" s="545">
        <f t="shared" si="28"/>
        <v>102.5</v>
      </c>
      <c r="AN10" s="36">
        <f>HLOOKUP($F10,Divisions!$B$4:$I$24,2,FALSE)</f>
        <v>5</v>
      </c>
      <c r="AO10" s="546" t="str">
        <f>HLOOKUP($F10,Divisions!$B$4:$I$24,2+Input!AO$5,FALSE)</f>
        <v>Womens Raw Teen</v>
      </c>
      <c r="AP10" s="546" t="str">
        <f>HLOOKUP($F10,Divisions!$B$4:$I$24,2+Input!AP$5,FALSE)</f>
        <v>Womens Raw Junior</v>
      </c>
      <c r="AQ10" s="546" t="str">
        <f>HLOOKUP($F10,Divisions!$B$4:$I$24,2+Input!AQ$5,FALSE)</f>
        <v>Womens Raw Masters 40-49</v>
      </c>
      <c r="AR10" s="546" t="str">
        <f>HLOOKUP($F10,Divisions!$B$4:$I$24,2+Input!AR$5,FALSE)</f>
        <v>Womens Raw Masters 50+</v>
      </c>
      <c r="AS10" s="546" t="str">
        <f>HLOOKUP($F10,Divisions!$B$4:$I$24,2+Input!AS$5,FALSE)</f>
        <v>Womens Raw Open</v>
      </c>
      <c r="AT10" s="546" t="str">
        <f>HLOOKUP($F10,Divisions!$B$4:$I$24,2+Input!AT$5,FALSE)</f>
        <v>-</v>
      </c>
      <c r="AU10" s="546" t="str">
        <f>HLOOKUP($F10,Divisions!$B$4:$I$24,2+Input!AU$5,FALSE)</f>
        <v>-</v>
      </c>
      <c r="AV10" s="546" t="str">
        <f>HLOOKUP($F10,Divisions!$B$4:$I$24,2+Input!AV$5,FALSE)</f>
        <v>-</v>
      </c>
      <c r="AW10" s="546" t="str">
        <f>HLOOKUP($F10,Divisions!$B$4:$I$24,2+Input!AW$5,FALSE)</f>
        <v>-</v>
      </c>
      <c r="AX10" s="546" t="str">
        <f>HLOOKUP($F10,Divisions!$B$4:$I$24,2+Input!AX$5,FALSE)</f>
        <v>-</v>
      </c>
      <c r="AY10" s="546" t="str">
        <f>HLOOKUP($F10,Divisions!$B$4:$I$24,2+Input!AY$5,FALSE)</f>
        <v>-</v>
      </c>
      <c r="AZ10" s="546" t="str">
        <f>HLOOKUP($F10,Divisions!$B$4:$I$24,2+Input!AZ$5,FALSE)</f>
        <v>-</v>
      </c>
      <c r="BA10" s="546" t="str">
        <f>HLOOKUP($F10,Divisions!$B$4:$I$24,2+Input!BA$5,FALSE)</f>
        <v>-</v>
      </c>
      <c r="BB10" s="546" t="str">
        <f>HLOOKUP($F10,Divisions!$B$4:$I$24,2+Input!BB$5,FALSE)</f>
        <v>-</v>
      </c>
      <c r="BC10" s="546" t="str">
        <f>HLOOKUP($F10,Divisions!$B$4:$I$24,2+Input!BC$5,FALSE)</f>
        <v>-</v>
      </c>
      <c r="BD10" s="546" t="str">
        <f>HLOOKUP($F10,Divisions!$B$4:$I$24,2+Input!BD$5,FALSE)</f>
        <v>-</v>
      </c>
      <c r="BE10" s="546" t="str">
        <f>HLOOKUP($F10,Divisions!$B$4:$I$24,2+Input!BE$5,FALSE)</f>
        <v>-</v>
      </c>
      <c r="BF10" s="546" t="str">
        <f>HLOOKUP($F10,Divisions!$B$4:$I$24,2+Input!BF$5,FALSE)</f>
        <v>-</v>
      </c>
      <c r="BG10" s="5" t="s">
        <v>46</v>
      </c>
      <c r="BI10" s="547">
        <f>IF(ISNA(Input!AN10),"-",Input!AN10)</f>
        <v>5</v>
      </c>
      <c r="BJ10" s="547">
        <f>IF(Input!G10="","-",MATCH(Input!G10,Input!AO10:BG10,0))</f>
        <v>3</v>
      </c>
      <c r="BK10" s="547">
        <f t="shared" si="3"/>
        <v>17</v>
      </c>
      <c r="BL10" s="547">
        <f t="shared" si="29"/>
        <v>5.03</v>
      </c>
      <c r="BM10" s="8">
        <v>4</v>
      </c>
      <c r="BN10" s="8">
        <f t="shared" si="5"/>
        <v>0</v>
      </c>
      <c r="BO10" s="8">
        <f t="shared" si="6"/>
        <v>8</v>
      </c>
      <c r="BP10" s="548">
        <f t="shared" si="30"/>
        <v>0</v>
      </c>
      <c r="BQ10" s="8">
        <v>4</v>
      </c>
      <c r="BR10" s="8">
        <f t="shared" si="7"/>
        <v>5.05</v>
      </c>
      <c r="BS10" s="8">
        <f t="shared" si="31"/>
        <v>5</v>
      </c>
      <c r="BT10" s="8">
        <f t="shared" si="32"/>
        <v>4.9999999999999822</v>
      </c>
      <c r="BU10" s="501">
        <f t="shared" si="33"/>
        <v>5.95</v>
      </c>
      <c r="BV10" s="9">
        <f t="shared" si="34"/>
        <v>7</v>
      </c>
      <c r="BW10" s="1" t="str">
        <f>IF(ISNA(BR10),"-",IF(BR10=0,"-",INDEX(Divisions!$B$6:$J$24,BT10,BS10)))</f>
        <v>Womens Raw Open</v>
      </c>
      <c r="BX10" s="548">
        <f t="shared" si="35"/>
        <v>5.05</v>
      </c>
      <c r="BY10" s="549">
        <v>4</v>
      </c>
      <c r="BZ10" s="550" t="str">
        <f t="shared" si="10"/>
        <v>Womens Raw Junior</v>
      </c>
      <c r="CA10" s="551">
        <f t="shared" si="36"/>
        <v>4</v>
      </c>
    </row>
    <row r="11" spans="1:79" x14ac:dyDescent="0.25">
      <c r="B11" s="147">
        <v>5</v>
      </c>
      <c r="C11" s="439" t="s">
        <v>276</v>
      </c>
      <c r="D11" s="439" t="s">
        <v>277</v>
      </c>
      <c r="E11" s="439" t="s">
        <v>278</v>
      </c>
      <c r="F11" s="439" t="s">
        <v>195</v>
      </c>
      <c r="G11" s="440" t="s">
        <v>209</v>
      </c>
      <c r="H11" s="488">
        <v>49</v>
      </c>
      <c r="I11" s="464">
        <v>193</v>
      </c>
      <c r="J11" s="464">
        <v>9</v>
      </c>
      <c r="K11" s="464" t="s">
        <v>117</v>
      </c>
      <c r="L11" s="464" t="s">
        <v>76</v>
      </c>
      <c r="M11" s="561"/>
      <c r="N11" s="302">
        <v>2</v>
      </c>
      <c r="O11" s="466">
        <v>110</v>
      </c>
      <c r="P11" s="466">
        <v>72.5</v>
      </c>
      <c r="Q11" s="466">
        <v>102.5</v>
      </c>
      <c r="S11" s="543">
        <f t="shared" si="11"/>
        <v>5</v>
      </c>
      <c r="T11" s="543">
        <f t="shared" si="12"/>
        <v>2</v>
      </c>
      <c r="U11" s="544" t="str">
        <f t="shared" si="13"/>
        <v>Nichole</v>
      </c>
      <c r="V11" s="544" t="str">
        <f t="shared" si="14"/>
        <v>Brown</v>
      </c>
      <c r="W11" s="305">
        <f t="shared" si="15"/>
        <v>193</v>
      </c>
      <c r="X11" s="545">
        <f t="shared" si="16"/>
        <v>110</v>
      </c>
      <c r="Z11" s="543">
        <f t="shared" si="17"/>
        <v>5</v>
      </c>
      <c r="AA11" s="543">
        <f t="shared" si="18"/>
        <v>2</v>
      </c>
      <c r="AB11" s="544" t="str">
        <f t="shared" si="19"/>
        <v>Nichole</v>
      </c>
      <c r="AC11" s="544" t="str">
        <f t="shared" si="20"/>
        <v>Brown</v>
      </c>
      <c r="AD11" s="305">
        <f t="shared" si="21"/>
        <v>193</v>
      </c>
      <c r="AE11" s="545">
        <f t="shared" si="22"/>
        <v>72.5</v>
      </c>
      <c r="AG11" s="543">
        <f t="shared" si="23"/>
        <v>5</v>
      </c>
      <c r="AH11" s="543">
        <f t="shared" si="24"/>
        <v>2</v>
      </c>
      <c r="AI11" s="544" t="str">
        <f t="shared" si="25"/>
        <v>Nichole</v>
      </c>
      <c r="AJ11" s="544" t="str">
        <f t="shared" si="26"/>
        <v>Brown</v>
      </c>
      <c r="AK11" s="305">
        <f t="shared" si="27"/>
        <v>193</v>
      </c>
      <c r="AL11" s="545">
        <f t="shared" si="28"/>
        <v>102.5</v>
      </c>
      <c r="AN11" s="36">
        <f>HLOOKUP($F11,Divisions!$B$4:$I$24,2,FALSE)</f>
        <v>6</v>
      </c>
      <c r="AO11" s="546" t="str">
        <f>HLOOKUP($F11,Divisions!$B$4:$I$24,2+Input!AO$5,FALSE)</f>
        <v>Womens Geared Masters 40+</v>
      </c>
      <c r="AP11" s="546" t="str">
        <f>HLOOKUP($F11,Divisions!$B$4:$I$24,2+Input!AP$5,FALSE)</f>
        <v>Womens Geared Open</v>
      </c>
      <c r="AQ11" s="546" t="str">
        <f>HLOOKUP($F11,Divisions!$B$4:$I$24,2+Input!AQ$5,FALSE)</f>
        <v>-</v>
      </c>
      <c r="AR11" s="546" t="str">
        <f>HLOOKUP($F11,Divisions!$B$4:$I$24,2+Input!AR$5,FALSE)</f>
        <v>-</v>
      </c>
      <c r="AS11" s="546" t="str">
        <f>HLOOKUP($F11,Divisions!$B$4:$I$24,2+Input!AS$5,FALSE)</f>
        <v>-</v>
      </c>
      <c r="AT11" s="546" t="str">
        <f>HLOOKUP($F11,Divisions!$B$4:$I$24,2+Input!AT$5,FALSE)</f>
        <v>-</v>
      </c>
      <c r="AU11" s="546" t="str">
        <f>HLOOKUP($F11,Divisions!$B$4:$I$24,2+Input!AU$5,FALSE)</f>
        <v>-</v>
      </c>
      <c r="AV11" s="546" t="str">
        <f>HLOOKUP($F11,Divisions!$B$4:$I$24,2+Input!AV$5,FALSE)</f>
        <v>-</v>
      </c>
      <c r="AW11" s="546" t="str">
        <f>HLOOKUP($F11,Divisions!$B$4:$I$24,2+Input!AW$5,FALSE)</f>
        <v>-</v>
      </c>
      <c r="AX11" s="546" t="str">
        <f>HLOOKUP($F11,Divisions!$B$4:$I$24,2+Input!AX$5,FALSE)</f>
        <v>-</v>
      </c>
      <c r="AY11" s="546" t="str">
        <f>HLOOKUP($F11,Divisions!$B$4:$I$24,2+Input!AY$5,FALSE)</f>
        <v>-</v>
      </c>
      <c r="AZ11" s="546" t="str">
        <f>HLOOKUP($F11,Divisions!$B$4:$I$24,2+Input!AZ$5,FALSE)</f>
        <v>-</v>
      </c>
      <c r="BA11" s="546" t="str">
        <f>HLOOKUP($F11,Divisions!$B$4:$I$24,2+Input!BA$5,FALSE)</f>
        <v>-</v>
      </c>
      <c r="BB11" s="546" t="str">
        <f>HLOOKUP($F11,Divisions!$B$4:$I$24,2+Input!BB$5,FALSE)</f>
        <v>-</v>
      </c>
      <c r="BC11" s="546" t="str">
        <f>HLOOKUP($F11,Divisions!$B$4:$I$24,2+Input!BC$5,FALSE)</f>
        <v>-</v>
      </c>
      <c r="BD11" s="546" t="str">
        <f>HLOOKUP($F11,Divisions!$B$4:$I$24,2+Input!BD$5,FALSE)</f>
        <v>-</v>
      </c>
      <c r="BE11" s="546" t="str">
        <f>HLOOKUP($F11,Divisions!$B$4:$I$24,2+Input!BE$5,FALSE)</f>
        <v>-</v>
      </c>
      <c r="BF11" s="546" t="str">
        <f>HLOOKUP($F11,Divisions!$B$4:$I$24,2+Input!BF$5,FALSE)</f>
        <v>-</v>
      </c>
      <c r="BG11" s="5" t="s">
        <v>46</v>
      </c>
      <c r="BI11" s="547">
        <f>IF(ISNA(Input!AN11),"-",Input!AN11)</f>
        <v>6</v>
      </c>
      <c r="BJ11" s="547">
        <f>IF(Input!G11="","-",MATCH(Input!G11,Input!AO11:BG11,0))</f>
        <v>2</v>
      </c>
      <c r="BK11" s="547">
        <f t="shared" si="3"/>
        <v>2</v>
      </c>
      <c r="BL11" s="547">
        <f t="shared" si="29"/>
        <v>6.02</v>
      </c>
      <c r="BM11" s="8">
        <v>5</v>
      </c>
      <c r="BN11" s="8">
        <f t="shared" si="5"/>
        <v>6.01</v>
      </c>
      <c r="BO11" s="8">
        <f t="shared" si="6"/>
        <v>3</v>
      </c>
      <c r="BP11" s="548">
        <f t="shared" si="30"/>
        <v>6.01</v>
      </c>
      <c r="BQ11" s="8">
        <v>5</v>
      </c>
      <c r="BR11" s="8">
        <f t="shared" si="7"/>
        <v>5.04</v>
      </c>
      <c r="BS11" s="8">
        <f t="shared" si="31"/>
        <v>5</v>
      </c>
      <c r="BT11" s="8">
        <f t="shared" si="32"/>
        <v>4.0000000000000036</v>
      </c>
      <c r="BU11" s="501">
        <f t="shared" si="33"/>
        <v>5.96</v>
      </c>
      <c r="BV11" s="9">
        <f t="shared" si="34"/>
        <v>6</v>
      </c>
      <c r="BW11" s="1" t="str">
        <f>IF(ISNA(BR11),"-",IF(BR11=0,"-",INDEX(Divisions!$B$6:$J$24,BT11,BS11)))</f>
        <v>Womens Raw Masters 50+</v>
      </c>
      <c r="BX11" s="548">
        <f t="shared" si="35"/>
        <v>5.04</v>
      </c>
      <c r="BY11" s="549">
        <v>5</v>
      </c>
      <c r="BZ11" s="550" t="str">
        <f t="shared" si="10"/>
        <v>Womens Raw Masters 40-49</v>
      </c>
      <c r="CA11" s="551">
        <f t="shared" si="36"/>
        <v>5</v>
      </c>
    </row>
    <row r="12" spans="1:79" x14ac:dyDescent="0.25">
      <c r="B12" s="147">
        <v>6</v>
      </c>
      <c r="C12" s="439" t="s">
        <v>279</v>
      </c>
      <c r="D12" s="439" t="s">
        <v>280</v>
      </c>
      <c r="E12" s="439" t="s">
        <v>281</v>
      </c>
      <c r="F12" s="439" t="s">
        <v>194</v>
      </c>
      <c r="G12" s="440" t="s">
        <v>28</v>
      </c>
      <c r="H12" s="488">
        <v>48</v>
      </c>
      <c r="I12" s="464">
        <v>202</v>
      </c>
      <c r="J12" s="464">
        <v>12</v>
      </c>
      <c r="K12" s="464" t="s">
        <v>117</v>
      </c>
      <c r="L12" s="464" t="s">
        <v>75</v>
      </c>
      <c r="M12" s="561"/>
      <c r="N12" s="302">
        <v>1</v>
      </c>
      <c r="O12" s="466">
        <v>77.5</v>
      </c>
      <c r="P12" s="466">
        <v>52.5</v>
      </c>
      <c r="Q12" s="466">
        <v>127.5</v>
      </c>
      <c r="S12" s="543">
        <f t="shared" si="11"/>
        <v>6</v>
      </c>
      <c r="T12" s="543">
        <f t="shared" si="12"/>
        <v>1</v>
      </c>
      <c r="U12" s="544" t="str">
        <f t="shared" si="13"/>
        <v>Jennifer</v>
      </c>
      <c r="V12" s="544" t="str">
        <f t="shared" si="14"/>
        <v>Darna</v>
      </c>
      <c r="W12" s="305">
        <f t="shared" si="15"/>
        <v>202</v>
      </c>
      <c r="X12" s="545">
        <f t="shared" si="16"/>
        <v>77.5</v>
      </c>
      <c r="Z12" s="543">
        <f t="shared" si="17"/>
        <v>6</v>
      </c>
      <c r="AA12" s="543">
        <f t="shared" si="18"/>
        <v>1</v>
      </c>
      <c r="AB12" s="544" t="str">
        <f t="shared" si="19"/>
        <v>Jennifer</v>
      </c>
      <c r="AC12" s="544" t="str">
        <f t="shared" si="20"/>
        <v>Darna</v>
      </c>
      <c r="AD12" s="305">
        <f t="shared" si="21"/>
        <v>202</v>
      </c>
      <c r="AE12" s="545">
        <f t="shared" si="22"/>
        <v>52.5</v>
      </c>
      <c r="AG12" s="543">
        <f t="shared" si="23"/>
        <v>6</v>
      </c>
      <c r="AH12" s="543">
        <f t="shared" si="24"/>
        <v>1</v>
      </c>
      <c r="AI12" s="544" t="str">
        <f t="shared" si="25"/>
        <v>Jennifer</v>
      </c>
      <c r="AJ12" s="544" t="str">
        <f t="shared" si="26"/>
        <v>Darna</v>
      </c>
      <c r="AK12" s="305">
        <f t="shared" si="27"/>
        <v>202</v>
      </c>
      <c r="AL12" s="545">
        <f t="shared" si="28"/>
        <v>127.5</v>
      </c>
      <c r="AN12" s="36">
        <f>HLOOKUP($F12,Divisions!$B$4:$I$24,2,FALSE)</f>
        <v>5</v>
      </c>
      <c r="AO12" s="546" t="str">
        <f>HLOOKUP($F12,Divisions!$B$4:$I$24,2+Input!AO$5,FALSE)</f>
        <v>Womens Raw Teen</v>
      </c>
      <c r="AP12" s="546" t="str">
        <f>HLOOKUP($F12,Divisions!$B$4:$I$24,2+Input!AP$5,FALSE)</f>
        <v>Womens Raw Junior</v>
      </c>
      <c r="AQ12" s="546" t="str">
        <f>HLOOKUP($F12,Divisions!$B$4:$I$24,2+Input!AQ$5,FALSE)</f>
        <v>Womens Raw Masters 40-49</v>
      </c>
      <c r="AR12" s="546" t="str">
        <f>HLOOKUP($F12,Divisions!$B$4:$I$24,2+Input!AR$5,FALSE)</f>
        <v>Womens Raw Masters 50+</v>
      </c>
      <c r="AS12" s="546" t="str">
        <f>HLOOKUP($F12,Divisions!$B$4:$I$24,2+Input!AS$5,FALSE)</f>
        <v>Womens Raw Open</v>
      </c>
      <c r="AT12" s="546" t="str">
        <f>HLOOKUP($F12,Divisions!$B$4:$I$24,2+Input!AT$5,FALSE)</f>
        <v>-</v>
      </c>
      <c r="AU12" s="546" t="str">
        <f>HLOOKUP($F12,Divisions!$B$4:$I$24,2+Input!AU$5,FALSE)</f>
        <v>-</v>
      </c>
      <c r="AV12" s="546" t="str">
        <f>HLOOKUP($F12,Divisions!$B$4:$I$24,2+Input!AV$5,FALSE)</f>
        <v>-</v>
      </c>
      <c r="AW12" s="546" t="str">
        <f>HLOOKUP($F12,Divisions!$B$4:$I$24,2+Input!AW$5,FALSE)</f>
        <v>-</v>
      </c>
      <c r="AX12" s="546" t="str">
        <f>HLOOKUP($F12,Divisions!$B$4:$I$24,2+Input!AX$5,FALSE)</f>
        <v>-</v>
      </c>
      <c r="AY12" s="546" t="str">
        <f>HLOOKUP($F12,Divisions!$B$4:$I$24,2+Input!AY$5,FALSE)</f>
        <v>-</v>
      </c>
      <c r="AZ12" s="546" t="str">
        <f>HLOOKUP($F12,Divisions!$B$4:$I$24,2+Input!AZ$5,FALSE)</f>
        <v>-</v>
      </c>
      <c r="BA12" s="546" t="str">
        <f>HLOOKUP($F12,Divisions!$B$4:$I$24,2+Input!BA$5,FALSE)</f>
        <v>-</v>
      </c>
      <c r="BB12" s="546" t="str">
        <f>HLOOKUP($F12,Divisions!$B$4:$I$24,2+Input!BB$5,FALSE)</f>
        <v>-</v>
      </c>
      <c r="BC12" s="546" t="str">
        <f>HLOOKUP($F12,Divisions!$B$4:$I$24,2+Input!BC$5,FALSE)</f>
        <v>-</v>
      </c>
      <c r="BD12" s="546" t="str">
        <f>HLOOKUP($F12,Divisions!$B$4:$I$24,2+Input!BD$5,FALSE)</f>
        <v>-</v>
      </c>
      <c r="BE12" s="546" t="str">
        <f>HLOOKUP($F12,Divisions!$B$4:$I$24,2+Input!BE$5,FALSE)</f>
        <v>-</v>
      </c>
      <c r="BF12" s="546" t="str">
        <f>HLOOKUP($F12,Divisions!$B$4:$I$24,2+Input!BF$5,FALSE)</f>
        <v>-</v>
      </c>
      <c r="BG12" s="5" t="s">
        <v>46</v>
      </c>
      <c r="BI12" s="547">
        <f>IF(ISNA(Input!AN12),"-",Input!AN12)</f>
        <v>5</v>
      </c>
      <c r="BJ12" s="547">
        <f>IF(Input!G12="","-",MATCH(Input!G12,Input!AO12:BG12,0))</f>
        <v>5</v>
      </c>
      <c r="BK12" s="547">
        <f t="shared" si="3"/>
        <v>7</v>
      </c>
      <c r="BL12" s="547">
        <f t="shared" si="29"/>
        <v>5.05</v>
      </c>
      <c r="BM12" s="8">
        <v>6</v>
      </c>
      <c r="BN12" s="8">
        <f t="shared" si="5"/>
        <v>0</v>
      </c>
      <c r="BO12" s="8">
        <f t="shared" si="6"/>
        <v>8</v>
      </c>
      <c r="BP12" s="548">
        <f t="shared" si="30"/>
        <v>0</v>
      </c>
      <c r="BQ12" s="8">
        <v>6</v>
      </c>
      <c r="BR12" s="8">
        <f t="shared" si="7"/>
        <v>5.03</v>
      </c>
      <c r="BS12" s="8">
        <f t="shared" si="31"/>
        <v>5</v>
      </c>
      <c r="BT12" s="8">
        <f t="shared" si="32"/>
        <v>3.0000000000000249</v>
      </c>
      <c r="BU12" s="501">
        <f t="shared" si="33"/>
        <v>5.97</v>
      </c>
      <c r="BV12" s="9">
        <f t="shared" si="34"/>
        <v>5</v>
      </c>
      <c r="BW12" s="1" t="str">
        <f>IF(ISNA(BR12),"-",IF(BR12=0,"-",INDEX(Divisions!$B$6:$J$24,BT12,BS12)))</f>
        <v>Womens Raw Masters 40-49</v>
      </c>
      <c r="BX12" s="548">
        <f t="shared" si="35"/>
        <v>5.03</v>
      </c>
      <c r="BY12" s="549">
        <v>6</v>
      </c>
      <c r="BZ12" s="550" t="str">
        <f t="shared" si="10"/>
        <v>Womens Raw Masters 50+</v>
      </c>
      <c r="CA12" s="551">
        <f t="shared" si="36"/>
        <v>6</v>
      </c>
    </row>
    <row r="13" spans="1:79" x14ac:dyDescent="0.25">
      <c r="B13" s="147">
        <v>7</v>
      </c>
      <c r="C13" s="439" t="s">
        <v>282</v>
      </c>
      <c r="D13" s="439" t="s">
        <v>283</v>
      </c>
      <c r="E13" s="439" t="s">
        <v>284</v>
      </c>
      <c r="F13" s="439" t="s">
        <v>194</v>
      </c>
      <c r="G13" s="440" t="s">
        <v>28</v>
      </c>
      <c r="H13" s="488">
        <v>26</v>
      </c>
      <c r="I13" s="464">
        <v>154</v>
      </c>
      <c r="J13" s="464">
        <v>10</v>
      </c>
      <c r="K13" s="464" t="s">
        <v>117</v>
      </c>
      <c r="L13" s="464" t="s">
        <v>75</v>
      </c>
      <c r="M13" s="561"/>
      <c r="N13" s="302">
        <v>1</v>
      </c>
      <c r="O13" s="466">
        <v>57.5</v>
      </c>
      <c r="P13" s="466">
        <v>35</v>
      </c>
      <c r="Q13" s="466">
        <v>72.5</v>
      </c>
      <c r="S13" s="543">
        <f t="shared" si="11"/>
        <v>7</v>
      </c>
      <c r="T13" s="543">
        <f t="shared" si="12"/>
        <v>1</v>
      </c>
      <c r="U13" s="544" t="str">
        <f t="shared" si="13"/>
        <v>Katie</v>
      </c>
      <c r="V13" s="544" t="str">
        <f t="shared" si="14"/>
        <v>Dupuis</v>
      </c>
      <c r="W13" s="305">
        <f t="shared" si="15"/>
        <v>154</v>
      </c>
      <c r="X13" s="545">
        <f t="shared" si="16"/>
        <v>57.5</v>
      </c>
      <c r="Z13" s="543">
        <f t="shared" si="17"/>
        <v>7</v>
      </c>
      <c r="AA13" s="543">
        <f t="shared" si="18"/>
        <v>1</v>
      </c>
      <c r="AB13" s="544" t="str">
        <f t="shared" si="19"/>
        <v>Katie</v>
      </c>
      <c r="AC13" s="544" t="str">
        <f t="shared" si="20"/>
        <v>Dupuis</v>
      </c>
      <c r="AD13" s="305">
        <f t="shared" si="21"/>
        <v>154</v>
      </c>
      <c r="AE13" s="545">
        <f t="shared" si="22"/>
        <v>35</v>
      </c>
      <c r="AG13" s="543">
        <f t="shared" si="23"/>
        <v>7</v>
      </c>
      <c r="AH13" s="543">
        <f t="shared" si="24"/>
        <v>1</v>
      </c>
      <c r="AI13" s="544" t="str">
        <f t="shared" si="25"/>
        <v>Katie</v>
      </c>
      <c r="AJ13" s="544" t="str">
        <f t="shared" si="26"/>
        <v>Dupuis</v>
      </c>
      <c r="AK13" s="305">
        <f t="shared" si="27"/>
        <v>154</v>
      </c>
      <c r="AL13" s="545">
        <f t="shared" si="28"/>
        <v>72.5</v>
      </c>
      <c r="AN13" s="36">
        <f>HLOOKUP($F13,Divisions!$B$4:$I$24,2,FALSE)</f>
        <v>5</v>
      </c>
      <c r="AO13" s="546" t="str">
        <f>HLOOKUP($F13,Divisions!$B$4:$I$24,2+Input!AO$5,FALSE)</f>
        <v>Womens Raw Teen</v>
      </c>
      <c r="AP13" s="546" t="str">
        <f>HLOOKUP($F13,Divisions!$B$4:$I$24,2+Input!AP$5,FALSE)</f>
        <v>Womens Raw Junior</v>
      </c>
      <c r="AQ13" s="546" t="str">
        <f>HLOOKUP($F13,Divisions!$B$4:$I$24,2+Input!AQ$5,FALSE)</f>
        <v>Womens Raw Masters 40-49</v>
      </c>
      <c r="AR13" s="546" t="str">
        <f>HLOOKUP($F13,Divisions!$B$4:$I$24,2+Input!AR$5,FALSE)</f>
        <v>Womens Raw Masters 50+</v>
      </c>
      <c r="AS13" s="546" t="str">
        <f>HLOOKUP($F13,Divisions!$B$4:$I$24,2+Input!AS$5,FALSE)</f>
        <v>Womens Raw Open</v>
      </c>
      <c r="AT13" s="546" t="str">
        <f>HLOOKUP($F13,Divisions!$B$4:$I$24,2+Input!AT$5,FALSE)</f>
        <v>-</v>
      </c>
      <c r="AU13" s="546" t="str">
        <f>HLOOKUP($F13,Divisions!$B$4:$I$24,2+Input!AU$5,FALSE)</f>
        <v>-</v>
      </c>
      <c r="AV13" s="546" t="str">
        <f>HLOOKUP($F13,Divisions!$B$4:$I$24,2+Input!AV$5,FALSE)</f>
        <v>-</v>
      </c>
      <c r="AW13" s="546" t="str">
        <f>HLOOKUP($F13,Divisions!$B$4:$I$24,2+Input!AW$5,FALSE)</f>
        <v>-</v>
      </c>
      <c r="AX13" s="546" t="str">
        <f>HLOOKUP($F13,Divisions!$B$4:$I$24,2+Input!AX$5,FALSE)</f>
        <v>-</v>
      </c>
      <c r="AY13" s="546" t="str">
        <f>HLOOKUP($F13,Divisions!$B$4:$I$24,2+Input!AY$5,FALSE)</f>
        <v>-</v>
      </c>
      <c r="AZ13" s="546" t="str">
        <f>HLOOKUP($F13,Divisions!$B$4:$I$24,2+Input!AZ$5,FALSE)</f>
        <v>-</v>
      </c>
      <c r="BA13" s="546" t="str">
        <f>HLOOKUP($F13,Divisions!$B$4:$I$24,2+Input!BA$5,FALSE)</f>
        <v>-</v>
      </c>
      <c r="BB13" s="546" t="str">
        <f>HLOOKUP($F13,Divisions!$B$4:$I$24,2+Input!BB$5,FALSE)</f>
        <v>-</v>
      </c>
      <c r="BC13" s="546" t="str">
        <f>HLOOKUP($F13,Divisions!$B$4:$I$24,2+Input!BC$5,FALSE)</f>
        <v>-</v>
      </c>
      <c r="BD13" s="546" t="str">
        <f>HLOOKUP($F13,Divisions!$B$4:$I$24,2+Input!BD$5,FALSE)</f>
        <v>-</v>
      </c>
      <c r="BE13" s="546" t="str">
        <f>HLOOKUP($F13,Divisions!$B$4:$I$24,2+Input!BE$5,FALSE)</f>
        <v>-</v>
      </c>
      <c r="BF13" s="546" t="str">
        <f>HLOOKUP($F13,Divisions!$B$4:$I$24,2+Input!BF$5,FALSE)</f>
        <v>-</v>
      </c>
      <c r="BG13" s="5" t="s">
        <v>46</v>
      </c>
      <c r="BI13" s="547">
        <f>IF(ISNA(Input!AN13),"-",Input!AN13)</f>
        <v>5</v>
      </c>
      <c r="BJ13" s="547">
        <f>IF(Input!G13="","-",MATCH(Input!G13,Input!AO13:BG13,0))</f>
        <v>5</v>
      </c>
      <c r="BK13" s="547">
        <f t="shared" si="3"/>
        <v>7</v>
      </c>
      <c r="BL13" s="547">
        <f t="shared" si="29"/>
        <v>5.05</v>
      </c>
      <c r="BM13" s="8">
        <v>7</v>
      </c>
      <c r="BN13" s="8">
        <f t="shared" si="5"/>
        <v>5.05</v>
      </c>
      <c r="BO13" s="8">
        <f t="shared" si="6"/>
        <v>4</v>
      </c>
      <c r="BP13" s="548">
        <f t="shared" si="30"/>
        <v>5.05</v>
      </c>
      <c r="BQ13" s="8">
        <v>7</v>
      </c>
      <c r="BR13" s="8">
        <f t="shared" si="7"/>
        <v>5.0199999999999996</v>
      </c>
      <c r="BS13" s="8">
        <f t="shared" si="31"/>
        <v>5</v>
      </c>
      <c r="BT13" s="8">
        <f t="shared" si="32"/>
        <v>1.9999999999999574</v>
      </c>
      <c r="BU13" s="501">
        <f t="shared" si="33"/>
        <v>5.98</v>
      </c>
      <c r="BV13" s="9">
        <f t="shared" si="34"/>
        <v>4</v>
      </c>
      <c r="BW13" s="1" t="str">
        <f>IF(ISNA(BR13),"-",IF(BR13=0,"-",INDEX(Divisions!$B$6:$J$24,BT13,BS13)))</f>
        <v>Womens Raw Junior</v>
      </c>
      <c r="BX13" s="548">
        <f t="shared" si="35"/>
        <v>5.0199999999999996</v>
      </c>
      <c r="BY13" s="549">
        <v>7</v>
      </c>
      <c r="BZ13" s="550" t="str">
        <f t="shared" si="10"/>
        <v>Womens Raw Open</v>
      </c>
      <c r="CA13" s="551">
        <f t="shared" si="36"/>
        <v>7</v>
      </c>
    </row>
    <row r="14" spans="1:79" x14ac:dyDescent="0.25">
      <c r="B14" s="147">
        <v>8</v>
      </c>
      <c r="C14" s="439" t="s">
        <v>285</v>
      </c>
      <c r="D14" s="439" t="s">
        <v>286</v>
      </c>
      <c r="E14" s="439" t="s">
        <v>287</v>
      </c>
      <c r="F14" s="439" t="s">
        <v>194</v>
      </c>
      <c r="G14" s="440" t="s">
        <v>28</v>
      </c>
      <c r="H14" s="488">
        <v>23</v>
      </c>
      <c r="I14" s="464">
        <v>145</v>
      </c>
      <c r="J14" s="464">
        <v>12</v>
      </c>
      <c r="K14" s="464" t="s">
        <v>117</v>
      </c>
      <c r="L14" s="464" t="s">
        <v>75</v>
      </c>
      <c r="M14" s="561"/>
      <c r="N14" s="302">
        <v>2</v>
      </c>
      <c r="O14" s="466">
        <v>110</v>
      </c>
      <c r="P14" s="466">
        <v>55</v>
      </c>
      <c r="Q14" s="466">
        <v>127.5</v>
      </c>
      <c r="S14" s="543">
        <f t="shared" si="11"/>
        <v>8</v>
      </c>
      <c r="T14" s="543">
        <f t="shared" si="12"/>
        <v>2</v>
      </c>
      <c r="U14" s="544" t="str">
        <f t="shared" si="13"/>
        <v>Grace</v>
      </c>
      <c r="V14" s="544" t="str">
        <f t="shared" si="14"/>
        <v>Factor</v>
      </c>
      <c r="W14" s="305">
        <f t="shared" si="15"/>
        <v>145</v>
      </c>
      <c r="X14" s="545">
        <f t="shared" si="16"/>
        <v>110</v>
      </c>
      <c r="Z14" s="543">
        <f t="shared" si="17"/>
        <v>8</v>
      </c>
      <c r="AA14" s="543">
        <f t="shared" si="18"/>
        <v>2</v>
      </c>
      <c r="AB14" s="544" t="str">
        <f t="shared" si="19"/>
        <v>Grace</v>
      </c>
      <c r="AC14" s="544" t="str">
        <f t="shared" si="20"/>
        <v>Factor</v>
      </c>
      <c r="AD14" s="305">
        <f t="shared" si="21"/>
        <v>145</v>
      </c>
      <c r="AE14" s="545">
        <f t="shared" si="22"/>
        <v>55</v>
      </c>
      <c r="AG14" s="543">
        <f t="shared" si="23"/>
        <v>8</v>
      </c>
      <c r="AH14" s="543">
        <f t="shared" si="24"/>
        <v>2</v>
      </c>
      <c r="AI14" s="544" t="str">
        <f t="shared" si="25"/>
        <v>Grace</v>
      </c>
      <c r="AJ14" s="544" t="str">
        <f t="shared" si="26"/>
        <v>Factor</v>
      </c>
      <c r="AK14" s="305">
        <f t="shared" si="27"/>
        <v>145</v>
      </c>
      <c r="AL14" s="545">
        <f t="shared" si="28"/>
        <v>127.5</v>
      </c>
      <c r="AN14" s="36">
        <f>HLOOKUP($F14,Divisions!$B$4:$I$24,2,FALSE)</f>
        <v>5</v>
      </c>
      <c r="AO14" s="546" t="str">
        <f>HLOOKUP($F14,Divisions!$B$4:$I$24,2+Input!AO$5,FALSE)</f>
        <v>Womens Raw Teen</v>
      </c>
      <c r="AP14" s="546" t="str">
        <f>HLOOKUP($F14,Divisions!$B$4:$I$24,2+Input!AP$5,FALSE)</f>
        <v>Womens Raw Junior</v>
      </c>
      <c r="AQ14" s="546" t="str">
        <f>HLOOKUP($F14,Divisions!$B$4:$I$24,2+Input!AQ$5,FALSE)</f>
        <v>Womens Raw Masters 40-49</v>
      </c>
      <c r="AR14" s="546" t="str">
        <f>HLOOKUP($F14,Divisions!$B$4:$I$24,2+Input!AR$5,FALSE)</f>
        <v>Womens Raw Masters 50+</v>
      </c>
      <c r="AS14" s="546" t="str">
        <f>HLOOKUP($F14,Divisions!$B$4:$I$24,2+Input!AS$5,FALSE)</f>
        <v>Womens Raw Open</v>
      </c>
      <c r="AT14" s="546" t="str">
        <f>HLOOKUP($F14,Divisions!$B$4:$I$24,2+Input!AT$5,FALSE)</f>
        <v>-</v>
      </c>
      <c r="AU14" s="546" t="str">
        <f>HLOOKUP($F14,Divisions!$B$4:$I$24,2+Input!AU$5,FALSE)</f>
        <v>-</v>
      </c>
      <c r="AV14" s="546" t="str">
        <f>HLOOKUP($F14,Divisions!$B$4:$I$24,2+Input!AV$5,FALSE)</f>
        <v>-</v>
      </c>
      <c r="AW14" s="546" t="str">
        <f>HLOOKUP($F14,Divisions!$B$4:$I$24,2+Input!AW$5,FALSE)</f>
        <v>-</v>
      </c>
      <c r="AX14" s="546" t="str">
        <f>HLOOKUP($F14,Divisions!$B$4:$I$24,2+Input!AX$5,FALSE)</f>
        <v>-</v>
      </c>
      <c r="AY14" s="546" t="str">
        <f>HLOOKUP($F14,Divisions!$B$4:$I$24,2+Input!AY$5,FALSE)</f>
        <v>-</v>
      </c>
      <c r="AZ14" s="546" t="str">
        <f>HLOOKUP($F14,Divisions!$B$4:$I$24,2+Input!AZ$5,FALSE)</f>
        <v>-</v>
      </c>
      <c r="BA14" s="546" t="str">
        <f>HLOOKUP($F14,Divisions!$B$4:$I$24,2+Input!BA$5,FALSE)</f>
        <v>-</v>
      </c>
      <c r="BB14" s="546" t="str">
        <f>HLOOKUP($F14,Divisions!$B$4:$I$24,2+Input!BB$5,FALSE)</f>
        <v>-</v>
      </c>
      <c r="BC14" s="546" t="str">
        <f>HLOOKUP($F14,Divisions!$B$4:$I$24,2+Input!BC$5,FALSE)</f>
        <v>-</v>
      </c>
      <c r="BD14" s="546" t="str">
        <f>HLOOKUP($F14,Divisions!$B$4:$I$24,2+Input!BD$5,FALSE)</f>
        <v>-</v>
      </c>
      <c r="BE14" s="546" t="str">
        <f>HLOOKUP($F14,Divisions!$B$4:$I$24,2+Input!BE$5,FALSE)</f>
        <v>-</v>
      </c>
      <c r="BF14" s="546" t="str">
        <f>HLOOKUP($F14,Divisions!$B$4:$I$24,2+Input!BF$5,FALSE)</f>
        <v>-</v>
      </c>
      <c r="BG14" s="5" t="s">
        <v>46</v>
      </c>
      <c r="BI14" s="547">
        <f>IF(ISNA(Input!AN14),"-",Input!AN14)</f>
        <v>5</v>
      </c>
      <c r="BJ14" s="547">
        <f>IF(Input!G14="","-",MATCH(Input!G14,Input!AO14:BG14,0))</f>
        <v>5</v>
      </c>
      <c r="BK14" s="547">
        <f t="shared" si="3"/>
        <v>7</v>
      </c>
      <c r="BL14" s="547">
        <f t="shared" si="29"/>
        <v>5.05</v>
      </c>
      <c r="BM14" s="8">
        <v>8</v>
      </c>
      <c r="BN14" s="8">
        <f t="shared" si="5"/>
        <v>0</v>
      </c>
      <c r="BO14" s="8">
        <f t="shared" si="6"/>
        <v>8</v>
      </c>
      <c r="BP14" s="548">
        <f t="shared" si="30"/>
        <v>0</v>
      </c>
      <c r="BQ14" s="8">
        <v>8</v>
      </c>
      <c r="BR14" s="8">
        <f t="shared" si="7"/>
        <v>0</v>
      </c>
      <c r="BS14" s="8">
        <f t="shared" si="31"/>
        <v>0</v>
      </c>
      <c r="BT14" s="8">
        <f t="shared" si="32"/>
        <v>0</v>
      </c>
      <c r="BU14" s="501">
        <f t="shared" si="33"/>
        <v>0</v>
      </c>
      <c r="BV14" s="9">
        <f t="shared" si="34"/>
        <v>8</v>
      </c>
      <c r="BW14" s="1" t="str">
        <f>IF(ISNA(BR14),"-",IF(BR14=0,"-",INDEX(Divisions!$B$6:$J$24,BT14,BS14)))</f>
        <v>-</v>
      </c>
      <c r="BX14" s="548" t="str">
        <f t="shared" si="35"/>
        <v>-</v>
      </c>
      <c r="BY14" s="549">
        <v>8</v>
      </c>
      <c r="BZ14" s="550" t="str">
        <f t="shared" si="10"/>
        <v>-</v>
      </c>
      <c r="CA14" s="551">
        <f t="shared" si="36"/>
        <v>8</v>
      </c>
    </row>
    <row r="15" spans="1:79" x14ac:dyDescent="0.25">
      <c r="B15" s="147">
        <v>9</v>
      </c>
      <c r="C15" s="439" t="s">
        <v>288</v>
      </c>
      <c r="D15" s="439" t="s">
        <v>289</v>
      </c>
      <c r="E15" s="439" t="s">
        <v>278</v>
      </c>
      <c r="F15" s="439" t="s">
        <v>194</v>
      </c>
      <c r="G15" s="440" t="s">
        <v>207</v>
      </c>
      <c r="H15" s="488">
        <v>52</v>
      </c>
      <c r="I15" s="464">
        <v>157</v>
      </c>
      <c r="J15" s="464">
        <v>8</v>
      </c>
      <c r="K15" s="464" t="s">
        <v>117</v>
      </c>
      <c r="L15" s="464" t="s">
        <v>75</v>
      </c>
      <c r="M15" s="561"/>
      <c r="N15" s="302">
        <v>1</v>
      </c>
      <c r="O15" s="466">
        <v>87.5</v>
      </c>
      <c r="P15" s="466">
        <v>42.5</v>
      </c>
      <c r="Q15" s="466">
        <v>107.5</v>
      </c>
      <c r="S15" s="543">
        <f t="shared" si="11"/>
        <v>9</v>
      </c>
      <c r="T15" s="543">
        <f t="shared" si="12"/>
        <v>1</v>
      </c>
      <c r="U15" s="544" t="str">
        <f t="shared" si="13"/>
        <v>Becky</v>
      </c>
      <c r="V15" s="544" t="str">
        <f t="shared" si="14"/>
        <v>Landers</v>
      </c>
      <c r="W15" s="305">
        <f t="shared" si="15"/>
        <v>157</v>
      </c>
      <c r="X15" s="545">
        <f t="shared" si="16"/>
        <v>87.5</v>
      </c>
      <c r="Z15" s="543">
        <f t="shared" si="17"/>
        <v>9</v>
      </c>
      <c r="AA15" s="543">
        <f t="shared" si="18"/>
        <v>1</v>
      </c>
      <c r="AB15" s="544" t="str">
        <f t="shared" si="19"/>
        <v>Becky</v>
      </c>
      <c r="AC15" s="544" t="str">
        <f t="shared" si="20"/>
        <v>Landers</v>
      </c>
      <c r="AD15" s="305">
        <f t="shared" si="21"/>
        <v>157</v>
      </c>
      <c r="AE15" s="545">
        <f t="shared" si="22"/>
        <v>42.5</v>
      </c>
      <c r="AG15" s="543">
        <f t="shared" si="23"/>
        <v>9</v>
      </c>
      <c r="AH15" s="543">
        <f t="shared" si="24"/>
        <v>1</v>
      </c>
      <c r="AI15" s="544" t="str">
        <f t="shared" si="25"/>
        <v>Becky</v>
      </c>
      <c r="AJ15" s="544" t="str">
        <f t="shared" si="26"/>
        <v>Landers</v>
      </c>
      <c r="AK15" s="305">
        <f t="shared" si="27"/>
        <v>157</v>
      </c>
      <c r="AL15" s="545">
        <f t="shared" si="28"/>
        <v>107.5</v>
      </c>
      <c r="AN15" s="36">
        <f>HLOOKUP($F15,Divisions!$B$4:$I$24,2,FALSE)</f>
        <v>5</v>
      </c>
      <c r="AO15" s="546" t="str">
        <f>HLOOKUP($F15,Divisions!$B$4:$I$24,2+Input!AO$5,FALSE)</f>
        <v>Womens Raw Teen</v>
      </c>
      <c r="AP15" s="546" t="str">
        <f>HLOOKUP($F15,Divisions!$B$4:$I$24,2+Input!AP$5,FALSE)</f>
        <v>Womens Raw Junior</v>
      </c>
      <c r="AQ15" s="546" t="str">
        <f>HLOOKUP($F15,Divisions!$B$4:$I$24,2+Input!AQ$5,FALSE)</f>
        <v>Womens Raw Masters 40-49</v>
      </c>
      <c r="AR15" s="546" t="str">
        <f>HLOOKUP($F15,Divisions!$B$4:$I$24,2+Input!AR$5,FALSE)</f>
        <v>Womens Raw Masters 50+</v>
      </c>
      <c r="AS15" s="546" t="str">
        <f>HLOOKUP($F15,Divisions!$B$4:$I$24,2+Input!AS$5,FALSE)</f>
        <v>Womens Raw Open</v>
      </c>
      <c r="AT15" s="546" t="str">
        <f>HLOOKUP($F15,Divisions!$B$4:$I$24,2+Input!AT$5,FALSE)</f>
        <v>-</v>
      </c>
      <c r="AU15" s="546" t="str">
        <f>HLOOKUP($F15,Divisions!$B$4:$I$24,2+Input!AU$5,FALSE)</f>
        <v>-</v>
      </c>
      <c r="AV15" s="546" t="str">
        <f>HLOOKUP($F15,Divisions!$B$4:$I$24,2+Input!AV$5,FALSE)</f>
        <v>-</v>
      </c>
      <c r="AW15" s="546" t="str">
        <f>HLOOKUP($F15,Divisions!$B$4:$I$24,2+Input!AW$5,FALSE)</f>
        <v>-</v>
      </c>
      <c r="AX15" s="546" t="str">
        <f>HLOOKUP($F15,Divisions!$B$4:$I$24,2+Input!AX$5,FALSE)</f>
        <v>-</v>
      </c>
      <c r="AY15" s="546" t="str">
        <f>HLOOKUP($F15,Divisions!$B$4:$I$24,2+Input!AY$5,FALSE)</f>
        <v>-</v>
      </c>
      <c r="AZ15" s="546" t="str">
        <f>HLOOKUP($F15,Divisions!$B$4:$I$24,2+Input!AZ$5,FALSE)</f>
        <v>-</v>
      </c>
      <c r="BA15" s="546" t="str">
        <f>HLOOKUP($F15,Divisions!$B$4:$I$24,2+Input!BA$5,FALSE)</f>
        <v>-</v>
      </c>
      <c r="BB15" s="546" t="str">
        <f>HLOOKUP($F15,Divisions!$B$4:$I$24,2+Input!BB$5,FALSE)</f>
        <v>-</v>
      </c>
      <c r="BC15" s="546" t="str">
        <f>HLOOKUP($F15,Divisions!$B$4:$I$24,2+Input!BC$5,FALSE)</f>
        <v>-</v>
      </c>
      <c r="BD15" s="546" t="str">
        <f>HLOOKUP($F15,Divisions!$B$4:$I$24,2+Input!BD$5,FALSE)</f>
        <v>-</v>
      </c>
      <c r="BE15" s="546" t="str">
        <f>HLOOKUP($F15,Divisions!$B$4:$I$24,2+Input!BE$5,FALSE)</f>
        <v>-</v>
      </c>
      <c r="BF15" s="546" t="str">
        <f>HLOOKUP($F15,Divisions!$B$4:$I$24,2+Input!BF$5,FALSE)</f>
        <v>-</v>
      </c>
      <c r="BG15" s="5" t="s">
        <v>46</v>
      </c>
      <c r="BI15" s="547">
        <f>IF(ISNA(Input!AN15),"-",Input!AN15)</f>
        <v>5</v>
      </c>
      <c r="BJ15" s="547">
        <f>IF(Input!G15="","-",MATCH(Input!G15,Input!AO15:BG15,0))</f>
        <v>4</v>
      </c>
      <c r="BK15" s="547">
        <f t="shared" si="3"/>
        <v>15</v>
      </c>
      <c r="BL15" s="547">
        <f t="shared" si="29"/>
        <v>5.04</v>
      </c>
      <c r="BM15" s="8">
        <v>9</v>
      </c>
      <c r="BN15" s="8">
        <f t="shared" si="5"/>
        <v>0</v>
      </c>
      <c r="BO15" s="8">
        <f t="shared" si="6"/>
        <v>8</v>
      </c>
      <c r="BP15" s="548">
        <f t="shared" si="30"/>
        <v>0</v>
      </c>
      <c r="BQ15" s="8">
        <v>9</v>
      </c>
      <c r="BR15" s="8" t="e">
        <f t="shared" si="7"/>
        <v>#N/A</v>
      </c>
      <c r="BS15" s="8" t="e">
        <f t="shared" si="31"/>
        <v>#N/A</v>
      </c>
      <c r="BT15" s="8" t="e">
        <f t="shared" si="32"/>
        <v>#N/A</v>
      </c>
      <c r="BU15" s="501">
        <f t="shared" si="33"/>
        <v>0</v>
      </c>
      <c r="BV15" s="9">
        <f t="shared" si="34"/>
        <v>8</v>
      </c>
      <c r="BW15" s="1" t="str">
        <f>IF(ISNA(BR15),"-",IF(BR15=0,"-",INDEX(Divisions!$B$6:$J$24,BT15,BS15)))</f>
        <v>-</v>
      </c>
      <c r="BX15" s="548" t="str">
        <f t="shared" si="35"/>
        <v>-</v>
      </c>
      <c r="BY15" s="549">
        <v>9</v>
      </c>
      <c r="BZ15" s="550" t="str">
        <f t="shared" si="10"/>
        <v>-</v>
      </c>
      <c r="CA15" s="551">
        <f t="shared" si="36"/>
        <v>9</v>
      </c>
    </row>
    <row r="16" spans="1:79" x14ac:dyDescent="0.25">
      <c r="B16" s="147">
        <v>10</v>
      </c>
      <c r="C16" s="439" t="s">
        <v>290</v>
      </c>
      <c r="D16" s="439" t="s">
        <v>291</v>
      </c>
      <c r="E16" s="439" t="s">
        <v>292</v>
      </c>
      <c r="F16" s="439" t="s">
        <v>195</v>
      </c>
      <c r="G16" s="440" t="s">
        <v>209</v>
      </c>
      <c r="H16" s="488">
        <v>32</v>
      </c>
      <c r="I16" s="464">
        <v>213</v>
      </c>
      <c r="J16" s="464">
        <v>9</v>
      </c>
      <c r="K16" s="464" t="s">
        <v>117</v>
      </c>
      <c r="L16" s="464" t="s">
        <v>76</v>
      </c>
      <c r="M16" s="561"/>
      <c r="N16" s="302">
        <v>2</v>
      </c>
      <c r="O16" s="466">
        <v>242.5</v>
      </c>
      <c r="P16" s="466">
        <v>105</v>
      </c>
      <c r="Q16" s="466">
        <v>182.5</v>
      </c>
      <c r="S16" s="543">
        <f t="shared" si="11"/>
        <v>10</v>
      </c>
      <c r="T16" s="543">
        <f t="shared" si="12"/>
        <v>2</v>
      </c>
      <c r="U16" s="544" t="str">
        <f t="shared" si="13"/>
        <v>Autumn</v>
      </c>
      <c r="V16" s="544" t="str">
        <f t="shared" si="14"/>
        <v>Mullen</v>
      </c>
      <c r="W16" s="305">
        <f t="shared" si="15"/>
        <v>213</v>
      </c>
      <c r="X16" s="545">
        <f t="shared" si="16"/>
        <v>242.5</v>
      </c>
      <c r="Z16" s="543">
        <f t="shared" si="17"/>
        <v>10</v>
      </c>
      <c r="AA16" s="543">
        <f t="shared" si="18"/>
        <v>2</v>
      </c>
      <c r="AB16" s="544" t="str">
        <f t="shared" si="19"/>
        <v>Autumn</v>
      </c>
      <c r="AC16" s="544" t="str">
        <f t="shared" si="20"/>
        <v>Mullen</v>
      </c>
      <c r="AD16" s="305">
        <f t="shared" si="21"/>
        <v>213</v>
      </c>
      <c r="AE16" s="545">
        <f t="shared" si="22"/>
        <v>105</v>
      </c>
      <c r="AG16" s="543">
        <f t="shared" si="23"/>
        <v>10</v>
      </c>
      <c r="AH16" s="543">
        <f t="shared" si="24"/>
        <v>2</v>
      </c>
      <c r="AI16" s="544" t="str">
        <f t="shared" si="25"/>
        <v>Autumn</v>
      </c>
      <c r="AJ16" s="544" t="str">
        <f t="shared" si="26"/>
        <v>Mullen</v>
      </c>
      <c r="AK16" s="305">
        <f t="shared" si="27"/>
        <v>213</v>
      </c>
      <c r="AL16" s="545">
        <f t="shared" si="28"/>
        <v>182.5</v>
      </c>
      <c r="AN16" s="36">
        <f>HLOOKUP($F16,Divisions!$B$4:$I$24,2,FALSE)</f>
        <v>6</v>
      </c>
      <c r="AO16" s="546" t="str">
        <f>HLOOKUP($F16,Divisions!$B$4:$I$24,2+Input!AO$5,FALSE)</f>
        <v>Womens Geared Masters 40+</v>
      </c>
      <c r="AP16" s="546" t="str">
        <f>HLOOKUP($F16,Divisions!$B$4:$I$24,2+Input!AP$5,FALSE)</f>
        <v>Womens Geared Open</v>
      </c>
      <c r="AQ16" s="546" t="str">
        <f>HLOOKUP($F16,Divisions!$B$4:$I$24,2+Input!AQ$5,FALSE)</f>
        <v>-</v>
      </c>
      <c r="AR16" s="546" t="str">
        <f>HLOOKUP($F16,Divisions!$B$4:$I$24,2+Input!AR$5,FALSE)</f>
        <v>-</v>
      </c>
      <c r="AS16" s="546" t="str">
        <f>HLOOKUP($F16,Divisions!$B$4:$I$24,2+Input!AS$5,FALSE)</f>
        <v>-</v>
      </c>
      <c r="AT16" s="546" t="str">
        <f>HLOOKUP($F16,Divisions!$B$4:$I$24,2+Input!AT$5,FALSE)</f>
        <v>-</v>
      </c>
      <c r="AU16" s="546" t="str">
        <f>HLOOKUP($F16,Divisions!$B$4:$I$24,2+Input!AU$5,FALSE)</f>
        <v>-</v>
      </c>
      <c r="AV16" s="546" t="str">
        <f>HLOOKUP($F16,Divisions!$B$4:$I$24,2+Input!AV$5,FALSE)</f>
        <v>-</v>
      </c>
      <c r="AW16" s="546" t="str">
        <f>HLOOKUP($F16,Divisions!$B$4:$I$24,2+Input!AW$5,FALSE)</f>
        <v>-</v>
      </c>
      <c r="AX16" s="546" t="str">
        <f>HLOOKUP($F16,Divisions!$B$4:$I$24,2+Input!AX$5,FALSE)</f>
        <v>-</v>
      </c>
      <c r="AY16" s="546" t="str">
        <f>HLOOKUP($F16,Divisions!$B$4:$I$24,2+Input!AY$5,FALSE)</f>
        <v>-</v>
      </c>
      <c r="AZ16" s="546" t="str">
        <f>HLOOKUP($F16,Divisions!$B$4:$I$24,2+Input!AZ$5,FALSE)</f>
        <v>-</v>
      </c>
      <c r="BA16" s="546" t="str">
        <f>HLOOKUP($F16,Divisions!$B$4:$I$24,2+Input!BA$5,FALSE)</f>
        <v>-</v>
      </c>
      <c r="BB16" s="546" t="str">
        <f>HLOOKUP($F16,Divisions!$B$4:$I$24,2+Input!BB$5,FALSE)</f>
        <v>-</v>
      </c>
      <c r="BC16" s="546" t="str">
        <f>HLOOKUP($F16,Divisions!$B$4:$I$24,2+Input!BC$5,FALSE)</f>
        <v>-</v>
      </c>
      <c r="BD16" s="546" t="str">
        <f>HLOOKUP($F16,Divisions!$B$4:$I$24,2+Input!BD$5,FALSE)</f>
        <v>-</v>
      </c>
      <c r="BE16" s="546" t="str">
        <f>HLOOKUP($F16,Divisions!$B$4:$I$24,2+Input!BE$5,FALSE)</f>
        <v>-</v>
      </c>
      <c r="BF16" s="546" t="str">
        <f>HLOOKUP($F16,Divisions!$B$4:$I$24,2+Input!BF$5,FALSE)</f>
        <v>-</v>
      </c>
      <c r="BG16" s="5" t="s">
        <v>46</v>
      </c>
      <c r="BI16" s="547">
        <f>IF(ISNA(Input!AN16),"-",Input!AN16)</f>
        <v>6</v>
      </c>
      <c r="BJ16" s="547">
        <f>IF(Input!G16="","-",MATCH(Input!G16,Input!AO16:BG16,0))</f>
        <v>2</v>
      </c>
      <c r="BK16" s="547">
        <f t="shared" si="3"/>
        <v>2</v>
      </c>
      <c r="BL16" s="547">
        <f t="shared" si="29"/>
        <v>6.02</v>
      </c>
      <c r="BM16" s="8">
        <v>10</v>
      </c>
      <c r="BN16" s="8">
        <f t="shared" si="5"/>
        <v>0</v>
      </c>
      <c r="BO16" s="8">
        <f t="shared" si="6"/>
        <v>8</v>
      </c>
      <c r="BP16" s="548">
        <f t="shared" si="30"/>
        <v>0</v>
      </c>
      <c r="BQ16" s="8">
        <v>10</v>
      </c>
      <c r="BR16" s="8" t="e">
        <f t="shared" si="7"/>
        <v>#N/A</v>
      </c>
      <c r="BS16" s="8" t="e">
        <f t="shared" si="31"/>
        <v>#N/A</v>
      </c>
      <c r="BT16" s="8" t="e">
        <f t="shared" si="32"/>
        <v>#N/A</v>
      </c>
      <c r="BU16" s="501">
        <f t="shared" si="33"/>
        <v>0</v>
      </c>
      <c r="BV16" s="9">
        <f t="shared" si="34"/>
        <v>8</v>
      </c>
      <c r="BW16" s="1" t="str">
        <f>IF(ISNA(BR16),"-",IF(BR16=0,"-",INDEX(Divisions!$B$6:$J$24,BT16,BS16)))</f>
        <v>-</v>
      </c>
      <c r="BX16" s="548" t="str">
        <f t="shared" si="35"/>
        <v>-</v>
      </c>
      <c r="BY16" s="549">
        <v>10</v>
      </c>
      <c r="BZ16" s="550" t="str">
        <f t="shared" si="10"/>
        <v>-</v>
      </c>
      <c r="CA16" s="551">
        <f t="shared" si="36"/>
        <v>10</v>
      </c>
    </row>
    <row r="17" spans="2:79" x14ac:dyDescent="0.25">
      <c r="B17" s="147">
        <v>11</v>
      </c>
      <c r="C17" s="439" t="s">
        <v>293</v>
      </c>
      <c r="D17" s="439" t="s">
        <v>294</v>
      </c>
      <c r="E17" s="439" t="s">
        <v>295</v>
      </c>
      <c r="F17" s="439" t="s">
        <v>194</v>
      </c>
      <c r="G17" s="440" t="s">
        <v>28</v>
      </c>
      <c r="H17" s="488">
        <v>36</v>
      </c>
      <c r="I17" s="464">
        <v>158</v>
      </c>
      <c r="J17" s="464">
        <v>11</v>
      </c>
      <c r="K17" s="464" t="s">
        <v>117</v>
      </c>
      <c r="L17" s="464" t="s">
        <v>76</v>
      </c>
      <c r="M17" s="561"/>
      <c r="N17" s="302">
        <v>2</v>
      </c>
      <c r="O17" s="466">
        <v>95</v>
      </c>
      <c r="P17" s="466">
        <v>55</v>
      </c>
      <c r="Q17" s="466">
        <v>127.5</v>
      </c>
      <c r="S17" s="543">
        <f t="shared" si="11"/>
        <v>11</v>
      </c>
      <c r="T17" s="543">
        <f t="shared" si="12"/>
        <v>2</v>
      </c>
      <c r="U17" s="544" t="str">
        <f t="shared" si="13"/>
        <v>Victoria</v>
      </c>
      <c r="V17" s="544" t="str">
        <f t="shared" si="14"/>
        <v>Violette</v>
      </c>
      <c r="W17" s="305">
        <f t="shared" si="15"/>
        <v>158</v>
      </c>
      <c r="X17" s="545">
        <f t="shared" si="16"/>
        <v>95</v>
      </c>
      <c r="Z17" s="543">
        <f t="shared" si="17"/>
        <v>11</v>
      </c>
      <c r="AA17" s="543">
        <f t="shared" si="18"/>
        <v>2</v>
      </c>
      <c r="AB17" s="544" t="str">
        <f t="shared" si="19"/>
        <v>Victoria</v>
      </c>
      <c r="AC17" s="544" t="str">
        <f t="shared" si="20"/>
        <v>Violette</v>
      </c>
      <c r="AD17" s="305">
        <f t="shared" si="21"/>
        <v>158</v>
      </c>
      <c r="AE17" s="545">
        <f>IF($P17="","-",$P17)</f>
        <v>55</v>
      </c>
      <c r="AG17" s="543">
        <f t="shared" si="23"/>
        <v>11</v>
      </c>
      <c r="AH17" s="543">
        <f t="shared" si="24"/>
        <v>2</v>
      </c>
      <c r="AI17" s="544" t="str">
        <f t="shared" si="25"/>
        <v>Victoria</v>
      </c>
      <c r="AJ17" s="544" t="str">
        <f t="shared" si="26"/>
        <v>Violette</v>
      </c>
      <c r="AK17" s="305">
        <f t="shared" si="27"/>
        <v>158</v>
      </c>
      <c r="AL17" s="545">
        <f t="shared" si="28"/>
        <v>127.5</v>
      </c>
      <c r="AN17" s="36">
        <f>HLOOKUP($F17,Divisions!$B$4:$I$24,2,FALSE)</f>
        <v>5</v>
      </c>
      <c r="AO17" s="546" t="str">
        <f>HLOOKUP($F17,Divisions!$B$4:$I$24,2+Input!AO$5,FALSE)</f>
        <v>Womens Raw Teen</v>
      </c>
      <c r="AP17" s="546" t="str">
        <f>HLOOKUP($F17,Divisions!$B$4:$I$24,2+Input!AP$5,FALSE)</f>
        <v>Womens Raw Junior</v>
      </c>
      <c r="AQ17" s="546" t="str">
        <f>HLOOKUP($F17,Divisions!$B$4:$I$24,2+Input!AQ$5,FALSE)</f>
        <v>Womens Raw Masters 40-49</v>
      </c>
      <c r="AR17" s="546" t="str">
        <f>HLOOKUP($F17,Divisions!$B$4:$I$24,2+Input!AR$5,FALSE)</f>
        <v>Womens Raw Masters 50+</v>
      </c>
      <c r="AS17" s="546" t="str">
        <f>HLOOKUP($F17,Divisions!$B$4:$I$24,2+Input!AS$5,FALSE)</f>
        <v>Womens Raw Open</v>
      </c>
      <c r="AT17" s="546" t="str">
        <f>HLOOKUP($F17,Divisions!$B$4:$I$24,2+Input!AT$5,FALSE)</f>
        <v>-</v>
      </c>
      <c r="AU17" s="546" t="str">
        <f>HLOOKUP($F17,Divisions!$B$4:$I$24,2+Input!AU$5,FALSE)</f>
        <v>-</v>
      </c>
      <c r="AV17" s="546" t="str">
        <f>HLOOKUP($F17,Divisions!$B$4:$I$24,2+Input!AV$5,FALSE)</f>
        <v>-</v>
      </c>
      <c r="AW17" s="546" t="str">
        <f>HLOOKUP($F17,Divisions!$B$4:$I$24,2+Input!AW$5,FALSE)</f>
        <v>-</v>
      </c>
      <c r="AX17" s="546" t="str">
        <f>HLOOKUP($F17,Divisions!$B$4:$I$24,2+Input!AX$5,FALSE)</f>
        <v>-</v>
      </c>
      <c r="AY17" s="546" t="str">
        <f>HLOOKUP($F17,Divisions!$B$4:$I$24,2+Input!AY$5,FALSE)</f>
        <v>-</v>
      </c>
      <c r="AZ17" s="546" t="str">
        <f>HLOOKUP($F17,Divisions!$B$4:$I$24,2+Input!AZ$5,FALSE)</f>
        <v>-</v>
      </c>
      <c r="BA17" s="546" t="str">
        <f>HLOOKUP($F17,Divisions!$B$4:$I$24,2+Input!BA$5,FALSE)</f>
        <v>-</v>
      </c>
      <c r="BB17" s="546" t="str">
        <f>HLOOKUP($F17,Divisions!$B$4:$I$24,2+Input!BB$5,FALSE)</f>
        <v>-</v>
      </c>
      <c r="BC17" s="546" t="str">
        <f>HLOOKUP($F17,Divisions!$B$4:$I$24,2+Input!BC$5,FALSE)</f>
        <v>-</v>
      </c>
      <c r="BD17" s="546" t="str">
        <f>HLOOKUP($F17,Divisions!$B$4:$I$24,2+Input!BD$5,FALSE)</f>
        <v>-</v>
      </c>
      <c r="BE17" s="546" t="str">
        <f>HLOOKUP($F17,Divisions!$B$4:$I$24,2+Input!BE$5,FALSE)</f>
        <v>-</v>
      </c>
      <c r="BF17" s="546" t="str">
        <f>HLOOKUP($F17,Divisions!$B$4:$I$24,2+Input!BF$5,FALSE)</f>
        <v>-</v>
      </c>
      <c r="BG17" s="5" t="s">
        <v>46</v>
      </c>
      <c r="BI17" s="547">
        <f>IF(ISNA(Input!AN17),"-",Input!AN17)</f>
        <v>5</v>
      </c>
      <c r="BJ17" s="547">
        <f>IF(Input!G17="","-",MATCH(Input!G17,Input!AO17:BG17,0))</f>
        <v>5</v>
      </c>
      <c r="BK17" s="547">
        <f t="shared" si="3"/>
        <v>7</v>
      </c>
      <c r="BL17" s="547">
        <f t="shared" si="29"/>
        <v>5.05</v>
      </c>
      <c r="BM17" s="8">
        <v>11</v>
      </c>
      <c r="BN17" s="8">
        <f t="shared" si="5"/>
        <v>0</v>
      </c>
      <c r="BO17" s="8">
        <f t="shared" si="6"/>
        <v>8</v>
      </c>
      <c r="BP17" s="548">
        <f t="shared" si="30"/>
        <v>0</v>
      </c>
      <c r="BQ17" s="8">
        <v>11</v>
      </c>
      <c r="BR17" s="8" t="e">
        <f t="shared" si="7"/>
        <v>#N/A</v>
      </c>
      <c r="BS17" s="8" t="e">
        <f t="shared" si="31"/>
        <v>#N/A</v>
      </c>
      <c r="BT17" s="8" t="e">
        <f t="shared" si="32"/>
        <v>#N/A</v>
      </c>
      <c r="BU17" s="501">
        <f t="shared" si="33"/>
        <v>0</v>
      </c>
      <c r="BV17" s="9">
        <f t="shared" si="34"/>
        <v>8</v>
      </c>
      <c r="BW17" s="1" t="str">
        <f>IF(ISNA(BR17),"-",IF(BR17=0,"-",INDEX(Divisions!$B$6:$J$24,BT17,BS17)))</f>
        <v>-</v>
      </c>
      <c r="BX17" s="548" t="str">
        <f t="shared" si="35"/>
        <v>-</v>
      </c>
      <c r="BY17" s="549">
        <v>11</v>
      </c>
      <c r="BZ17" s="550" t="str">
        <f t="shared" si="10"/>
        <v>-</v>
      </c>
      <c r="CA17" s="551">
        <f t="shared" si="36"/>
        <v>11</v>
      </c>
    </row>
    <row r="18" spans="2:79" x14ac:dyDescent="0.25">
      <c r="B18" s="147">
        <v>12</v>
      </c>
      <c r="C18" s="439" t="s">
        <v>296</v>
      </c>
      <c r="D18" s="439" t="s">
        <v>297</v>
      </c>
      <c r="E18" s="439" t="s">
        <v>278</v>
      </c>
      <c r="F18" s="439" t="s">
        <v>194</v>
      </c>
      <c r="G18" s="440" t="s">
        <v>28</v>
      </c>
      <c r="H18" s="488">
        <v>23</v>
      </c>
      <c r="I18" s="464">
        <v>142</v>
      </c>
      <c r="J18" s="464">
        <v>10</v>
      </c>
      <c r="K18" s="464" t="s">
        <v>117</v>
      </c>
      <c r="L18" s="464" t="s">
        <v>76</v>
      </c>
      <c r="M18" s="561"/>
      <c r="N18" s="302">
        <v>1</v>
      </c>
      <c r="O18" s="466">
        <v>87.5</v>
      </c>
      <c r="P18" s="466">
        <v>47.5</v>
      </c>
      <c r="Q18" s="466">
        <v>97.5</v>
      </c>
      <c r="S18" s="543">
        <f t="shared" si="11"/>
        <v>12</v>
      </c>
      <c r="T18" s="543">
        <f t="shared" si="12"/>
        <v>1</v>
      </c>
      <c r="U18" s="544" t="str">
        <f t="shared" si="13"/>
        <v>Chaya</v>
      </c>
      <c r="V18" s="544" t="str">
        <f t="shared" si="14"/>
        <v>Wood</v>
      </c>
      <c r="W18" s="305">
        <f t="shared" si="15"/>
        <v>142</v>
      </c>
      <c r="X18" s="545">
        <f t="shared" si="16"/>
        <v>87.5</v>
      </c>
      <c r="Z18" s="543">
        <f t="shared" si="17"/>
        <v>12</v>
      </c>
      <c r="AA18" s="543">
        <f t="shared" si="18"/>
        <v>1</v>
      </c>
      <c r="AB18" s="544" t="str">
        <f t="shared" si="19"/>
        <v>Chaya</v>
      </c>
      <c r="AC18" s="544" t="str">
        <f t="shared" si="20"/>
        <v>Wood</v>
      </c>
      <c r="AD18" s="305">
        <f t="shared" si="21"/>
        <v>142</v>
      </c>
      <c r="AE18" s="545">
        <f t="shared" si="22"/>
        <v>47.5</v>
      </c>
      <c r="AG18" s="543">
        <f t="shared" si="23"/>
        <v>12</v>
      </c>
      <c r="AH18" s="543">
        <f t="shared" si="24"/>
        <v>1</v>
      </c>
      <c r="AI18" s="544" t="str">
        <f t="shared" si="25"/>
        <v>Chaya</v>
      </c>
      <c r="AJ18" s="544" t="str">
        <f t="shared" si="26"/>
        <v>Wood</v>
      </c>
      <c r="AK18" s="305">
        <f t="shared" si="27"/>
        <v>142</v>
      </c>
      <c r="AL18" s="545">
        <f t="shared" si="28"/>
        <v>97.5</v>
      </c>
      <c r="AN18" s="36">
        <f>HLOOKUP($F18,Divisions!$B$4:$I$24,2,FALSE)</f>
        <v>5</v>
      </c>
      <c r="AO18" s="546" t="str">
        <f>HLOOKUP($F18,Divisions!$B$4:$I$24,2+Input!AO$5,FALSE)</f>
        <v>Womens Raw Teen</v>
      </c>
      <c r="AP18" s="546" t="str">
        <f>HLOOKUP($F18,Divisions!$B$4:$I$24,2+Input!AP$5,FALSE)</f>
        <v>Womens Raw Junior</v>
      </c>
      <c r="AQ18" s="546" t="str">
        <f>HLOOKUP($F18,Divisions!$B$4:$I$24,2+Input!AQ$5,FALSE)</f>
        <v>Womens Raw Masters 40-49</v>
      </c>
      <c r="AR18" s="546" t="str">
        <f>HLOOKUP($F18,Divisions!$B$4:$I$24,2+Input!AR$5,FALSE)</f>
        <v>Womens Raw Masters 50+</v>
      </c>
      <c r="AS18" s="546" t="str">
        <f>HLOOKUP($F18,Divisions!$B$4:$I$24,2+Input!AS$5,FALSE)</f>
        <v>Womens Raw Open</v>
      </c>
      <c r="AT18" s="546" t="str">
        <f>HLOOKUP($F18,Divisions!$B$4:$I$24,2+Input!AT$5,FALSE)</f>
        <v>-</v>
      </c>
      <c r="AU18" s="546" t="str">
        <f>HLOOKUP($F18,Divisions!$B$4:$I$24,2+Input!AU$5,FALSE)</f>
        <v>-</v>
      </c>
      <c r="AV18" s="546" t="str">
        <f>HLOOKUP($F18,Divisions!$B$4:$I$24,2+Input!AV$5,FALSE)</f>
        <v>-</v>
      </c>
      <c r="AW18" s="546" t="str">
        <f>HLOOKUP($F18,Divisions!$B$4:$I$24,2+Input!AW$5,FALSE)</f>
        <v>-</v>
      </c>
      <c r="AX18" s="546" t="str">
        <f>HLOOKUP($F18,Divisions!$B$4:$I$24,2+Input!AX$5,FALSE)</f>
        <v>-</v>
      </c>
      <c r="AY18" s="546" t="str">
        <f>HLOOKUP($F18,Divisions!$B$4:$I$24,2+Input!AY$5,FALSE)</f>
        <v>-</v>
      </c>
      <c r="AZ18" s="546" t="str">
        <f>HLOOKUP($F18,Divisions!$B$4:$I$24,2+Input!AZ$5,FALSE)</f>
        <v>-</v>
      </c>
      <c r="BA18" s="546" t="str">
        <f>HLOOKUP($F18,Divisions!$B$4:$I$24,2+Input!BA$5,FALSE)</f>
        <v>-</v>
      </c>
      <c r="BB18" s="546" t="str">
        <f>HLOOKUP($F18,Divisions!$B$4:$I$24,2+Input!BB$5,FALSE)</f>
        <v>-</v>
      </c>
      <c r="BC18" s="546" t="str">
        <f>HLOOKUP($F18,Divisions!$B$4:$I$24,2+Input!BC$5,FALSE)</f>
        <v>-</v>
      </c>
      <c r="BD18" s="546" t="str">
        <f>HLOOKUP($F18,Divisions!$B$4:$I$24,2+Input!BD$5,FALSE)</f>
        <v>-</v>
      </c>
      <c r="BE18" s="546" t="str">
        <f>HLOOKUP($F18,Divisions!$B$4:$I$24,2+Input!BE$5,FALSE)</f>
        <v>-</v>
      </c>
      <c r="BF18" s="546" t="str">
        <f>HLOOKUP($F18,Divisions!$B$4:$I$24,2+Input!BF$5,FALSE)</f>
        <v>-</v>
      </c>
      <c r="BG18" s="5" t="s">
        <v>46</v>
      </c>
      <c r="BI18" s="547">
        <f>IF(ISNA(Input!AN18),"-",Input!AN18)</f>
        <v>5</v>
      </c>
      <c r="BJ18" s="547">
        <f>IF(Input!G18="","-",MATCH(Input!G18,Input!AO18:BG18,0))</f>
        <v>5</v>
      </c>
      <c r="BK18" s="547">
        <f t="shared" si="3"/>
        <v>7</v>
      </c>
      <c r="BL18" s="547">
        <f t="shared" si="29"/>
        <v>5.05</v>
      </c>
      <c r="BM18" s="8">
        <v>12</v>
      </c>
      <c r="BN18" s="8">
        <f t="shared" si="5"/>
        <v>0</v>
      </c>
      <c r="BO18" s="8">
        <f t="shared" si="6"/>
        <v>8</v>
      </c>
      <c r="BP18" s="548">
        <f t="shared" si="30"/>
        <v>0</v>
      </c>
      <c r="BQ18" s="8">
        <v>12</v>
      </c>
      <c r="BR18" s="8" t="e">
        <f t="shared" si="7"/>
        <v>#N/A</v>
      </c>
      <c r="BS18" s="8" t="e">
        <f t="shared" si="31"/>
        <v>#N/A</v>
      </c>
      <c r="BT18" s="8" t="e">
        <f t="shared" si="32"/>
        <v>#N/A</v>
      </c>
      <c r="BU18" s="501">
        <f t="shared" si="33"/>
        <v>0</v>
      </c>
      <c r="BV18" s="9">
        <f t="shared" si="34"/>
        <v>8</v>
      </c>
      <c r="BW18" s="1" t="str">
        <f>IF(ISNA(BR18),"-",IF(BR18=0,"-",INDEX(Divisions!$B$6:$J$24,BT18,BS18)))</f>
        <v>-</v>
      </c>
      <c r="BX18" s="548" t="str">
        <f t="shared" si="35"/>
        <v>-</v>
      </c>
      <c r="BY18" s="549">
        <v>12</v>
      </c>
      <c r="BZ18" s="550" t="str">
        <f t="shared" si="10"/>
        <v>-</v>
      </c>
      <c r="CA18" s="551">
        <f t="shared" si="36"/>
        <v>12</v>
      </c>
    </row>
    <row r="19" spans="2:79" x14ac:dyDescent="0.25">
      <c r="B19" s="147">
        <v>13</v>
      </c>
      <c r="C19" s="439" t="s">
        <v>298</v>
      </c>
      <c r="D19" s="439" t="s">
        <v>297</v>
      </c>
      <c r="E19" s="439" t="s">
        <v>278</v>
      </c>
      <c r="F19" s="439" t="s">
        <v>195</v>
      </c>
      <c r="G19" s="440" t="s">
        <v>209</v>
      </c>
      <c r="H19" s="488">
        <v>55</v>
      </c>
      <c r="I19" s="464">
        <v>170</v>
      </c>
      <c r="J19" s="464">
        <v>8</v>
      </c>
      <c r="K19" s="464" t="s">
        <v>117</v>
      </c>
      <c r="L19" s="464" t="s">
        <v>76</v>
      </c>
      <c r="M19" s="561"/>
      <c r="N19" s="302">
        <v>2</v>
      </c>
      <c r="O19" s="466">
        <v>97.5</v>
      </c>
      <c r="P19" s="466">
        <v>62.5</v>
      </c>
      <c r="Q19" s="466">
        <v>95</v>
      </c>
      <c r="S19" s="543">
        <f t="shared" si="11"/>
        <v>13</v>
      </c>
      <c r="T19" s="543">
        <f t="shared" si="12"/>
        <v>2</v>
      </c>
      <c r="U19" s="544" t="str">
        <f t="shared" si="13"/>
        <v>Wendy</v>
      </c>
      <c r="V19" s="544" t="str">
        <f t="shared" si="14"/>
        <v>Wood</v>
      </c>
      <c r="W19" s="305">
        <f t="shared" si="15"/>
        <v>170</v>
      </c>
      <c r="X19" s="545">
        <f t="shared" si="16"/>
        <v>97.5</v>
      </c>
      <c r="Z19" s="543">
        <f t="shared" si="17"/>
        <v>13</v>
      </c>
      <c r="AA19" s="543">
        <f t="shared" si="18"/>
        <v>2</v>
      </c>
      <c r="AB19" s="544" t="str">
        <f t="shared" si="19"/>
        <v>Wendy</v>
      </c>
      <c r="AC19" s="544" t="str">
        <f t="shared" si="20"/>
        <v>Wood</v>
      </c>
      <c r="AD19" s="305">
        <f t="shared" si="21"/>
        <v>170</v>
      </c>
      <c r="AE19" s="545">
        <f>IF($P19="","-",$P19)</f>
        <v>62.5</v>
      </c>
      <c r="AG19" s="543">
        <f t="shared" si="23"/>
        <v>13</v>
      </c>
      <c r="AH19" s="543">
        <f t="shared" si="24"/>
        <v>2</v>
      </c>
      <c r="AI19" s="544" t="str">
        <f t="shared" si="25"/>
        <v>Wendy</v>
      </c>
      <c r="AJ19" s="544" t="str">
        <f t="shared" si="26"/>
        <v>Wood</v>
      </c>
      <c r="AK19" s="305">
        <f t="shared" si="27"/>
        <v>170</v>
      </c>
      <c r="AL19" s="545">
        <f t="shared" si="28"/>
        <v>95</v>
      </c>
      <c r="AN19" s="36">
        <f>HLOOKUP($F19,Divisions!$B$4:$I$24,2,FALSE)</f>
        <v>6</v>
      </c>
      <c r="AO19" s="546" t="str">
        <f>HLOOKUP($F19,Divisions!$B$4:$I$24,2+Input!AO$5,FALSE)</f>
        <v>Womens Geared Masters 40+</v>
      </c>
      <c r="AP19" s="546" t="str">
        <f>HLOOKUP($F19,Divisions!$B$4:$I$24,2+Input!AP$5,FALSE)</f>
        <v>Womens Geared Open</v>
      </c>
      <c r="AQ19" s="546" t="str">
        <f>HLOOKUP($F19,Divisions!$B$4:$I$24,2+Input!AQ$5,FALSE)</f>
        <v>-</v>
      </c>
      <c r="AR19" s="546" t="str">
        <f>HLOOKUP($F19,Divisions!$B$4:$I$24,2+Input!AR$5,FALSE)</f>
        <v>-</v>
      </c>
      <c r="AS19" s="546" t="str">
        <f>HLOOKUP($F19,Divisions!$B$4:$I$24,2+Input!AS$5,FALSE)</f>
        <v>-</v>
      </c>
      <c r="AT19" s="546" t="str">
        <f>HLOOKUP($F19,Divisions!$B$4:$I$24,2+Input!AT$5,FALSE)</f>
        <v>-</v>
      </c>
      <c r="AU19" s="546" t="str">
        <f>HLOOKUP($F19,Divisions!$B$4:$I$24,2+Input!AU$5,FALSE)</f>
        <v>-</v>
      </c>
      <c r="AV19" s="546" t="str">
        <f>HLOOKUP($F19,Divisions!$B$4:$I$24,2+Input!AV$5,FALSE)</f>
        <v>-</v>
      </c>
      <c r="AW19" s="546" t="str">
        <f>HLOOKUP($F19,Divisions!$B$4:$I$24,2+Input!AW$5,FALSE)</f>
        <v>-</v>
      </c>
      <c r="AX19" s="546" t="str">
        <f>HLOOKUP($F19,Divisions!$B$4:$I$24,2+Input!AX$5,FALSE)</f>
        <v>-</v>
      </c>
      <c r="AY19" s="546" t="str">
        <f>HLOOKUP($F19,Divisions!$B$4:$I$24,2+Input!AY$5,FALSE)</f>
        <v>-</v>
      </c>
      <c r="AZ19" s="546" t="str">
        <f>HLOOKUP($F19,Divisions!$B$4:$I$24,2+Input!AZ$5,FALSE)</f>
        <v>-</v>
      </c>
      <c r="BA19" s="546" t="str">
        <f>HLOOKUP($F19,Divisions!$B$4:$I$24,2+Input!BA$5,FALSE)</f>
        <v>-</v>
      </c>
      <c r="BB19" s="546" t="str">
        <f>HLOOKUP($F19,Divisions!$B$4:$I$24,2+Input!BB$5,FALSE)</f>
        <v>-</v>
      </c>
      <c r="BC19" s="546" t="str">
        <f>HLOOKUP($F19,Divisions!$B$4:$I$24,2+Input!BC$5,FALSE)</f>
        <v>-</v>
      </c>
      <c r="BD19" s="546" t="str">
        <f>HLOOKUP($F19,Divisions!$B$4:$I$24,2+Input!BD$5,FALSE)</f>
        <v>-</v>
      </c>
      <c r="BE19" s="546" t="str">
        <f>HLOOKUP($F19,Divisions!$B$4:$I$24,2+Input!BE$5,FALSE)</f>
        <v>-</v>
      </c>
      <c r="BF19" s="546" t="str">
        <f>HLOOKUP($F19,Divisions!$B$4:$I$24,2+Input!BF$5,FALSE)</f>
        <v>-</v>
      </c>
      <c r="BG19" s="5" t="s">
        <v>46</v>
      </c>
      <c r="BI19" s="547">
        <f>IF(ISNA(Input!AN19),"-",Input!AN19)</f>
        <v>6</v>
      </c>
      <c r="BJ19" s="547">
        <f>IF(Input!G19="","-",MATCH(Input!G19,Input!AO19:BG19,0))</f>
        <v>2</v>
      </c>
      <c r="BK19" s="547">
        <f t="shared" si="3"/>
        <v>2</v>
      </c>
      <c r="BL19" s="547">
        <f t="shared" si="29"/>
        <v>6.02</v>
      </c>
      <c r="BM19" s="8">
        <v>13</v>
      </c>
      <c r="BN19" s="8">
        <f t="shared" si="5"/>
        <v>0</v>
      </c>
      <c r="BO19" s="8">
        <f t="shared" si="6"/>
        <v>8</v>
      </c>
      <c r="BP19" s="548">
        <f t="shared" si="30"/>
        <v>0</v>
      </c>
      <c r="BQ19" s="8">
        <v>13</v>
      </c>
      <c r="BR19" s="8" t="e">
        <f t="shared" si="7"/>
        <v>#N/A</v>
      </c>
      <c r="BS19" s="8" t="e">
        <f t="shared" si="31"/>
        <v>#N/A</v>
      </c>
      <c r="BT19" s="8" t="e">
        <f t="shared" si="32"/>
        <v>#N/A</v>
      </c>
      <c r="BU19" s="501">
        <f t="shared" si="33"/>
        <v>0</v>
      </c>
      <c r="BV19" s="9">
        <f t="shared" si="34"/>
        <v>8</v>
      </c>
      <c r="BW19" s="1" t="str">
        <f>IF(ISNA(BR19),"-",IF(BR19=0,"-",INDEX(Divisions!$B$6:$J$24,BT19,BS19)))</f>
        <v>-</v>
      </c>
      <c r="BX19" s="548" t="str">
        <f t="shared" si="35"/>
        <v>-</v>
      </c>
      <c r="BY19" s="549">
        <v>13</v>
      </c>
      <c r="BZ19" s="550" t="str">
        <f t="shared" si="10"/>
        <v>-</v>
      </c>
      <c r="CA19" s="551">
        <f t="shared" si="36"/>
        <v>13</v>
      </c>
    </row>
    <row r="20" spans="2:79" x14ac:dyDescent="0.25">
      <c r="B20" s="147">
        <v>14</v>
      </c>
      <c r="C20" s="439" t="s">
        <v>299</v>
      </c>
      <c r="D20" s="439" t="s">
        <v>300</v>
      </c>
      <c r="E20" s="439" t="s">
        <v>301</v>
      </c>
      <c r="F20" s="439" t="s">
        <v>194</v>
      </c>
      <c r="G20" s="440" t="s">
        <v>28</v>
      </c>
      <c r="H20" s="488">
        <v>35</v>
      </c>
      <c r="I20" s="464">
        <v>126</v>
      </c>
      <c r="J20" s="464">
        <v>6</v>
      </c>
      <c r="K20" s="464" t="s">
        <v>117</v>
      </c>
      <c r="L20" s="464" t="s">
        <v>76</v>
      </c>
      <c r="M20" s="561"/>
      <c r="N20" s="302">
        <v>2</v>
      </c>
      <c r="O20" s="466">
        <v>102.5</v>
      </c>
      <c r="P20" s="466">
        <v>55</v>
      </c>
      <c r="Q20" s="466">
        <v>102.5</v>
      </c>
      <c r="S20" s="543">
        <f t="shared" si="11"/>
        <v>14</v>
      </c>
      <c r="T20" s="543">
        <f t="shared" si="12"/>
        <v>2</v>
      </c>
      <c r="U20" s="544" t="str">
        <f t="shared" si="13"/>
        <v>Ariel</v>
      </c>
      <c r="V20" s="544" t="str">
        <f t="shared" si="14"/>
        <v>Woodman</v>
      </c>
      <c r="W20" s="305">
        <f t="shared" si="15"/>
        <v>126</v>
      </c>
      <c r="X20" s="545">
        <f t="shared" si="16"/>
        <v>102.5</v>
      </c>
      <c r="Z20" s="543">
        <f t="shared" si="17"/>
        <v>14</v>
      </c>
      <c r="AA20" s="543">
        <f t="shared" si="18"/>
        <v>2</v>
      </c>
      <c r="AB20" s="544" t="str">
        <f t="shared" si="19"/>
        <v>Ariel</v>
      </c>
      <c r="AC20" s="544" t="str">
        <f t="shared" si="20"/>
        <v>Woodman</v>
      </c>
      <c r="AD20" s="305">
        <f t="shared" si="21"/>
        <v>126</v>
      </c>
      <c r="AE20" s="545">
        <f t="shared" si="22"/>
        <v>55</v>
      </c>
      <c r="AG20" s="543">
        <f t="shared" si="23"/>
        <v>14</v>
      </c>
      <c r="AH20" s="543">
        <f t="shared" si="24"/>
        <v>2</v>
      </c>
      <c r="AI20" s="544" t="str">
        <f t="shared" si="25"/>
        <v>Ariel</v>
      </c>
      <c r="AJ20" s="544" t="str">
        <f t="shared" si="26"/>
        <v>Woodman</v>
      </c>
      <c r="AK20" s="305">
        <f t="shared" si="27"/>
        <v>126</v>
      </c>
      <c r="AL20" s="545">
        <f t="shared" si="28"/>
        <v>102.5</v>
      </c>
      <c r="AN20" s="36">
        <f>HLOOKUP($F20,Divisions!$B$4:$I$24,2,FALSE)</f>
        <v>5</v>
      </c>
      <c r="AO20" s="546" t="str">
        <f>HLOOKUP($F20,Divisions!$B$4:$I$24,2+Input!AO$5,FALSE)</f>
        <v>Womens Raw Teen</v>
      </c>
      <c r="AP20" s="546" t="str">
        <f>HLOOKUP($F20,Divisions!$B$4:$I$24,2+Input!AP$5,FALSE)</f>
        <v>Womens Raw Junior</v>
      </c>
      <c r="AQ20" s="546" t="str">
        <f>HLOOKUP($F20,Divisions!$B$4:$I$24,2+Input!AQ$5,FALSE)</f>
        <v>Womens Raw Masters 40-49</v>
      </c>
      <c r="AR20" s="546" t="str">
        <f>HLOOKUP($F20,Divisions!$B$4:$I$24,2+Input!AR$5,FALSE)</f>
        <v>Womens Raw Masters 50+</v>
      </c>
      <c r="AS20" s="546" t="str">
        <f>HLOOKUP($F20,Divisions!$B$4:$I$24,2+Input!AS$5,FALSE)</f>
        <v>Womens Raw Open</v>
      </c>
      <c r="AT20" s="546" t="str">
        <f>HLOOKUP($F20,Divisions!$B$4:$I$24,2+Input!AT$5,FALSE)</f>
        <v>-</v>
      </c>
      <c r="AU20" s="546" t="str">
        <f>HLOOKUP($F20,Divisions!$B$4:$I$24,2+Input!AU$5,FALSE)</f>
        <v>-</v>
      </c>
      <c r="AV20" s="546" t="str">
        <f>HLOOKUP($F20,Divisions!$B$4:$I$24,2+Input!AV$5,FALSE)</f>
        <v>-</v>
      </c>
      <c r="AW20" s="546" t="str">
        <f>HLOOKUP($F20,Divisions!$B$4:$I$24,2+Input!AW$5,FALSE)</f>
        <v>-</v>
      </c>
      <c r="AX20" s="546" t="str">
        <f>HLOOKUP($F20,Divisions!$B$4:$I$24,2+Input!AX$5,FALSE)</f>
        <v>-</v>
      </c>
      <c r="AY20" s="546" t="str">
        <f>HLOOKUP($F20,Divisions!$B$4:$I$24,2+Input!AY$5,FALSE)</f>
        <v>-</v>
      </c>
      <c r="AZ20" s="546" t="str">
        <f>HLOOKUP($F20,Divisions!$B$4:$I$24,2+Input!AZ$5,FALSE)</f>
        <v>-</v>
      </c>
      <c r="BA20" s="546" t="str">
        <f>HLOOKUP($F20,Divisions!$B$4:$I$24,2+Input!BA$5,FALSE)</f>
        <v>-</v>
      </c>
      <c r="BB20" s="546" t="str">
        <f>HLOOKUP($F20,Divisions!$B$4:$I$24,2+Input!BB$5,FALSE)</f>
        <v>-</v>
      </c>
      <c r="BC20" s="546" t="str">
        <f>HLOOKUP($F20,Divisions!$B$4:$I$24,2+Input!BC$5,FALSE)</f>
        <v>-</v>
      </c>
      <c r="BD20" s="546" t="str">
        <f>HLOOKUP($F20,Divisions!$B$4:$I$24,2+Input!BD$5,FALSE)</f>
        <v>-</v>
      </c>
      <c r="BE20" s="546" t="str">
        <f>HLOOKUP($F20,Divisions!$B$4:$I$24,2+Input!BE$5,FALSE)</f>
        <v>-</v>
      </c>
      <c r="BF20" s="546" t="str">
        <f>HLOOKUP($F20,Divisions!$B$4:$I$24,2+Input!BF$5,FALSE)</f>
        <v>-</v>
      </c>
      <c r="BG20" s="5" t="s">
        <v>46</v>
      </c>
      <c r="BI20" s="547">
        <f>IF(ISNA(Input!AN20),"-",Input!AN20)</f>
        <v>5</v>
      </c>
      <c r="BJ20" s="547">
        <f>IF(Input!G20="","-",MATCH(Input!G20,Input!AO20:BG20,0))</f>
        <v>5</v>
      </c>
      <c r="BK20" s="547">
        <f t="shared" si="3"/>
        <v>7</v>
      </c>
      <c r="BL20" s="547">
        <f t="shared" si="29"/>
        <v>5.05</v>
      </c>
      <c r="BM20" s="8">
        <v>14</v>
      </c>
      <c r="BN20" s="8">
        <f t="shared" si="5"/>
        <v>0</v>
      </c>
      <c r="BO20" s="8">
        <f t="shared" si="6"/>
        <v>8</v>
      </c>
      <c r="BP20" s="548">
        <f t="shared" si="30"/>
        <v>0</v>
      </c>
      <c r="BQ20" s="8">
        <v>14</v>
      </c>
      <c r="BR20" s="8" t="e">
        <f t="shared" si="7"/>
        <v>#N/A</v>
      </c>
      <c r="BS20" s="8" t="e">
        <f t="shared" si="31"/>
        <v>#N/A</v>
      </c>
      <c r="BT20" s="8" t="e">
        <f t="shared" si="32"/>
        <v>#N/A</v>
      </c>
      <c r="BU20" s="501">
        <f t="shared" si="33"/>
        <v>0</v>
      </c>
      <c r="BV20" s="9">
        <f t="shared" si="34"/>
        <v>8</v>
      </c>
      <c r="BW20" s="1" t="str">
        <f>IF(ISNA(BR20),"-",IF(BR20=0,"-",INDEX(Divisions!$B$6:$J$24,BT20,BS20)))</f>
        <v>-</v>
      </c>
      <c r="BX20" s="548" t="str">
        <f t="shared" si="35"/>
        <v>-</v>
      </c>
      <c r="BY20" s="549">
        <v>14</v>
      </c>
      <c r="BZ20" s="550" t="str">
        <f t="shared" si="10"/>
        <v>-</v>
      </c>
      <c r="CA20" s="551">
        <f t="shared" si="36"/>
        <v>14</v>
      </c>
    </row>
    <row r="21" spans="2:79" x14ac:dyDescent="0.25">
      <c r="B21" s="147">
        <v>15</v>
      </c>
      <c r="C21" s="439"/>
      <c r="D21" s="439"/>
      <c r="E21" s="439"/>
      <c r="F21" s="439"/>
      <c r="G21" s="440"/>
      <c r="H21" s="488"/>
      <c r="I21" s="464"/>
      <c r="J21" s="464"/>
      <c r="K21" s="464"/>
      <c r="L21" s="464"/>
      <c r="M21" s="561"/>
      <c r="N21" s="302"/>
      <c r="O21" s="466"/>
      <c r="P21" s="466"/>
      <c r="Q21" s="466"/>
      <c r="S21" s="543">
        <f t="shared" si="11"/>
        <v>15</v>
      </c>
      <c r="T21" s="543" t="str">
        <f t="shared" si="12"/>
        <v>-</v>
      </c>
      <c r="U21" s="544" t="str">
        <f t="shared" si="13"/>
        <v>-</v>
      </c>
      <c r="V21" s="544" t="str">
        <f t="shared" si="14"/>
        <v>-</v>
      </c>
      <c r="W21" s="305" t="str">
        <f t="shared" si="15"/>
        <v>-</v>
      </c>
      <c r="X21" s="545" t="str">
        <f t="shared" si="16"/>
        <v>-</v>
      </c>
      <c r="Z21" s="543">
        <f t="shared" si="17"/>
        <v>15</v>
      </c>
      <c r="AA21" s="543" t="str">
        <f t="shared" si="18"/>
        <v>-</v>
      </c>
      <c r="AB21" s="544" t="str">
        <f t="shared" si="19"/>
        <v>-</v>
      </c>
      <c r="AC21" s="544" t="str">
        <f t="shared" si="20"/>
        <v>-</v>
      </c>
      <c r="AD21" s="305" t="str">
        <f t="shared" si="21"/>
        <v>-</v>
      </c>
      <c r="AE21" s="545" t="str">
        <f t="shared" si="22"/>
        <v>-</v>
      </c>
      <c r="AG21" s="543">
        <f t="shared" si="23"/>
        <v>15</v>
      </c>
      <c r="AH21" s="543" t="str">
        <f t="shared" si="24"/>
        <v>-</v>
      </c>
      <c r="AI21" s="544" t="str">
        <f t="shared" si="25"/>
        <v>-</v>
      </c>
      <c r="AJ21" s="544" t="str">
        <f t="shared" si="26"/>
        <v>-</v>
      </c>
      <c r="AK21" s="305" t="str">
        <f t="shared" si="27"/>
        <v>-</v>
      </c>
      <c r="AL21" s="545" t="str">
        <f t="shared" si="28"/>
        <v>-</v>
      </c>
      <c r="AN21" s="36" t="e">
        <f>HLOOKUP($F21,Divisions!$B$4:$I$24,2,FALSE)</f>
        <v>#N/A</v>
      </c>
      <c r="AO21" s="546" t="e">
        <f>HLOOKUP($F21,Divisions!$B$4:$I$24,2+Input!AO$5,FALSE)</f>
        <v>#N/A</v>
      </c>
      <c r="AP21" s="546" t="e">
        <f>HLOOKUP($F21,Divisions!$B$4:$I$24,2+Input!AP$5,FALSE)</f>
        <v>#N/A</v>
      </c>
      <c r="AQ21" s="546" t="e">
        <f>HLOOKUP($F21,Divisions!$B$4:$I$24,2+Input!AQ$5,FALSE)</f>
        <v>#N/A</v>
      </c>
      <c r="AR21" s="546" t="e">
        <f>HLOOKUP($F21,Divisions!$B$4:$I$24,2+Input!AR$5,FALSE)</f>
        <v>#N/A</v>
      </c>
      <c r="AS21" s="546" t="e">
        <f>HLOOKUP($F21,Divisions!$B$4:$I$24,2+Input!AS$5,FALSE)</f>
        <v>#N/A</v>
      </c>
      <c r="AT21" s="546" t="e">
        <f>HLOOKUP($F21,Divisions!$B$4:$I$24,2+Input!AT$5,FALSE)</f>
        <v>#N/A</v>
      </c>
      <c r="AU21" s="546" t="e">
        <f>HLOOKUP($F21,Divisions!$B$4:$I$24,2+Input!AU$5,FALSE)</f>
        <v>#N/A</v>
      </c>
      <c r="AV21" s="546" t="e">
        <f>HLOOKUP($F21,Divisions!$B$4:$I$24,2+Input!AV$5,FALSE)</f>
        <v>#N/A</v>
      </c>
      <c r="AW21" s="546" t="e">
        <f>HLOOKUP($F21,Divisions!$B$4:$I$24,2+Input!AW$5,FALSE)</f>
        <v>#N/A</v>
      </c>
      <c r="AX21" s="546" t="e">
        <f>HLOOKUP($F21,Divisions!$B$4:$I$24,2+Input!AX$5,FALSE)</f>
        <v>#N/A</v>
      </c>
      <c r="AY21" s="546" t="e">
        <f>HLOOKUP($F21,Divisions!$B$4:$I$24,2+Input!AY$5,FALSE)</f>
        <v>#N/A</v>
      </c>
      <c r="AZ21" s="546" t="e">
        <f>HLOOKUP($F21,Divisions!$B$4:$I$24,2+Input!AZ$5,FALSE)</f>
        <v>#N/A</v>
      </c>
      <c r="BA21" s="546" t="e">
        <f>HLOOKUP($F21,Divisions!$B$4:$I$24,2+Input!BA$5,FALSE)</f>
        <v>#N/A</v>
      </c>
      <c r="BB21" s="546" t="e">
        <f>HLOOKUP($F21,Divisions!$B$4:$I$24,2+Input!BB$5,FALSE)</f>
        <v>#N/A</v>
      </c>
      <c r="BC21" s="546" t="e">
        <f>HLOOKUP($F21,Divisions!$B$4:$I$24,2+Input!BC$5,FALSE)</f>
        <v>#N/A</v>
      </c>
      <c r="BD21" s="546" t="e">
        <f>HLOOKUP($F21,Divisions!$B$4:$I$24,2+Input!BD$5,FALSE)</f>
        <v>#N/A</v>
      </c>
      <c r="BE21" s="546" t="e">
        <f>HLOOKUP($F21,Divisions!$B$4:$I$24,2+Input!BE$5,FALSE)</f>
        <v>#N/A</v>
      </c>
      <c r="BF21" s="546" t="e">
        <f>HLOOKUP($F21,Divisions!$B$4:$I$24,2+Input!BF$5,FALSE)</f>
        <v>#N/A</v>
      </c>
      <c r="BG21" s="5" t="s">
        <v>46</v>
      </c>
      <c r="BI21" s="547" t="str">
        <f>IF(ISNA(Input!AN21),"-",Input!AN21)</f>
        <v>-</v>
      </c>
      <c r="BJ21" s="547" t="str">
        <f>IF(Input!G21="","-",MATCH(Input!G21,Input!AO21:BG21,0))</f>
        <v>-</v>
      </c>
      <c r="BK21" s="547" t="str">
        <f t="shared" si="3"/>
        <v>-</v>
      </c>
      <c r="BL21" s="547" t="str">
        <f t="shared" si="29"/>
        <v>-</v>
      </c>
      <c r="BM21" s="8">
        <v>15</v>
      </c>
      <c r="BN21" s="8">
        <f t="shared" si="5"/>
        <v>5.04</v>
      </c>
      <c r="BO21" s="8">
        <f t="shared" si="6"/>
        <v>5</v>
      </c>
      <c r="BP21" s="548">
        <f t="shared" si="30"/>
        <v>5.04</v>
      </c>
      <c r="BQ21" s="8">
        <v>15</v>
      </c>
      <c r="BR21" s="8" t="e">
        <f t="shared" si="7"/>
        <v>#N/A</v>
      </c>
      <c r="BS21" s="8" t="e">
        <f t="shared" si="31"/>
        <v>#N/A</v>
      </c>
      <c r="BT21" s="8" t="e">
        <f t="shared" si="32"/>
        <v>#N/A</v>
      </c>
      <c r="BU21" s="501">
        <f t="shared" si="33"/>
        <v>0</v>
      </c>
      <c r="BV21" s="9">
        <f t="shared" si="34"/>
        <v>8</v>
      </c>
      <c r="BW21" s="1" t="str">
        <f>IF(ISNA(BR21),"-",IF(BR21=0,"-",INDEX(Divisions!$B$6:$J$24,BT21,BS21)))</f>
        <v>-</v>
      </c>
      <c r="BX21" s="548" t="str">
        <f t="shared" si="35"/>
        <v>-</v>
      </c>
      <c r="BY21" s="549">
        <v>15</v>
      </c>
      <c r="BZ21" s="550" t="str">
        <f t="shared" si="10"/>
        <v>-</v>
      </c>
      <c r="CA21" s="551">
        <f t="shared" si="36"/>
        <v>15</v>
      </c>
    </row>
    <row r="22" spans="2:79" x14ac:dyDescent="0.25">
      <c r="B22" s="147">
        <v>16</v>
      </c>
      <c r="C22" s="439"/>
      <c r="D22" s="439"/>
      <c r="E22" s="439" t="s">
        <v>255</v>
      </c>
      <c r="F22" s="439"/>
      <c r="G22" s="440"/>
      <c r="H22" s="488"/>
      <c r="I22" s="464"/>
      <c r="J22" s="464"/>
      <c r="K22" s="464"/>
      <c r="L22" s="464"/>
      <c r="M22" s="561"/>
      <c r="N22" s="302"/>
      <c r="O22" s="466"/>
      <c r="P22" s="466"/>
      <c r="Q22" s="466"/>
      <c r="S22" s="543">
        <f t="shared" si="11"/>
        <v>16</v>
      </c>
      <c r="T22" s="543" t="str">
        <f t="shared" si="12"/>
        <v>-</v>
      </c>
      <c r="U22" s="544" t="str">
        <f t="shared" si="13"/>
        <v>-</v>
      </c>
      <c r="V22" s="544" t="str">
        <f t="shared" si="14"/>
        <v>-</v>
      </c>
      <c r="W22" s="305" t="str">
        <f t="shared" si="15"/>
        <v>-</v>
      </c>
      <c r="X22" s="545" t="str">
        <f t="shared" si="16"/>
        <v>-</v>
      </c>
      <c r="Z22" s="543">
        <f t="shared" si="17"/>
        <v>16</v>
      </c>
      <c r="AA22" s="543" t="str">
        <f t="shared" si="18"/>
        <v>-</v>
      </c>
      <c r="AB22" s="544" t="str">
        <f t="shared" si="19"/>
        <v>-</v>
      </c>
      <c r="AC22" s="544" t="str">
        <f t="shared" si="20"/>
        <v>-</v>
      </c>
      <c r="AD22" s="305" t="str">
        <f t="shared" si="21"/>
        <v>-</v>
      </c>
      <c r="AE22" s="545" t="str">
        <f t="shared" si="22"/>
        <v>-</v>
      </c>
      <c r="AG22" s="543">
        <f t="shared" si="23"/>
        <v>16</v>
      </c>
      <c r="AH22" s="543" t="str">
        <f t="shared" si="24"/>
        <v>-</v>
      </c>
      <c r="AI22" s="544" t="str">
        <f t="shared" si="25"/>
        <v>-</v>
      </c>
      <c r="AJ22" s="544" t="str">
        <f t="shared" si="26"/>
        <v>-</v>
      </c>
      <c r="AK22" s="305" t="str">
        <f t="shared" si="27"/>
        <v>-</v>
      </c>
      <c r="AL22" s="545" t="str">
        <f t="shared" si="28"/>
        <v>-</v>
      </c>
      <c r="AN22" s="36" t="e">
        <f>HLOOKUP($F22,Divisions!$B$4:$I$24,2,FALSE)</f>
        <v>#N/A</v>
      </c>
      <c r="AO22" s="546" t="e">
        <f>HLOOKUP($F22,Divisions!$B$4:$I$24,2+Input!AO$5,FALSE)</f>
        <v>#N/A</v>
      </c>
      <c r="AP22" s="546" t="e">
        <f>HLOOKUP($F22,Divisions!$B$4:$I$24,2+Input!AP$5,FALSE)</f>
        <v>#N/A</v>
      </c>
      <c r="AQ22" s="546" t="e">
        <f>HLOOKUP($F22,Divisions!$B$4:$I$24,2+Input!AQ$5,FALSE)</f>
        <v>#N/A</v>
      </c>
      <c r="AR22" s="546" t="e">
        <f>HLOOKUP($F22,Divisions!$B$4:$I$24,2+Input!AR$5,FALSE)</f>
        <v>#N/A</v>
      </c>
      <c r="AS22" s="546" t="e">
        <f>HLOOKUP($F22,Divisions!$B$4:$I$24,2+Input!AS$5,FALSE)</f>
        <v>#N/A</v>
      </c>
      <c r="AT22" s="546" t="e">
        <f>HLOOKUP($F22,Divisions!$B$4:$I$24,2+Input!AT$5,FALSE)</f>
        <v>#N/A</v>
      </c>
      <c r="AU22" s="546" t="e">
        <f>HLOOKUP($F22,Divisions!$B$4:$I$24,2+Input!AU$5,FALSE)</f>
        <v>#N/A</v>
      </c>
      <c r="AV22" s="546" t="e">
        <f>HLOOKUP($F22,Divisions!$B$4:$I$24,2+Input!AV$5,FALSE)</f>
        <v>#N/A</v>
      </c>
      <c r="AW22" s="546" t="e">
        <f>HLOOKUP($F22,Divisions!$B$4:$I$24,2+Input!AW$5,FALSE)</f>
        <v>#N/A</v>
      </c>
      <c r="AX22" s="546" t="e">
        <f>HLOOKUP($F22,Divisions!$B$4:$I$24,2+Input!AX$5,FALSE)</f>
        <v>#N/A</v>
      </c>
      <c r="AY22" s="546" t="e">
        <f>HLOOKUP($F22,Divisions!$B$4:$I$24,2+Input!AY$5,FALSE)</f>
        <v>#N/A</v>
      </c>
      <c r="AZ22" s="546" t="e">
        <f>HLOOKUP($F22,Divisions!$B$4:$I$24,2+Input!AZ$5,FALSE)</f>
        <v>#N/A</v>
      </c>
      <c r="BA22" s="546" t="e">
        <f>HLOOKUP($F22,Divisions!$B$4:$I$24,2+Input!BA$5,FALSE)</f>
        <v>#N/A</v>
      </c>
      <c r="BB22" s="546" t="e">
        <f>HLOOKUP($F22,Divisions!$B$4:$I$24,2+Input!BB$5,FALSE)</f>
        <v>#N/A</v>
      </c>
      <c r="BC22" s="546" t="e">
        <f>HLOOKUP($F22,Divisions!$B$4:$I$24,2+Input!BC$5,FALSE)</f>
        <v>#N/A</v>
      </c>
      <c r="BD22" s="546" t="e">
        <f>HLOOKUP($F22,Divisions!$B$4:$I$24,2+Input!BD$5,FALSE)</f>
        <v>#N/A</v>
      </c>
      <c r="BE22" s="546" t="e">
        <f>HLOOKUP($F22,Divisions!$B$4:$I$24,2+Input!BE$5,FALSE)</f>
        <v>#N/A</v>
      </c>
      <c r="BF22" s="546" t="e">
        <f>HLOOKUP($F22,Divisions!$B$4:$I$24,2+Input!BF$5,FALSE)</f>
        <v>#N/A</v>
      </c>
      <c r="BG22" s="5" t="s">
        <v>46</v>
      </c>
      <c r="BI22" s="547" t="str">
        <f>IF(ISNA(Input!AN22),"-",Input!AN22)</f>
        <v>-</v>
      </c>
      <c r="BJ22" s="547" t="str">
        <f>IF(Input!G22="","-",MATCH(Input!G22,Input!AO22:BG22,0))</f>
        <v>-</v>
      </c>
      <c r="BK22" s="547" t="str">
        <f t="shared" si="3"/>
        <v>-</v>
      </c>
      <c r="BL22" s="547" t="str">
        <f t="shared" si="29"/>
        <v>-</v>
      </c>
      <c r="BM22" s="8">
        <v>16</v>
      </c>
      <c r="BN22" s="8">
        <f t="shared" si="5"/>
        <v>0</v>
      </c>
      <c r="BO22" s="8">
        <f t="shared" si="6"/>
        <v>8</v>
      </c>
      <c r="BP22" s="548">
        <f t="shared" si="30"/>
        <v>0</v>
      </c>
      <c r="BQ22" s="8">
        <v>16</v>
      </c>
      <c r="BR22" s="8" t="e">
        <f t="shared" si="7"/>
        <v>#N/A</v>
      </c>
      <c r="BS22" s="8" t="e">
        <f t="shared" si="31"/>
        <v>#N/A</v>
      </c>
      <c r="BT22" s="8" t="e">
        <f t="shared" si="32"/>
        <v>#N/A</v>
      </c>
      <c r="BU22" s="501">
        <f t="shared" si="33"/>
        <v>0</v>
      </c>
      <c r="BV22" s="9">
        <f t="shared" si="34"/>
        <v>8</v>
      </c>
      <c r="BW22" s="1" t="str">
        <f>IF(ISNA(BR22),"-",IF(BR22=0,"-",INDEX(Divisions!$B$6:$J$24,BT22,BS22)))</f>
        <v>-</v>
      </c>
      <c r="BX22" s="548" t="str">
        <f t="shared" si="35"/>
        <v>-</v>
      </c>
      <c r="BY22" s="549">
        <v>16</v>
      </c>
      <c r="BZ22" s="550" t="str">
        <f t="shared" si="10"/>
        <v>-</v>
      </c>
      <c r="CA22" s="551">
        <f t="shared" si="36"/>
        <v>16</v>
      </c>
    </row>
    <row r="23" spans="2:79" x14ac:dyDescent="0.25">
      <c r="B23" s="147">
        <v>17</v>
      </c>
      <c r="C23" s="439"/>
      <c r="D23" s="439"/>
      <c r="E23" s="439"/>
      <c r="F23" s="439"/>
      <c r="G23" s="440"/>
      <c r="H23" s="488"/>
      <c r="I23" s="464"/>
      <c r="J23" s="464"/>
      <c r="K23" s="464"/>
      <c r="L23" s="464"/>
      <c r="M23" s="561"/>
      <c r="N23" s="302"/>
      <c r="O23" s="466"/>
      <c r="P23" s="466"/>
      <c r="Q23" s="466"/>
      <c r="S23" s="543">
        <f t="shared" si="11"/>
        <v>17</v>
      </c>
      <c r="T23" s="543" t="str">
        <f t="shared" si="12"/>
        <v>-</v>
      </c>
      <c r="U23" s="544" t="str">
        <f t="shared" si="13"/>
        <v>-</v>
      </c>
      <c r="V23" s="544" t="str">
        <f t="shared" si="14"/>
        <v>-</v>
      </c>
      <c r="W23" s="305" t="str">
        <f t="shared" si="15"/>
        <v>-</v>
      </c>
      <c r="X23" s="545" t="str">
        <f t="shared" si="16"/>
        <v>-</v>
      </c>
      <c r="Z23" s="543">
        <f t="shared" si="17"/>
        <v>17</v>
      </c>
      <c r="AA23" s="543" t="str">
        <f t="shared" si="18"/>
        <v>-</v>
      </c>
      <c r="AB23" s="544" t="str">
        <f t="shared" si="19"/>
        <v>-</v>
      </c>
      <c r="AC23" s="544" t="str">
        <f t="shared" si="20"/>
        <v>-</v>
      </c>
      <c r="AD23" s="305" t="str">
        <f t="shared" si="21"/>
        <v>-</v>
      </c>
      <c r="AE23" s="545" t="str">
        <f t="shared" si="22"/>
        <v>-</v>
      </c>
      <c r="AG23" s="543">
        <f t="shared" si="23"/>
        <v>17</v>
      </c>
      <c r="AH23" s="543" t="str">
        <f t="shared" si="24"/>
        <v>-</v>
      </c>
      <c r="AI23" s="544" t="str">
        <f t="shared" si="25"/>
        <v>-</v>
      </c>
      <c r="AJ23" s="544" t="str">
        <f t="shared" si="26"/>
        <v>-</v>
      </c>
      <c r="AK23" s="305" t="str">
        <f t="shared" si="27"/>
        <v>-</v>
      </c>
      <c r="AL23" s="545" t="str">
        <f t="shared" si="28"/>
        <v>-</v>
      </c>
      <c r="AN23" s="36" t="e">
        <f>HLOOKUP($F23,Divisions!$B$4:$I$24,2,FALSE)</f>
        <v>#N/A</v>
      </c>
      <c r="AO23" s="546" t="e">
        <f>HLOOKUP($F23,Divisions!$B$4:$I$24,2+Input!AO$5,FALSE)</f>
        <v>#N/A</v>
      </c>
      <c r="AP23" s="546" t="e">
        <f>HLOOKUP($F23,Divisions!$B$4:$I$24,2+Input!AP$5,FALSE)</f>
        <v>#N/A</v>
      </c>
      <c r="AQ23" s="546" t="e">
        <f>HLOOKUP($F23,Divisions!$B$4:$I$24,2+Input!AQ$5,FALSE)</f>
        <v>#N/A</v>
      </c>
      <c r="AR23" s="546" t="e">
        <f>HLOOKUP($F23,Divisions!$B$4:$I$24,2+Input!AR$5,FALSE)</f>
        <v>#N/A</v>
      </c>
      <c r="AS23" s="546" t="e">
        <f>HLOOKUP($F23,Divisions!$B$4:$I$24,2+Input!AS$5,FALSE)</f>
        <v>#N/A</v>
      </c>
      <c r="AT23" s="546" t="e">
        <f>HLOOKUP($F23,Divisions!$B$4:$I$24,2+Input!AT$5,FALSE)</f>
        <v>#N/A</v>
      </c>
      <c r="AU23" s="546" t="e">
        <f>HLOOKUP($F23,Divisions!$B$4:$I$24,2+Input!AU$5,FALSE)</f>
        <v>#N/A</v>
      </c>
      <c r="AV23" s="546" t="e">
        <f>HLOOKUP($F23,Divisions!$B$4:$I$24,2+Input!AV$5,FALSE)</f>
        <v>#N/A</v>
      </c>
      <c r="AW23" s="546" t="e">
        <f>HLOOKUP($F23,Divisions!$B$4:$I$24,2+Input!AW$5,FALSE)</f>
        <v>#N/A</v>
      </c>
      <c r="AX23" s="546" t="e">
        <f>HLOOKUP($F23,Divisions!$B$4:$I$24,2+Input!AX$5,FALSE)</f>
        <v>#N/A</v>
      </c>
      <c r="AY23" s="546" t="e">
        <f>HLOOKUP($F23,Divisions!$B$4:$I$24,2+Input!AY$5,FALSE)</f>
        <v>#N/A</v>
      </c>
      <c r="AZ23" s="546" t="e">
        <f>HLOOKUP($F23,Divisions!$B$4:$I$24,2+Input!AZ$5,FALSE)</f>
        <v>#N/A</v>
      </c>
      <c r="BA23" s="546" t="e">
        <f>HLOOKUP($F23,Divisions!$B$4:$I$24,2+Input!BA$5,FALSE)</f>
        <v>#N/A</v>
      </c>
      <c r="BB23" s="546" t="e">
        <f>HLOOKUP($F23,Divisions!$B$4:$I$24,2+Input!BB$5,FALSE)</f>
        <v>#N/A</v>
      </c>
      <c r="BC23" s="546" t="e">
        <f>HLOOKUP($F23,Divisions!$B$4:$I$24,2+Input!BC$5,FALSE)</f>
        <v>#N/A</v>
      </c>
      <c r="BD23" s="546" t="e">
        <f>HLOOKUP($F23,Divisions!$B$4:$I$24,2+Input!BD$5,FALSE)</f>
        <v>#N/A</v>
      </c>
      <c r="BE23" s="546" t="e">
        <f>HLOOKUP($F23,Divisions!$B$4:$I$24,2+Input!BE$5,FALSE)</f>
        <v>#N/A</v>
      </c>
      <c r="BF23" s="546" t="e">
        <f>HLOOKUP($F23,Divisions!$B$4:$I$24,2+Input!BF$5,FALSE)</f>
        <v>#N/A</v>
      </c>
      <c r="BG23" s="5" t="s">
        <v>46</v>
      </c>
      <c r="BI23" s="547" t="str">
        <f>IF(ISNA(Input!AN23),"-",Input!AN23)</f>
        <v>-</v>
      </c>
      <c r="BJ23" s="547" t="str">
        <f>IF(Input!G23="","-",MATCH(Input!G23,Input!AO23:BG23,0))</f>
        <v>-</v>
      </c>
      <c r="BK23" s="547" t="str">
        <f t="shared" si="3"/>
        <v>-</v>
      </c>
      <c r="BL23" s="547" t="str">
        <f t="shared" si="29"/>
        <v>-</v>
      </c>
      <c r="BM23" s="8">
        <v>17</v>
      </c>
      <c r="BN23" s="8">
        <f t="shared" si="5"/>
        <v>5.03</v>
      </c>
      <c r="BO23" s="8">
        <f t="shared" si="6"/>
        <v>6</v>
      </c>
      <c r="BP23" s="548">
        <f t="shared" si="30"/>
        <v>5.03</v>
      </c>
      <c r="BQ23" s="8">
        <v>17</v>
      </c>
      <c r="BR23" s="8" t="e">
        <f t="shared" si="7"/>
        <v>#N/A</v>
      </c>
      <c r="BS23" s="8" t="e">
        <f t="shared" si="31"/>
        <v>#N/A</v>
      </c>
      <c r="BT23" s="8" t="e">
        <f t="shared" si="32"/>
        <v>#N/A</v>
      </c>
      <c r="BU23" s="501">
        <f t="shared" si="33"/>
        <v>0</v>
      </c>
      <c r="BV23" s="9">
        <f t="shared" si="34"/>
        <v>8</v>
      </c>
      <c r="BW23" s="1" t="str">
        <f>IF(ISNA(BR23),"-",IF(BR23=0,"-",INDEX(Divisions!$B$6:$J$24,BT23,BS23)))</f>
        <v>-</v>
      </c>
      <c r="BX23" s="548" t="str">
        <f t="shared" si="35"/>
        <v>-</v>
      </c>
      <c r="BY23" s="549">
        <v>17</v>
      </c>
      <c r="BZ23" s="550" t="str">
        <f t="shared" si="10"/>
        <v>-</v>
      </c>
      <c r="CA23" s="551">
        <f t="shared" si="36"/>
        <v>17</v>
      </c>
    </row>
    <row r="24" spans="2:79" x14ac:dyDescent="0.25">
      <c r="B24" s="147">
        <v>18</v>
      </c>
      <c r="C24" s="439"/>
      <c r="D24" s="439"/>
      <c r="E24" s="439"/>
      <c r="F24" s="439"/>
      <c r="G24" s="440"/>
      <c r="H24" s="488"/>
      <c r="I24" s="464"/>
      <c r="J24" s="464"/>
      <c r="K24" s="464"/>
      <c r="L24" s="464"/>
      <c r="M24" s="561"/>
      <c r="N24" s="302"/>
      <c r="O24" s="466"/>
      <c r="P24" s="466"/>
      <c r="Q24" s="466"/>
      <c r="S24" s="543">
        <f t="shared" si="11"/>
        <v>18</v>
      </c>
      <c r="T24" s="543" t="str">
        <f t="shared" si="12"/>
        <v>-</v>
      </c>
      <c r="U24" s="544" t="str">
        <f t="shared" si="13"/>
        <v>-</v>
      </c>
      <c r="V24" s="544" t="str">
        <f t="shared" si="14"/>
        <v>-</v>
      </c>
      <c r="W24" s="305" t="str">
        <f t="shared" si="15"/>
        <v>-</v>
      </c>
      <c r="X24" s="545" t="str">
        <f t="shared" si="16"/>
        <v>-</v>
      </c>
      <c r="Z24" s="543">
        <f t="shared" si="17"/>
        <v>18</v>
      </c>
      <c r="AA24" s="543" t="str">
        <f t="shared" si="18"/>
        <v>-</v>
      </c>
      <c r="AB24" s="544" t="str">
        <f t="shared" si="19"/>
        <v>-</v>
      </c>
      <c r="AC24" s="544" t="str">
        <f t="shared" si="20"/>
        <v>-</v>
      </c>
      <c r="AD24" s="305" t="str">
        <f t="shared" si="21"/>
        <v>-</v>
      </c>
      <c r="AE24" s="545" t="str">
        <f t="shared" si="22"/>
        <v>-</v>
      </c>
      <c r="AG24" s="543">
        <f t="shared" si="23"/>
        <v>18</v>
      </c>
      <c r="AH24" s="543" t="str">
        <f t="shared" si="24"/>
        <v>-</v>
      </c>
      <c r="AI24" s="544" t="str">
        <f t="shared" si="25"/>
        <v>-</v>
      </c>
      <c r="AJ24" s="544" t="str">
        <f t="shared" si="26"/>
        <v>-</v>
      </c>
      <c r="AK24" s="305" t="str">
        <f t="shared" si="27"/>
        <v>-</v>
      </c>
      <c r="AL24" s="545" t="str">
        <f t="shared" si="28"/>
        <v>-</v>
      </c>
      <c r="AN24" s="36" t="e">
        <f>HLOOKUP($F24,Divisions!$B$4:$I$24,2,FALSE)</f>
        <v>#N/A</v>
      </c>
      <c r="AO24" s="546" t="e">
        <f>HLOOKUP($F24,Divisions!$B$4:$I$24,2+Input!AO$5,FALSE)</f>
        <v>#N/A</v>
      </c>
      <c r="AP24" s="546" t="e">
        <f>HLOOKUP($F24,Divisions!$B$4:$I$24,2+Input!AP$5,FALSE)</f>
        <v>#N/A</v>
      </c>
      <c r="AQ24" s="546" t="e">
        <f>HLOOKUP($F24,Divisions!$B$4:$I$24,2+Input!AQ$5,FALSE)</f>
        <v>#N/A</v>
      </c>
      <c r="AR24" s="546" t="e">
        <f>HLOOKUP($F24,Divisions!$B$4:$I$24,2+Input!AR$5,FALSE)</f>
        <v>#N/A</v>
      </c>
      <c r="AS24" s="546" t="e">
        <f>HLOOKUP($F24,Divisions!$B$4:$I$24,2+Input!AS$5,FALSE)</f>
        <v>#N/A</v>
      </c>
      <c r="AT24" s="546" t="e">
        <f>HLOOKUP($F24,Divisions!$B$4:$I$24,2+Input!AT$5,FALSE)</f>
        <v>#N/A</v>
      </c>
      <c r="AU24" s="546" t="e">
        <f>HLOOKUP($F24,Divisions!$B$4:$I$24,2+Input!AU$5,FALSE)</f>
        <v>#N/A</v>
      </c>
      <c r="AV24" s="546" t="e">
        <f>HLOOKUP($F24,Divisions!$B$4:$I$24,2+Input!AV$5,FALSE)</f>
        <v>#N/A</v>
      </c>
      <c r="AW24" s="546" t="e">
        <f>HLOOKUP($F24,Divisions!$B$4:$I$24,2+Input!AW$5,FALSE)</f>
        <v>#N/A</v>
      </c>
      <c r="AX24" s="546" t="e">
        <f>HLOOKUP($F24,Divisions!$B$4:$I$24,2+Input!AX$5,FALSE)</f>
        <v>#N/A</v>
      </c>
      <c r="AY24" s="546" t="e">
        <f>HLOOKUP($F24,Divisions!$B$4:$I$24,2+Input!AY$5,FALSE)</f>
        <v>#N/A</v>
      </c>
      <c r="AZ24" s="546" t="e">
        <f>HLOOKUP($F24,Divisions!$B$4:$I$24,2+Input!AZ$5,FALSE)</f>
        <v>#N/A</v>
      </c>
      <c r="BA24" s="546" t="e">
        <f>HLOOKUP($F24,Divisions!$B$4:$I$24,2+Input!BA$5,FALSE)</f>
        <v>#N/A</v>
      </c>
      <c r="BB24" s="546" t="e">
        <f>HLOOKUP($F24,Divisions!$B$4:$I$24,2+Input!BB$5,FALSE)</f>
        <v>#N/A</v>
      </c>
      <c r="BC24" s="546" t="e">
        <f>HLOOKUP($F24,Divisions!$B$4:$I$24,2+Input!BC$5,FALSE)</f>
        <v>#N/A</v>
      </c>
      <c r="BD24" s="546" t="e">
        <f>HLOOKUP($F24,Divisions!$B$4:$I$24,2+Input!BD$5,FALSE)</f>
        <v>#N/A</v>
      </c>
      <c r="BE24" s="546" t="e">
        <f>HLOOKUP($F24,Divisions!$B$4:$I$24,2+Input!BE$5,FALSE)</f>
        <v>#N/A</v>
      </c>
      <c r="BF24" s="546" t="e">
        <f>HLOOKUP($F24,Divisions!$B$4:$I$24,2+Input!BF$5,FALSE)</f>
        <v>#N/A</v>
      </c>
      <c r="BG24" s="5" t="s">
        <v>46</v>
      </c>
      <c r="BI24" s="547" t="str">
        <f>IF(ISNA(Input!AN24),"-",Input!AN24)</f>
        <v>-</v>
      </c>
      <c r="BJ24" s="547" t="str">
        <f>IF(Input!G24="","-",MATCH(Input!G24,Input!AO24:BG24,0))</f>
        <v>-</v>
      </c>
      <c r="BK24" s="547" t="str">
        <f t="shared" si="3"/>
        <v>-</v>
      </c>
      <c r="BL24" s="547" t="str">
        <f t="shared" si="29"/>
        <v>-</v>
      </c>
      <c r="BM24" s="8">
        <v>18</v>
      </c>
      <c r="BN24" s="8">
        <f t="shared" si="5"/>
        <v>5.0199999999999996</v>
      </c>
      <c r="BO24" s="8">
        <f t="shared" si="6"/>
        <v>7</v>
      </c>
      <c r="BP24" s="548">
        <f t="shared" si="30"/>
        <v>5.0199999999999996</v>
      </c>
      <c r="BQ24" s="8">
        <v>18</v>
      </c>
      <c r="BR24" s="8" t="e">
        <f t="shared" si="7"/>
        <v>#N/A</v>
      </c>
      <c r="BS24" s="8" t="e">
        <f t="shared" si="31"/>
        <v>#N/A</v>
      </c>
      <c r="BT24" s="8" t="e">
        <f t="shared" si="32"/>
        <v>#N/A</v>
      </c>
      <c r="BU24" s="501">
        <f t="shared" si="33"/>
        <v>0</v>
      </c>
      <c r="BV24" s="9">
        <f t="shared" si="34"/>
        <v>8</v>
      </c>
      <c r="BW24" s="1" t="str">
        <f>IF(ISNA(BR24),"-",IF(BR24=0,"-",INDEX(Divisions!$B$6:$J$24,BT24,BS24)))</f>
        <v>-</v>
      </c>
      <c r="BX24" s="548" t="str">
        <f t="shared" si="35"/>
        <v>-</v>
      </c>
      <c r="BY24" s="549">
        <v>18</v>
      </c>
      <c r="BZ24" s="550" t="str">
        <f t="shared" si="10"/>
        <v>-</v>
      </c>
      <c r="CA24" s="551">
        <f t="shared" si="36"/>
        <v>18</v>
      </c>
    </row>
    <row r="25" spans="2:79" x14ac:dyDescent="0.25">
      <c r="B25" s="147">
        <v>19</v>
      </c>
      <c r="C25" s="439"/>
      <c r="D25" s="439"/>
      <c r="E25" s="439"/>
      <c r="F25" s="439"/>
      <c r="G25" s="440"/>
      <c r="H25" s="488"/>
      <c r="I25" s="464"/>
      <c r="J25" s="464"/>
      <c r="K25" s="464"/>
      <c r="L25" s="464"/>
      <c r="M25" s="561"/>
      <c r="N25" s="302"/>
      <c r="O25" s="466"/>
      <c r="P25" s="466"/>
      <c r="Q25" s="466"/>
      <c r="S25" s="543">
        <f t="shared" si="11"/>
        <v>19</v>
      </c>
      <c r="T25" s="543" t="str">
        <f t="shared" si="12"/>
        <v>-</v>
      </c>
      <c r="U25" s="544" t="str">
        <f t="shared" si="13"/>
        <v>-</v>
      </c>
      <c r="V25" s="544" t="str">
        <f t="shared" si="14"/>
        <v>-</v>
      </c>
      <c r="W25" s="305" t="str">
        <f t="shared" si="15"/>
        <v>-</v>
      </c>
      <c r="X25" s="545" t="str">
        <f t="shared" si="16"/>
        <v>-</v>
      </c>
      <c r="Z25" s="543">
        <f t="shared" si="17"/>
        <v>19</v>
      </c>
      <c r="AA25" s="543" t="str">
        <f t="shared" si="18"/>
        <v>-</v>
      </c>
      <c r="AB25" s="544" t="str">
        <f t="shared" si="19"/>
        <v>-</v>
      </c>
      <c r="AC25" s="544" t="str">
        <f t="shared" si="20"/>
        <v>-</v>
      </c>
      <c r="AD25" s="305" t="str">
        <f t="shared" si="21"/>
        <v>-</v>
      </c>
      <c r="AE25" s="545" t="str">
        <f t="shared" si="22"/>
        <v>-</v>
      </c>
      <c r="AG25" s="543">
        <f t="shared" si="23"/>
        <v>19</v>
      </c>
      <c r="AH25" s="543" t="str">
        <f t="shared" si="24"/>
        <v>-</v>
      </c>
      <c r="AI25" s="544" t="str">
        <f t="shared" si="25"/>
        <v>-</v>
      </c>
      <c r="AJ25" s="544" t="str">
        <f t="shared" si="26"/>
        <v>-</v>
      </c>
      <c r="AK25" s="305" t="str">
        <f t="shared" si="27"/>
        <v>-</v>
      </c>
      <c r="AL25" s="545" t="str">
        <f t="shared" si="28"/>
        <v>-</v>
      </c>
      <c r="AN25" s="36" t="e">
        <f>HLOOKUP($F25,Divisions!$B$4:$I$24,2,FALSE)</f>
        <v>#N/A</v>
      </c>
      <c r="AO25" s="546" t="e">
        <f>HLOOKUP($F25,Divisions!$B$4:$I$24,2+Input!AO$5,FALSE)</f>
        <v>#N/A</v>
      </c>
      <c r="AP25" s="546" t="e">
        <f>HLOOKUP($F25,Divisions!$B$4:$I$24,2+Input!AP$5,FALSE)</f>
        <v>#N/A</v>
      </c>
      <c r="AQ25" s="546" t="e">
        <f>HLOOKUP($F25,Divisions!$B$4:$I$24,2+Input!AQ$5,FALSE)</f>
        <v>#N/A</v>
      </c>
      <c r="AR25" s="546" t="e">
        <f>HLOOKUP($F25,Divisions!$B$4:$I$24,2+Input!AR$5,FALSE)</f>
        <v>#N/A</v>
      </c>
      <c r="AS25" s="546" t="e">
        <f>HLOOKUP($F25,Divisions!$B$4:$I$24,2+Input!AS$5,FALSE)</f>
        <v>#N/A</v>
      </c>
      <c r="AT25" s="546" t="e">
        <f>HLOOKUP($F25,Divisions!$B$4:$I$24,2+Input!AT$5,FALSE)</f>
        <v>#N/A</v>
      </c>
      <c r="AU25" s="546" t="e">
        <f>HLOOKUP($F25,Divisions!$B$4:$I$24,2+Input!AU$5,FALSE)</f>
        <v>#N/A</v>
      </c>
      <c r="AV25" s="546" t="e">
        <f>HLOOKUP($F25,Divisions!$B$4:$I$24,2+Input!AV$5,FALSE)</f>
        <v>#N/A</v>
      </c>
      <c r="AW25" s="546" t="e">
        <f>HLOOKUP($F25,Divisions!$B$4:$I$24,2+Input!AW$5,FALSE)</f>
        <v>#N/A</v>
      </c>
      <c r="AX25" s="546" t="e">
        <f>HLOOKUP($F25,Divisions!$B$4:$I$24,2+Input!AX$5,FALSE)</f>
        <v>#N/A</v>
      </c>
      <c r="AY25" s="546" t="e">
        <f>HLOOKUP($F25,Divisions!$B$4:$I$24,2+Input!AY$5,FALSE)</f>
        <v>#N/A</v>
      </c>
      <c r="AZ25" s="546" t="e">
        <f>HLOOKUP($F25,Divisions!$B$4:$I$24,2+Input!AZ$5,FALSE)</f>
        <v>#N/A</v>
      </c>
      <c r="BA25" s="546" t="e">
        <f>HLOOKUP($F25,Divisions!$B$4:$I$24,2+Input!BA$5,FALSE)</f>
        <v>#N/A</v>
      </c>
      <c r="BB25" s="546" t="e">
        <f>HLOOKUP($F25,Divisions!$B$4:$I$24,2+Input!BB$5,FALSE)</f>
        <v>#N/A</v>
      </c>
      <c r="BC25" s="546" t="e">
        <f>HLOOKUP($F25,Divisions!$B$4:$I$24,2+Input!BC$5,FALSE)</f>
        <v>#N/A</v>
      </c>
      <c r="BD25" s="546" t="e">
        <f>HLOOKUP($F25,Divisions!$B$4:$I$24,2+Input!BD$5,FALSE)</f>
        <v>#N/A</v>
      </c>
      <c r="BE25" s="546" t="e">
        <f>HLOOKUP($F25,Divisions!$B$4:$I$24,2+Input!BE$5,FALSE)</f>
        <v>#N/A</v>
      </c>
      <c r="BF25" s="546" t="e">
        <f>HLOOKUP($F25,Divisions!$B$4:$I$24,2+Input!BF$5,FALSE)</f>
        <v>#N/A</v>
      </c>
      <c r="BG25" s="5" t="s">
        <v>46</v>
      </c>
      <c r="BI25" s="547" t="str">
        <f>IF(ISNA(Input!AN25),"-",Input!AN25)</f>
        <v>-</v>
      </c>
      <c r="BJ25" s="547" t="str">
        <f>IF(Input!G25="","-",MATCH(Input!G25,Input!AO25:BG25,0))</f>
        <v>-</v>
      </c>
      <c r="BK25" s="547" t="str">
        <f t="shared" si="3"/>
        <v>-</v>
      </c>
      <c r="BL25" s="547" t="str">
        <f t="shared" si="29"/>
        <v>-</v>
      </c>
      <c r="BM25" s="8">
        <v>19</v>
      </c>
      <c r="BN25" s="8">
        <f t="shared" si="5"/>
        <v>0</v>
      </c>
      <c r="BO25" s="8">
        <f t="shared" si="6"/>
        <v>8</v>
      </c>
      <c r="BP25" s="548">
        <f t="shared" si="30"/>
        <v>0</v>
      </c>
      <c r="BQ25" s="8">
        <v>19</v>
      </c>
      <c r="BR25" s="8" t="e">
        <f t="shared" si="7"/>
        <v>#N/A</v>
      </c>
      <c r="BS25" s="8" t="e">
        <f t="shared" si="31"/>
        <v>#N/A</v>
      </c>
      <c r="BT25" s="8" t="e">
        <f t="shared" si="32"/>
        <v>#N/A</v>
      </c>
      <c r="BU25" s="501">
        <f t="shared" si="33"/>
        <v>0</v>
      </c>
      <c r="BV25" s="9">
        <f t="shared" si="34"/>
        <v>8</v>
      </c>
      <c r="BW25" s="1" t="str">
        <f>IF(ISNA(BR25),"-",IF(BR25=0,"-",INDEX(Divisions!$B$6:$J$24,BT25,BS25)))</f>
        <v>-</v>
      </c>
      <c r="BX25" s="548" t="str">
        <f t="shared" si="35"/>
        <v>-</v>
      </c>
      <c r="BY25" s="549">
        <v>19</v>
      </c>
      <c r="BZ25" s="550" t="str">
        <f t="shared" si="10"/>
        <v>-</v>
      </c>
      <c r="CA25" s="551">
        <f t="shared" si="36"/>
        <v>19</v>
      </c>
    </row>
    <row r="26" spans="2:79" x14ac:dyDescent="0.25">
      <c r="B26" s="552">
        <v>20</v>
      </c>
      <c r="C26" s="439"/>
      <c r="D26" s="439"/>
      <c r="E26" s="439"/>
      <c r="F26" s="439"/>
      <c r="G26" s="440"/>
      <c r="H26" s="488"/>
      <c r="I26" s="464"/>
      <c r="J26" s="464"/>
      <c r="K26" s="464"/>
      <c r="L26" s="464"/>
      <c r="M26" s="561"/>
      <c r="N26" s="302"/>
      <c r="O26" s="466"/>
      <c r="P26" s="466"/>
      <c r="Q26" s="466"/>
      <c r="S26" s="543">
        <f t="shared" si="11"/>
        <v>20</v>
      </c>
      <c r="T26" s="543" t="str">
        <f t="shared" si="12"/>
        <v>-</v>
      </c>
      <c r="U26" s="544" t="str">
        <f t="shared" si="13"/>
        <v>-</v>
      </c>
      <c r="V26" s="544" t="str">
        <f t="shared" si="14"/>
        <v>-</v>
      </c>
      <c r="W26" s="305" t="str">
        <f t="shared" si="15"/>
        <v>-</v>
      </c>
      <c r="X26" s="545" t="str">
        <f t="shared" si="16"/>
        <v>-</v>
      </c>
      <c r="Z26" s="543">
        <f t="shared" si="17"/>
        <v>20</v>
      </c>
      <c r="AA26" s="543" t="str">
        <f t="shared" si="18"/>
        <v>-</v>
      </c>
      <c r="AB26" s="544" t="str">
        <f t="shared" si="19"/>
        <v>-</v>
      </c>
      <c r="AC26" s="544" t="str">
        <f t="shared" si="20"/>
        <v>-</v>
      </c>
      <c r="AD26" s="305" t="str">
        <f t="shared" si="21"/>
        <v>-</v>
      </c>
      <c r="AE26" s="545" t="str">
        <f t="shared" si="22"/>
        <v>-</v>
      </c>
      <c r="AG26" s="543">
        <f t="shared" si="23"/>
        <v>20</v>
      </c>
      <c r="AH26" s="543" t="str">
        <f t="shared" si="24"/>
        <v>-</v>
      </c>
      <c r="AI26" s="544" t="str">
        <f t="shared" si="25"/>
        <v>-</v>
      </c>
      <c r="AJ26" s="544" t="str">
        <f t="shared" si="26"/>
        <v>-</v>
      </c>
      <c r="AK26" s="305" t="str">
        <f t="shared" si="27"/>
        <v>-</v>
      </c>
      <c r="AL26" s="545" t="str">
        <f t="shared" si="28"/>
        <v>-</v>
      </c>
      <c r="AN26" s="36" t="e">
        <f>HLOOKUP($F26,Divisions!$B$4:$I$24,2,FALSE)</f>
        <v>#N/A</v>
      </c>
      <c r="AO26" s="546" t="e">
        <f>HLOOKUP($F26,Divisions!$B$4:$I$24,2+Input!AO$5,FALSE)</f>
        <v>#N/A</v>
      </c>
      <c r="AP26" s="546" t="e">
        <f>HLOOKUP($F26,Divisions!$B$4:$I$24,2+Input!AP$5,FALSE)</f>
        <v>#N/A</v>
      </c>
      <c r="AQ26" s="546" t="e">
        <f>HLOOKUP($F26,Divisions!$B$4:$I$24,2+Input!AQ$5,FALSE)</f>
        <v>#N/A</v>
      </c>
      <c r="AR26" s="546" t="e">
        <f>HLOOKUP($F26,Divisions!$B$4:$I$24,2+Input!AR$5,FALSE)</f>
        <v>#N/A</v>
      </c>
      <c r="AS26" s="546" t="e">
        <f>HLOOKUP($F26,Divisions!$B$4:$I$24,2+Input!AS$5,FALSE)</f>
        <v>#N/A</v>
      </c>
      <c r="AT26" s="546" t="e">
        <f>HLOOKUP($F26,Divisions!$B$4:$I$24,2+Input!AT$5,FALSE)</f>
        <v>#N/A</v>
      </c>
      <c r="AU26" s="546" t="e">
        <f>HLOOKUP($F26,Divisions!$B$4:$I$24,2+Input!AU$5,FALSE)</f>
        <v>#N/A</v>
      </c>
      <c r="AV26" s="546" t="e">
        <f>HLOOKUP($F26,Divisions!$B$4:$I$24,2+Input!AV$5,FALSE)</f>
        <v>#N/A</v>
      </c>
      <c r="AW26" s="546" t="e">
        <f>HLOOKUP($F26,Divisions!$B$4:$I$24,2+Input!AW$5,FALSE)</f>
        <v>#N/A</v>
      </c>
      <c r="AX26" s="546" t="e">
        <f>HLOOKUP($F26,Divisions!$B$4:$I$24,2+Input!AX$5,FALSE)</f>
        <v>#N/A</v>
      </c>
      <c r="AY26" s="546" t="e">
        <f>HLOOKUP($F26,Divisions!$B$4:$I$24,2+Input!AY$5,FALSE)</f>
        <v>#N/A</v>
      </c>
      <c r="AZ26" s="546" t="e">
        <f>HLOOKUP($F26,Divisions!$B$4:$I$24,2+Input!AZ$5,FALSE)</f>
        <v>#N/A</v>
      </c>
      <c r="BA26" s="546" t="e">
        <f>HLOOKUP($F26,Divisions!$B$4:$I$24,2+Input!BA$5,FALSE)</f>
        <v>#N/A</v>
      </c>
      <c r="BB26" s="546" t="e">
        <f>HLOOKUP($F26,Divisions!$B$4:$I$24,2+Input!BB$5,FALSE)</f>
        <v>#N/A</v>
      </c>
      <c r="BC26" s="546" t="e">
        <f>HLOOKUP($F26,Divisions!$B$4:$I$24,2+Input!BC$5,FALSE)</f>
        <v>#N/A</v>
      </c>
      <c r="BD26" s="546" t="e">
        <f>HLOOKUP($F26,Divisions!$B$4:$I$24,2+Input!BD$5,FALSE)</f>
        <v>#N/A</v>
      </c>
      <c r="BE26" s="546" t="e">
        <f>HLOOKUP($F26,Divisions!$B$4:$I$24,2+Input!BE$5,FALSE)</f>
        <v>#N/A</v>
      </c>
      <c r="BF26" s="546" t="e">
        <f>HLOOKUP($F26,Divisions!$B$4:$I$24,2+Input!BF$5,FALSE)</f>
        <v>#N/A</v>
      </c>
      <c r="BG26" s="5" t="s">
        <v>46</v>
      </c>
      <c r="BI26" s="547" t="str">
        <f>IF(ISNA(Input!AN26),"-",Input!AN26)</f>
        <v>-</v>
      </c>
      <c r="BJ26" s="547" t="str">
        <f>IF(Input!G26="","-",MATCH(Input!G26,Input!AO26:BG26,0))</f>
        <v>-</v>
      </c>
      <c r="BK26" s="547" t="str">
        <f t="shared" si="3"/>
        <v>-</v>
      </c>
      <c r="BL26" s="547" t="str">
        <f t="shared" si="29"/>
        <v>-</v>
      </c>
      <c r="BM26" s="8">
        <v>20</v>
      </c>
      <c r="BN26" s="8">
        <f t="shared" si="5"/>
        <v>0</v>
      </c>
      <c r="BO26" s="8">
        <f t="shared" si="6"/>
        <v>8</v>
      </c>
      <c r="BP26" s="548">
        <f t="shared" si="30"/>
        <v>0</v>
      </c>
      <c r="BQ26" s="8">
        <v>20</v>
      </c>
      <c r="BR26" s="8" t="e">
        <f t="shared" si="7"/>
        <v>#N/A</v>
      </c>
      <c r="BS26" s="8" t="e">
        <f t="shared" si="31"/>
        <v>#N/A</v>
      </c>
      <c r="BT26" s="8" t="e">
        <f t="shared" si="32"/>
        <v>#N/A</v>
      </c>
      <c r="BU26" s="501">
        <f t="shared" si="33"/>
        <v>0</v>
      </c>
      <c r="BV26" s="9">
        <f t="shared" si="34"/>
        <v>8</v>
      </c>
      <c r="BW26" s="1" t="str">
        <f>IF(ISNA(BR26),"-",IF(BR26=0,"-",INDEX(Divisions!$B$6:$J$24,BT26,BS26)))</f>
        <v>-</v>
      </c>
      <c r="BX26" s="548" t="str">
        <f t="shared" si="35"/>
        <v>-</v>
      </c>
      <c r="BY26" s="549">
        <v>20</v>
      </c>
      <c r="BZ26" s="550" t="str">
        <f t="shared" si="10"/>
        <v>-</v>
      </c>
      <c r="CA26" s="551">
        <f t="shared" si="36"/>
        <v>20</v>
      </c>
    </row>
    <row r="27" spans="2:79" x14ac:dyDescent="0.25">
      <c r="B27" s="44">
        <v>21</v>
      </c>
      <c r="C27" s="439"/>
      <c r="D27" s="439"/>
      <c r="E27" s="439"/>
      <c r="F27" s="439"/>
      <c r="G27" s="440"/>
      <c r="H27" s="488"/>
      <c r="I27" s="464"/>
      <c r="J27" s="464"/>
      <c r="K27" s="464"/>
      <c r="L27" s="464"/>
      <c r="M27" s="561"/>
      <c r="N27" s="302"/>
      <c r="O27" s="466"/>
      <c r="P27" s="466"/>
      <c r="Q27" s="466"/>
      <c r="S27" s="543">
        <f t="shared" si="11"/>
        <v>21</v>
      </c>
      <c r="T27" s="543" t="str">
        <f t="shared" si="12"/>
        <v>-</v>
      </c>
      <c r="U27" s="544" t="str">
        <f t="shared" si="13"/>
        <v>-</v>
      </c>
      <c r="V27" s="544" t="str">
        <f t="shared" si="14"/>
        <v>-</v>
      </c>
      <c r="W27" s="305" t="str">
        <f t="shared" si="15"/>
        <v>-</v>
      </c>
      <c r="X27" s="545" t="str">
        <f t="shared" si="16"/>
        <v>-</v>
      </c>
      <c r="Z27" s="543">
        <f t="shared" si="17"/>
        <v>21</v>
      </c>
      <c r="AA27" s="543" t="str">
        <f t="shared" si="18"/>
        <v>-</v>
      </c>
      <c r="AB27" s="544" t="str">
        <f t="shared" si="19"/>
        <v>-</v>
      </c>
      <c r="AC27" s="544" t="str">
        <f t="shared" si="20"/>
        <v>-</v>
      </c>
      <c r="AD27" s="305" t="str">
        <f t="shared" si="21"/>
        <v>-</v>
      </c>
      <c r="AE27" s="545" t="str">
        <f t="shared" si="22"/>
        <v>-</v>
      </c>
      <c r="AG27" s="543">
        <f t="shared" si="23"/>
        <v>21</v>
      </c>
      <c r="AH27" s="543" t="str">
        <f t="shared" si="24"/>
        <v>-</v>
      </c>
      <c r="AI27" s="544" t="str">
        <f t="shared" si="25"/>
        <v>-</v>
      </c>
      <c r="AJ27" s="544" t="str">
        <f t="shared" si="26"/>
        <v>-</v>
      </c>
      <c r="AK27" s="305" t="str">
        <f t="shared" si="27"/>
        <v>-</v>
      </c>
      <c r="AL27" s="545" t="str">
        <f t="shared" si="28"/>
        <v>-</v>
      </c>
      <c r="AN27" s="36" t="e">
        <f>HLOOKUP($F27,Divisions!$B$4:$I$24,2,FALSE)</f>
        <v>#N/A</v>
      </c>
      <c r="AO27" s="546" t="e">
        <f>HLOOKUP($F27,Divisions!$B$4:$I$24,2+Input!AO$5,FALSE)</f>
        <v>#N/A</v>
      </c>
      <c r="AP27" s="546" t="e">
        <f>HLOOKUP($F27,Divisions!$B$4:$I$24,2+Input!AP$5,FALSE)</f>
        <v>#N/A</v>
      </c>
      <c r="AQ27" s="546" t="e">
        <f>HLOOKUP($F27,Divisions!$B$4:$I$24,2+Input!AQ$5,FALSE)</f>
        <v>#N/A</v>
      </c>
      <c r="AR27" s="546" t="e">
        <f>HLOOKUP($F27,Divisions!$B$4:$I$24,2+Input!AR$5,FALSE)</f>
        <v>#N/A</v>
      </c>
      <c r="AS27" s="546" t="e">
        <f>HLOOKUP($F27,Divisions!$B$4:$I$24,2+Input!AS$5,FALSE)</f>
        <v>#N/A</v>
      </c>
      <c r="AT27" s="546" t="e">
        <f>HLOOKUP($F27,Divisions!$B$4:$I$24,2+Input!AT$5,FALSE)</f>
        <v>#N/A</v>
      </c>
      <c r="AU27" s="546" t="e">
        <f>HLOOKUP($F27,Divisions!$B$4:$I$24,2+Input!AU$5,FALSE)</f>
        <v>#N/A</v>
      </c>
      <c r="AV27" s="546" t="e">
        <f>HLOOKUP($F27,Divisions!$B$4:$I$24,2+Input!AV$5,FALSE)</f>
        <v>#N/A</v>
      </c>
      <c r="AW27" s="546" t="e">
        <f>HLOOKUP($F27,Divisions!$B$4:$I$24,2+Input!AW$5,FALSE)</f>
        <v>#N/A</v>
      </c>
      <c r="AX27" s="546" t="e">
        <f>HLOOKUP($F27,Divisions!$B$4:$I$24,2+Input!AX$5,FALSE)</f>
        <v>#N/A</v>
      </c>
      <c r="AY27" s="546" t="e">
        <f>HLOOKUP($F27,Divisions!$B$4:$I$24,2+Input!AY$5,FALSE)</f>
        <v>#N/A</v>
      </c>
      <c r="AZ27" s="546" t="e">
        <f>HLOOKUP($F27,Divisions!$B$4:$I$24,2+Input!AZ$5,FALSE)</f>
        <v>#N/A</v>
      </c>
      <c r="BA27" s="546" t="e">
        <f>HLOOKUP($F27,Divisions!$B$4:$I$24,2+Input!BA$5,FALSE)</f>
        <v>#N/A</v>
      </c>
      <c r="BB27" s="546" t="e">
        <f>HLOOKUP($F27,Divisions!$B$4:$I$24,2+Input!BB$5,FALSE)</f>
        <v>#N/A</v>
      </c>
      <c r="BC27" s="546" t="e">
        <f>HLOOKUP($F27,Divisions!$B$4:$I$24,2+Input!BC$5,FALSE)</f>
        <v>#N/A</v>
      </c>
      <c r="BD27" s="546" t="e">
        <f>HLOOKUP($F27,Divisions!$B$4:$I$24,2+Input!BD$5,FALSE)</f>
        <v>#N/A</v>
      </c>
      <c r="BE27" s="546" t="e">
        <f>HLOOKUP($F27,Divisions!$B$4:$I$24,2+Input!BE$5,FALSE)</f>
        <v>#N/A</v>
      </c>
      <c r="BF27" s="546" t="e">
        <f>HLOOKUP($F27,Divisions!$B$4:$I$24,2+Input!BF$5,FALSE)</f>
        <v>#N/A</v>
      </c>
      <c r="BG27" s="5" t="s">
        <v>46</v>
      </c>
      <c r="BI27" s="547" t="str">
        <f>IF(ISNA(Input!AN27),"-",Input!AN27)</f>
        <v>-</v>
      </c>
      <c r="BJ27" s="547" t="str">
        <f>IF(Input!G27="","-",MATCH(Input!G27,Input!AO27:BG27,0))</f>
        <v>-</v>
      </c>
      <c r="BK27" s="547" t="str">
        <f t="shared" si="3"/>
        <v>-</v>
      </c>
      <c r="BL27" s="547" t="str">
        <f t="shared" si="29"/>
        <v>-</v>
      </c>
      <c r="BM27" s="8">
        <v>21</v>
      </c>
      <c r="BN27" s="8">
        <f t="shared" si="5"/>
        <v>0</v>
      </c>
      <c r="BO27" s="8">
        <f t="shared" si="6"/>
        <v>8</v>
      </c>
      <c r="BP27" s="548">
        <f t="shared" si="30"/>
        <v>0</v>
      </c>
      <c r="BQ27" s="8">
        <v>21</v>
      </c>
      <c r="BR27" s="8" t="e">
        <f t="shared" si="7"/>
        <v>#N/A</v>
      </c>
      <c r="BS27" s="8" t="e">
        <f t="shared" si="31"/>
        <v>#N/A</v>
      </c>
      <c r="BT27" s="8" t="e">
        <f t="shared" si="32"/>
        <v>#N/A</v>
      </c>
      <c r="BU27" s="501">
        <f t="shared" si="33"/>
        <v>0</v>
      </c>
      <c r="BV27" s="9">
        <f t="shared" si="34"/>
        <v>8</v>
      </c>
      <c r="BW27" s="1" t="str">
        <f>IF(ISNA(BR27),"-",IF(BR27=0,"-",INDEX(Divisions!$B$6:$J$24,BT27,BS27)))</f>
        <v>-</v>
      </c>
      <c r="BX27" s="548" t="str">
        <f t="shared" si="35"/>
        <v>-</v>
      </c>
      <c r="BY27" s="549">
        <v>21</v>
      </c>
      <c r="BZ27" s="550" t="str">
        <f t="shared" si="10"/>
        <v>-</v>
      </c>
      <c r="CA27" s="551">
        <f t="shared" si="36"/>
        <v>21</v>
      </c>
    </row>
    <row r="28" spans="2:79" x14ac:dyDescent="0.25">
      <c r="B28" s="552">
        <v>22</v>
      </c>
      <c r="C28" s="439"/>
      <c r="D28" s="439"/>
      <c r="E28" s="439"/>
      <c r="F28" s="439"/>
      <c r="G28" s="440"/>
      <c r="H28" s="488"/>
      <c r="I28" s="464"/>
      <c r="J28" s="464"/>
      <c r="K28" s="464"/>
      <c r="L28" s="464"/>
      <c r="M28" s="561"/>
      <c r="N28" s="302"/>
      <c r="O28" s="466"/>
      <c r="P28" s="466"/>
      <c r="Q28" s="466"/>
      <c r="S28" s="543">
        <f t="shared" si="11"/>
        <v>22</v>
      </c>
      <c r="T28" s="543" t="str">
        <f t="shared" si="12"/>
        <v>-</v>
      </c>
      <c r="U28" s="544" t="str">
        <f t="shared" si="13"/>
        <v>-</v>
      </c>
      <c r="V28" s="544" t="str">
        <f t="shared" si="14"/>
        <v>-</v>
      </c>
      <c r="W28" s="305" t="str">
        <f t="shared" si="15"/>
        <v>-</v>
      </c>
      <c r="X28" s="545" t="str">
        <f t="shared" si="16"/>
        <v>-</v>
      </c>
      <c r="Z28" s="543">
        <f t="shared" si="17"/>
        <v>22</v>
      </c>
      <c r="AA28" s="543" t="str">
        <f t="shared" si="18"/>
        <v>-</v>
      </c>
      <c r="AB28" s="544" t="str">
        <f t="shared" si="19"/>
        <v>-</v>
      </c>
      <c r="AC28" s="544" t="str">
        <f t="shared" si="20"/>
        <v>-</v>
      </c>
      <c r="AD28" s="305" t="str">
        <f t="shared" si="21"/>
        <v>-</v>
      </c>
      <c r="AE28" s="545" t="str">
        <f t="shared" si="22"/>
        <v>-</v>
      </c>
      <c r="AG28" s="543">
        <f t="shared" si="23"/>
        <v>22</v>
      </c>
      <c r="AH28" s="543" t="str">
        <f t="shared" si="24"/>
        <v>-</v>
      </c>
      <c r="AI28" s="544" t="str">
        <f t="shared" si="25"/>
        <v>-</v>
      </c>
      <c r="AJ28" s="544" t="str">
        <f t="shared" si="26"/>
        <v>-</v>
      </c>
      <c r="AK28" s="305" t="str">
        <f t="shared" si="27"/>
        <v>-</v>
      </c>
      <c r="AL28" s="545" t="str">
        <f t="shared" si="28"/>
        <v>-</v>
      </c>
      <c r="AN28" s="36" t="e">
        <f>HLOOKUP($F28,Divisions!$B$4:$I$24,2,FALSE)</f>
        <v>#N/A</v>
      </c>
      <c r="AO28" s="546" t="e">
        <f>HLOOKUP($F28,Divisions!$B$4:$I$24,2+Input!AO$5,FALSE)</f>
        <v>#N/A</v>
      </c>
      <c r="AP28" s="546" t="e">
        <f>HLOOKUP($F28,Divisions!$B$4:$I$24,2+Input!AP$5,FALSE)</f>
        <v>#N/A</v>
      </c>
      <c r="AQ28" s="546" t="e">
        <f>HLOOKUP($F28,Divisions!$B$4:$I$24,2+Input!AQ$5,FALSE)</f>
        <v>#N/A</v>
      </c>
      <c r="AR28" s="546" t="e">
        <f>HLOOKUP($F28,Divisions!$B$4:$I$24,2+Input!AR$5,FALSE)</f>
        <v>#N/A</v>
      </c>
      <c r="AS28" s="546" t="e">
        <f>HLOOKUP($F28,Divisions!$B$4:$I$24,2+Input!AS$5,FALSE)</f>
        <v>#N/A</v>
      </c>
      <c r="AT28" s="546" t="e">
        <f>HLOOKUP($F28,Divisions!$B$4:$I$24,2+Input!AT$5,FALSE)</f>
        <v>#N/A</v>
      </c>
      <c r="AU28" s="546" t="e">
        <f>HLOOKUP($F28,Divisions!$B$4:$I$24,2+Input!AU$5,FALSE)</f>
        <v>#N/A</v>
      </c>
      <c r="AV28" s="546" t="e">
        <f>HLOOKUP($F28,Divisions!$B$4:$I$24,2+Input!AV$5,FALSE)</f>
        <v>#N/A</v>
      </c>
      <c r="AW28" s="546" t="e">
        <f>HLOOKUP($F28,Divisions!$B$4:$I$24,2+Input!AW$5,FALSE)</f>
        <v>#N/A</v>
      </c>
      <c r="AX28" s="546" t="e">
        <f>HLOOKUP($F28,Divisions!$B$4:$I$24,2+Input!AX$5,FALSE)</f>
        <v>#N/A</v>
      </c>
      <c r="AY28" s="546" t="e">
        <f>HLOOKUP($F28,Divisions!$B$4:$I$24,2+Input!AY$5,FALSE)</f>
        <v>#N/A</v>
      </c>
      <c r="AZ28" s="546" t="e">
        <f>HLOOKUP($F28,Divisions!$B$4:$I$24,2+Input!AZ$5,FALSE)</f>
        <v>#N/A</v>
      </c>
      <c r="BA28" s="546" t="e">
        <f>HLOOKUP($F28,Divisions!$B$4:$I$24,2+Input!BA$5,FALSE)</f>
        <v>#N/A</v>
      </c>
      <c r="BB28" s="546" t="e">
        <f>HLOOKUP($F28,Divisions!$B$4:$I$24,2+Input!BB$5,FALSE)</f>
        <v>#N/A</v>
      </c>
      <c r="BC28" s="546" t="e">
        <f>HLOOKUP($F28,Divisions!$B$4:$I$24,2+Input!BC$5,FALSE)</f>
        <v>#N/A</v>
      </c>
      <c r="BD28" s="546" t="e">
        <f>HLOOKUP($F28,Divisions!$B$4:$I$24,2+Input!BD$5,FALSE)</f>
        <v>#N/A</v>
      </c>
      <c r="BE28" s="546" t="e">
        <f>HLOOKUP($F28,Divisions!$B$4:$I$24,2+Input!BE$5,FALSE)</f>
        <v>#N/A</v>
      </c>
      <c r="BF28" s="546" t="e">
        <f>HLOOKUP($F28,Divisions!$B$4:$I$24,2+Input!BF$5,FALSE)</f>
        <v>#N/A</v>
      </c>
      <c r="BG28" s="5" t="s">
        <v>46</v>
      </c>
      <c r="BI28" s="547" t="str">
        <f>IF(ISNA(Input!AN28),"-",Input!AN28)</f>
        <v>-</v>
      </c>
      <c r="BJ28" s="547" t="str">
        <f>IF(Input!G28="","-",MATCH(Input!G28,Input!AO28:BG28,0))</f>
        <v>-</v>
      </c>
      <c r="BK28" s="547" t="str">
        <f t="shared" si="3"/>
        <v>-</v>
      </c>
      <c r="BL28" s="547" t="str">
        <f t="shared" si="29"/>
        <v>-</v>
      </c>
      <c r="BM28" s="8">
        <v>22</v>
      </c>
      <c r="BN28" s="8">
        <f t="shared" si="5"/>
        <v>0</v>
      </c>
      <c r="BO28" s="8">
        <f t="shared" si="6"/>
        <v>8</v>
      </c>
      <c r="BP28" s="548">
        <f>BN28</f>
        <v>0</v>
      </c>
      <c r="BQ28" s="8">
        <v>22</v>
      </c>
      <c r="BR28" s="8" t="e">
        <f t="shared" si="7"/>
        <v>#N/A</v>
      </c>
      <c r="BS28" s="8" t="e">
        <f>ROUNDDOWN(BR28,0)</f>
        <v>#N/A</v>
      </c>
      <c r="BT28" s="8" t="e">
        <f t="shared" si="32"/>
        <v>#N/A</v>
      </c>
      <c r="BU28" s="501">
        <f t="shared" si="33"/>
        <v>0</v>
      </c>
      <c r="BV28" s="9">
        <f t="shared" si="34"/>
        <v>8</v>
      </c>
      <c r="BW28" s="1" t="str">
        <f>IF(ISNA(BR28),"-",IF(BR28=0,"-",INDEX(Divisions!$B$6:$J$24,BT28,BS28)))</f>
        <v>-</v>
      </c>
      <c r="BX28" s="548" t="str">
        <f>IF(BW28="-","-",BR28)</f>
        <v>-</v>
      </c>
      <c r="BY28" s="549">
        <v>22</v>
      </c>
      <c r="BZ28" s="550" t="str">
        <f t="shared" si="10"/>
        <v>-</v>
      </c>
      <c r="CA28" s="551">
        <f>BY28</f>
        <v>22</v>
      </c>
    </row>
    <row r="29" spans="2:79" x14ac:dyDescent="0.25">
      <c r="B29" s="44">
        <v>23</v>
      </c>
      <c r="C29" s="439"/>
      <c r="D29" s="439"/>
      <c r="E29" s="439"/>
      <c r="F29" s="439"/>
      <c r="G29" s="440"/>
      <c r="H29" s="488"/>
      <c r="I29" s="464"/>
      <c r="J29" s="464"/>
      <c r="K29" s="464"/>
      <c r="L29" s="464"/>
      <c r="M29" s="561"/>
      <c r="N29" s="302"/>
      <c r="O29" s="466"/>
      <c r="P29" s="466"/>
      <c r="Q29" s="466"/>
      <c r="S29" s="543">
        <f t="shared" si="11"/>
        <v>23</v>
      </c>
      <c r="T29" s="543" t="str">
        <f t="shared" si="12"/>
        <v>-</v>
      </c>
      <c r="U29" s="544" t="str">
        <f t="shared" si="13"/>
        <v>-</v>
      </c>
      <c r="V29" s="544" t="str">
        <f t="shared" si="14"/>
        <v>-</v>
      </c>
      <c r="W29" s="305" t="str">
        <f t="shared" si="15"/>
        <v>-</v>
      </c>
      <c r="X29" s="545" t="str">
        <f t="shared" si="16"/>
        <v>-</v>
      </c>
      <c r="Z29" s="543">
        <f t="shared" si="17"/>
        <v>23</v>
      </c>
      <c r="AA29" s="543" t="str">
        <f t="shared" si="18"/>
        <v>-</v>
      </c>
      <c r="AB29" s="544" t="str">
        <f t="shared" si="19"/>
        <v>-</v>
      </c>
      <c r="AC29" s="544" t="str">
        <f t="shared" si="20"/>
        <v>-</v>
      </c>
      <c r="AD29" s="305" t="str">
        <f t="shared" si="21"/>
        <v>-</v>
      </c>
      <c r="AE29" s="545" t="str">
        <f t="shared" si="22"/>
        <v>-</v>
      </c>
      <c r="AG29" s="543">
        <f t="shared" si="23"/>
        <v>23</v>
      </c>
      <c r="AH29" s="543" t="str">
        <f t="shared" si="24"/>
        <v>-</v>
      </c>
      <c r="AI29" s="544" t="str">
        <f t="shared" si="25"/>
        <v>-</v>
      </c>
      <c r="AJ29" s="544" t="str">
        <f t="shared" si="26"/>
        <v>-</v>
      </c>
      <c r="AK29" s="305" t="str">
        <f t="shared" si="27"/>
        <v>-</v>
      </c>
      <c r="AL29" s="545" t="str">
        <f t="shared" si="28"/>
        <v>-</v>
      </c>
      <c r="AN29" s="36" t="e">
        <f>HLOOKUP($F29,Divisions!$B$4:$I$24,2,FALSE)</f>
        <v>#N/A</v>
      </c>
      <c r="AO29" s="546" t="e">
        <f>HLOOKUP($F29,Divisions!$B$4:$I$24,2+Input!AO$5,FALSE)</f>
        <v>#N/A</v>
      </c>
      <c r="AP29" s="546" t="e">
        <f>HLOOKUP($F29,Divisions!$B$4:$I$24,2+Input!AP$5,FALSE)</f>
        <v>#N/A</v>
      </c>
      <c r="AQ29" s="546" t="e">
        <f>HLOOKUP($F29,Divisions!$B$4:$I$24,2+Input!AQ$5,FALSE)</f>
        <v>#N/A</v>
      </c>
      <c r="AR29" s="546" t="e">
        <f>HLOOKUP($F29,Divisions!$B$4:$I$24,2+Input!AR$5,FALSE)</f>
        <v>#N/A</v>
      </c>
      <c r="AS29" s="546" t="e">
        <f>HLOOKUP($F29,Divisions!$B$4:$I$24,2+Input!AS$5,FALSE)</f>
        <v>#N/A</v>
      </c>
      <c r="AT29" s="546" t="e">
        <f>HLOOKUP($F29,Divisions!$B$4:$I$24,2+Input!AT$5,FALSE)</f>
        <v>#N/A</v>
      </c>
      <c r="AU29" s="546" t="e">
        <f>HLOOKUP($F29,Divisions!$B$4:$I$24,2+Input!AU$5,FALSE)</f>
        <v>#N/A</v>
      </c>
      <c r="AV29" s="546" t="e">
        <f>HLOOKUP($F29,Divisions!$B$4:$I$24,2+Input!AV$5,FALSE)</f>
        <v>#N/A</v>
      </c>
      <c r="AW29" s="546" t="e">
        <f>HLOOKUP($F29,Divisions!$B$4:$I$24,2+Input!AW$5,FALSE)</f>
        <v>#N/A</v>
      </c>
      <c r="AX29" s="546" t="e">
        <f>HLOOKUP($F29,Divisions!$B$4:$I$24,2+Input!AX$5,FALSE)</f>
        <v>#N/A</v>
      </c>
      <c r="AY29" s="546" t="e">
        <f>HLOOKUP($F29,Divisions!$B$4:$I$24,2+Input!AY$5,FALSE)</f>
        <v>#N/A</v>
      </c>
      <c r="AZ29" s="546" t="e">
        <f>HLOOKUP($F29,Divisions!$B$4:$I$24,2+Input!AZ$5,FALSE)</f>
        <v>#N/A</v>
      </c>
      <c r="BA29" s="546" t="e">
        <f>HLOOKUP($F29,Divisions!$B$4:$I$24,2+Input!BA$5,FALSE)</f>
        <v>#N/A</v>
      </c>
      <c r="BB29" s="546" t="e">
        <f>HLOOKUP($F29,Divisions!$B$4:$I$24,2+Input!BB$5,FALSE)</f>
        <v>#N/A</v>
      </c>
      <c r="BC29" s="546" t="e">
        <f>HLOOKUP($F29,Divisions!$B$4:$I$24,2+Input!BC$5,FALSE)</f>
        <v>#N/A</v>
      </c>
      <c r="BD29" s="546" t="e">
        <f>HLOOKUP($F29,Divisions!$B$4:$I$24,2+Input!BD$5,FALSE)</f>
        <v>#N/A</v>
      </c>
      <c r="BE29" s="546" t="e">
        <f>HLOOKUP($F29,Divisions!$B$4:$I$24,2+Input!BE$5,FALSE)</f>
        <v>#N/A</v>
      </c>
      <c r="BF29" s="546" t="e">
        <f>HLOOKUP($F29,Divisions!$B$4:$I$24,2+Input!BF$5,FALSE)</f>
        <v>#N/A</v>
      </c>
      <c r="BG29" s="5" t="s">
        <v>46</v>
      </c>
      <c r="BI29" s="547" t="str">
        <f>IF(ISNA(Input!AN29),"-",Input!AN29)</f>
        <v>-</v>
      </c>
      <c r="BJ29" s="547" t="str">
        <f>IF(Input!G29="","-",MATCH(Input!G29,Input!AO29:BG29,0))</f>
        <v>-</v>
      </c>
      <c r="BK29" s="547" t="str">
        <f t="shared" si="3"/>
        <v>-</v>
      </c>
      <c r="BL29" s="547" t="str">
        <f t="shared" ref="BL29:BL63" si="37">IF(OR(BI29="-",BJ29="-"),"-",BI29+BJ29/100)</f>
        <v>-</v>
      </c>
      <c r="BM29" s="8">
        <v>23</v>
      </c>
      <c r="BN29" s="8">
        <f t="shared" si="5"/>
        <v>0</v>
      </c>
      <c r="BO29" s="8">
        <f t="shared" si="6"/>
        <v>8</v>
      </c>
      <c r="BP29" s="548">
        <f t="shared" ref="BP29:BP41" si="38">BN29</f>
        <v>0</v>
      </c>
      <c r="BQ29" s="8">
        <v>23</v>
      </c>
      <c r="BR29" s="8" t="e">
        <f t="shared" si="7"/>
        <v>#N/A</v>
      </c>
      <c r="BS29" s="8" t="e">
        <f t="shared" si="31"/>
        <v>#N/A</v>
      </c>
      <c r="BT29" s="8" t="e">
        <f t="shared" ref="BT29:BT63" si="39">(BR29-BS29)*100</f>
        <v>#N/A</v>
      </c>
      <c r="BU29" s="501">
        <f t="shared" ref="BU29:BU63" si="40">IF(ISNA(BR29),0,IF(BR29=0,0,BS29+1-(BT29/100)))</f>
        <v>0</v>
      </c>
      <c r="BV29" s="9">
        <f t="shared" si="34"/>
        <v>8</v>
      </c>
      <c r="BW29" s="1" t="str">
        <f>IF(ISNA(BR29),"-",IF(BR29=0,"-",INDEX(Divisions!$B$6:$J$24,BT29,BS29)))</f>
        <v>-</v>
      </c>
      <c r="BX29" s="548" t="str">
        <f t="shared" ref="BX29:BX41" si="41">IF(BW29="-","-",BR29)</f>
        <v>-</v>
      </c>
      <c r="BY29" s="549">
        <v>23</v>
      </c>
      <c r="BZ29" s="550" t="str">
        <f t="shared" si="10"/>
        <v>-</v>
      </c>
      <c r="CA29" s="551">
        <f t="shared" ref="CA29:CA41" si="42">BY29</f>
        <v>23</v>
      </c>
    </row>
    <row r="30" spans="2:79" x14ac:dyDescent="0.25">
      <c r="B30" s="552">
        <v>24</v>
      </c>
      <c r="C30" s="439"/>
      <c r="D30" s="439"/>
      <c r="E30" s="439"/>
      <c r="F30" s="439"/>
      <c r="G30" s="440"/>
      <c r="H30" s="488"/>
      <c r="I30" s="464"/>
      <c r="J30" s="464"/>
      <c r="K30" s="464"/>
      <c r="L30" s="464"/>
      <c r="M30" s="561"/>
      <c r="N30" s="302"/>
      <c r="O30" s="466"/>
      <c r="P30" s="466"/>
      <c r="Q30" s="466"/>
      <c r="S30" s="543">
        <f t="shared" si="11"/>
        <v>24</v>
      </c>
      <c r="T30" s="543" t="str">
        <f t="shared" si="12"/>
        <v>-</v>
      </c>
      <c r="U30" s="544" t="str">
        <f t="shared" si="13"/>
        <v>-</v>
      </c>
      <c r="V30" s="544" t="str">
        <f t="shared" si="14"/>
        <v>-</v>
      </c>
      <c r="W30" s="305" t="str">
        <f t="shared" si="15"/>
        <v>-</v>
      </c>
      <c r="X30" s="545" t="str">
        <f t="shared" si="16"/>
        <v>-</v>
      </c>
      <c r="Z30" s="543">
        <f t="shared" si="17"/>
        <v>24</v>
      </c>
      <c r="AA30" s="543" t="str">
        <f t="shared" si="18"/>
        <v>-</v>
      </c>
      <c r="AB30" s="544" t="str">
        <f t="shared" si="19"/>
        <v>-</v>
      </c>
      <c r="AC30" s="544" t="str">
        <f t="shared" si="20"/>
        <v>-</v>
      </c>
      <c r="AD30" s="305" t="str">
        <f t="shared" si="21"/>
        <v>-</v>
      </c>
      <c r="AE30" s="545" t="str">
        <f t="shared" si="22"/>
        <v>-</v>
      </c>
      <c r="AG30" s="543">
        <f t="shared" si="23"/>
        <v>24</v>
      </c>
      <c r="AH30" s="543" t="str">
        <f t="shared" si="24"/>
        <v>-</v>
      </c>
      <c r="AI30" s="544" t="str">
        <f t="shared" si="25"/>
        <v>-</v>
      </c>
      <c r="AJ30" s="544" t="str">
        <f t="shared" si="26"/>
        <v>-</v>
      </c>
      <c r="AK30" s="305" t="str">
        <f t="shared" si="27"/>
        <v>-</v>
      </c>
      <c r="AL30" s="545" t="str">
        <f t="shared" si="28"/>
        <v>-</v>
      </c>
      <c r="AN30" s="36" t="e">
        <f>HLOOKUP($F30,Divisions!$B$4:$I$24,2,FALSE)</f>
        <v>#N/A</v>
      </c>
      <c r="AO30" s="546" t="e">
        <f>HLOOKUP($F30,Divisions!$B$4:$I$24,2+Input!AO$5,FALSE)</f>
        <v>#N/A</v>
      </c>
      <c r="AP30" s="546" t="e">
        <f>HLOOKUP($F30,Divisions!$B$4:$I$24,2+Input!AP$5,FALSE)</f>
        <v>#N/A</v>
      </c>
      <c r="AQ30" s="546" t="e">
        <f>HLOOKUP($F30,Divisions!$B$4:$I$24,2+Input!AQ$5,FALSE)</f>
        <v>#N/A</v>
      </c>
      <c r="AR30" s="546" t="e">
        <f>HLOOKUP($F30,Divisions!$B$4:$I$24,2+Input!AR$5,FALSE)</f>
        <v>#N/A</v>
      </c>
      <c r="AS30" s="546" t="e">
        <f>HLOOKUP($F30,Divisions!$B$4:$I$24,2+Input!AS$5,FALSE)</f>
        <v>#N/A</v>
      </c>
      <c r="AT30" s="546" t="e">
        <f>HLOOKUP($F30,Divisions!$B$4:$I$24,2+Input!AT$5,FALSE)</f>
        <v>#N/A</v>
      </c>
      <c r="AU30" s="546" t="e">
        <f>HLOOKUP($F30,Divisions!$B$4:$I$24,2+Input!AU$5,FALSE)</f>
        <v>#N/A</v>
      </c>
      <c r="AV30" s="546" t="e">
        <f>HLOOKUP($F30,Divisions!$B$4:$I$24,2+Input!AV$5,FALSE)</f>
        <v>#N/A</v>
      </c>
      <c r="AW30" s="546" t="e">
        <f>HLOOKUP($F30,Divisions!$B$4:$I$24,2+Input!AW$5,FALSE)</f>
        <v>#N/A</v>
      </c>
      <c r="AX30" s="546" t="e">
        <f>HLOOKUP($F30,Divisions!$B$4:$I$24,2+Input!AX$5,FALSE)</f>
        <v>#N/A</v>
      </c>
      <c r="AY30" s="546" t="e">
        <f>HLOOKUP($F30,Divisions!$B$4:$I$24,2+Input!AY$5,FALSE)</f>
        <v>#N/A</v>
      </c>
      <c r="AZ30" s="546" t="e">
        <f>HLOOKUP($F30,Divisions!$B$4:$I$24,2+Input!AZ$5,FALSE)</f>
        <v>#N/A</v>
      </c>
      <c r="BA30" s="546" t="e">
        <f>HLOOKUP($F30,Divisions!$B$4:$I$24,2+Input!BA$5,FALSE)</f>
        <v>#N/A</v>
      </c>
      <c r="BB30" s="546" t="e">
        <f>HLOOKUP($F30,Divisions!$B$4:$I$24,2+Input!BB$5,FALSE)</f>
        <v>#N/A</v>
      </c>
      <c r="BC30" s="546" t="e">
        <f>HLOOKUP($F30,Divisions!$B$4:$I$24,2+Input!BC$5,FALSE)</f>
        <v>#N/A</v>
      </c>
      <c r="BD30" s="546" t="e">
        <f>HLOOKUP($F30,Divisions!$B$4:$I$24,2+Input!BD$5,FALSE)</f>
        <v>#N/A</v>
      </c>
      <c r="BE30" s="546" t="e">
        <f>HLOOKUP($F30,Divisions!$B$4:$I$24,2+Input!BE$5,FALSE)</f>
        <v>#N/A</v>
      </c>
      <c r="BF30" s="546" t="e">
        <f>HLOOKUP($F30,Divisions!$B$4:$I$24,2+Input!BF$5,FALSE)</f>
        <v>#N/A</v>
      </c>
      <c r="BG30" s="5" t="s">
        <v>46</v>
      </c>
      <c r="BI30" s="547" t="str">
        <f>IF(ISNA(Input!AN30),"-",Input!AN30)</f>
        <v>-</v>
      </c>
      <c r="BJ30" s="547" t="str">
        <f>IF(Input!G30="","-",MATCH(Input!G30,Input!AO30:BG30,0))</f>
        <v>-</v>
      </c>
      <c r="BK30" s="547" t="str">
        <f t="shared" si="3"/>
        <v>-</v>
      </c>
      <c r="BL30" s="547" t="str">
        <f t="shared" si="37"/>
        <v>-</v>
      </c>
      <c r="BM30" s="8">
        <v>24</v>
      </c>
      <c r="BN30" s="8">
        <f t="shared" si="5"/>
        <v>0</v>
      </c>
      <c r="BO30" s="8">
        <f t="shared" si="6"/>
        <v>8</v>
      </c>
      <c r="BP30" s="548">
        <f t="shared" si="38"/>
        <v>0</v>
      </c>
      <c r="BQ30" s="8">
        <v>24</v>
      </c>
      <c r="BR30" s="8" t="e">
        <f t="shared" si="7"/>
        <v>#N/A</v>
      </c>
      <c r="BS30" s="8" t="e">
        <f t="shared" si="31"/>
        <v>#N/A</v>
      </c>
      <c r="BT30" s="8" t="e">
        <f t="shared" si="39"/>
        <v>#N/A</v>
      </c>
      <c r="BU30" s="501">
        <f t="shared" si="40"/>
        <v>0</v>
      </c>
      <c r="BV30" s="9">
        <f t="shared" si="34"/>
        <v>8</v>
      </c>
      <c r="BW30" s="1" t="str">
        <f>IF(ISNA(BR30),"-",IF(BR30=0,"-",INDEX(Divisions!$B$6:$J$24,BT30,BS30)))</f>
        <v>-</v>
      </c>
      <c r="BX30" s="548" t="str">
        <f t="shared" si="41"/>
        <v>-</v>
      </c>
      <c r="BY30" s="549">
        <v>24</v>
      </c>
      <c r="BZ30" s="550" t="str">
        <f t="shared" si="10"/>
        <v>-</v>
      </c>
      <c r="CA30" s="551">
        <f t="shared" si="42"/>
        <v>24</v>
      </c>
    </row>
    <row r="31" spans="2:79" x14ac:dyDescent="0.25">
      <c r="B31" s="44">
        <v>25</v>
      </c>
      <c r="C31" s="439"/>
      <c r="D31" s="439"/>
      <c r="E31" s="439"/>
      <c r="F31" s="439"/>
      <c r="G31" s="440"/>
      <c r="H31" s="488"/>
      <c r="I31" s="464"/>
      <c r="J31" s="464"/>
      <c r="K31" s="464"/>
      <c r="L31" s="464"/>
      <c r="M31" s="561"/>
      <c r="N31" s="302"/>
      <c r="O31" s="466"/>
      <c r="P31" s="466"/>
      <c r="Q31" s="466"/>
      <c r="S31" s="543">
        <f t="shared" si="11"/>
        <v>25</v>
      </c>
      <c r="T31" s="543" t="str">
        <f t="shared" si="12"/>
        <v>-</v>
      </c>
      <c r="U31" s="544" t="str">
        <f t="shared" si="13"/>
        <v>-</v>
      </c>
      <c r="V31" s="544" t="str">
        <f t="shared" si="14"/>
        <v>-</v>
      </c>
      <c r="W31" s="305" t="str">
        <f t="shared" si="15"/>
        <v>-</v>
      </c>
      <c r="X31" s="545" t="str">
        <f t="shared" si="16"/>
        <v>-</v>
      </c>
      <c r="Z31" s="543">
        <f t="shared" si="17"/>
        <v>25</v>
      </c>
      <c r="AA31" s="543" t="str">
        <f t="shared" si="18"/>
        <v>-</v>
      </c>
      <c r="AB31" s="544" t="str">
        <f t="shared" si="19"/>
        <v>-</v>
      </c>
      <c r="AC31" s="544" t="str">
        <f t="shared" si="20"/>
        <v>-</v>
      </c>
      <c r="AD31" s="305" t="str">
        <f t="shared" si="21"/>
        <v>-</v>
      </c>
      <c r="AE31" s="545" t="str">
        <f t="shared" si="22"/>
        <v>-</v>
      </c>
      <c r="AG31" s="543">
        <f t="shared" si="23"/>
        <v>25</v>
      </c>
      <c r="AH31" s="543" t="str">
        <f t="shared" si="24"/>
        <v>-</v>
      </c>
      <c r="AI31" s="544" t="str">
        <f t="shared" si="25"/>
        <v>-</v>
      </c>
      <c r="AJ31" s="544" t="str">
        <f t="shared" si="26"/>
        <v>-</v>
      </c>
      <c r="AK31" s="305" t="str">
        <f t="shared" si="27"/>
        <v>-</v>
      </c>
      <c r="AL31" s="545" t="str">
        <f t="shared" si="28"/>
        <v>-</v>
      </c>
      <c r="AN31" s="36" t="e">
        <f>HLOOKUP($F31,Divisions!$B$4:$I$24,2,FALSE)</f>
        <v>#N/A</v>
      </c>
      <c r="AO31" s="546" t="e">
        <f>HLOOKUP($F31,Divisions!$B$4:$I$24,2+Input!AO$5,FALSE)</f>
        <v>#N/A</v>
      </c>
      <c r="AP31" s="546" t="e">
        <f>HLOOKUP($F31,Divisions!$B$4:$I$24,2+Input!AP$5,FALSE)</f>
        <v>#N/A</v>
      </c>
      <c r="AQ31" s="546" t="e">
        <f>HLOOKUP($F31,Divisions!$B$4:$I$24,2+Input!AQ$5,FALSE)</f>
        <v>#N/A</v>
      </c>
      <c r="AR31" s="546" t="e">
        <f>HLOOKUP($F31,Divisions!$B$4:$I$24,2+Input!AR$5,FALSE)</f>
        <v>#N/A</v>
      </c>
      <c r="AS31" s="546" t="e">
        <f>HLOOKUP($F31,Divisions!$B$4:$I$24,2+Input!AS$5,FALSE)</f>
        <v>#N/A</v>
      </c>
      <c r="AT31" s="546" t="e">
        <f>HLOOKUP($F31,Divisions!$B$4:$I$24,2+Input!AT$5,FALSE)</f>
        <v>#N/A</v>
      </c>
      <c r="AU31" s="546" t="e">
        <f>HLOOKUP($F31,Divisions!$B$4:$I$24,2+Input!AU$5,FALSE)</f>
        <v>#N/A</v>
      </c>
      <c r="AV31" s="546" t="e">
        <f>HLOOKUP($F31,Divisions!$B$4:$I$24,2+Input!AV$5,FALSE)</f>
        <v>#N/A</v>
      </c>
      <c r="AW31" s="546" t="e">
        <f>HLOOKUP($F31,Divisions!$B$4:$I$24,2+Input!AW$5,FALSE)</f>
        <v>#N/A</v>
      </c>
      <c r="AX31" s="546" t="e">
        <f>HLOOKUP($F31,Divisions!$B$4:$I$24,2+Input!AX$5,FALSE)</f>
        <v>#N/A</v>
      </c>
      <c r="AY31" s="546" t="e">
        <f>HLOOKUP($F31,Divisions!$B$4:$I$24,2+Input!AY$5,FALSE)</f>
        <v>#N/A</v>
      </c>
      <c r="AZ31" s="546" t="e">
        <f>HLOOKUP($F31,Divisions!$B$4:$I$24,2+Input!AZ$5,FALSE)</f>
        <v>#N/A</v>
      </c>
      <c r="BA31" s="546" t="e">
        <f>HLOOKUP($F31,Divisions!$B$4:$I$24,2+Input!BA$5,FALSE)</f>
        <v>#N/A</v>
      </c>
      <c r="BB31" s="546" t="e">
        <f>HLOOKUP($F31,Divisions!$B$4:$I$24,2+Input!BB$5,FALSE)</f>
        <v>#N/A</v>
      </c>
      <c r="BC31" s="546" t="e">
        <f>HLOOKUP($F31,Divisions!$B$4:$I$24,2+Input!BC$5,FALSE)</f>
        <v>#N/A</v>
      </c>
      <c r="BD31" s="546" t="e">
        <f>HLOOKUP($F31,Divisions!$B$4:$I$24,2+Input!BD$5,FALSE)</f>
        <v>#N/A</v>
      </c>
      <c r="BE31" s="546" t="e">
        <f>HLOOKUP($F31,Divisions!$B$4:$I$24,2+Input!BE$5,FALSE)</f>
        <v>#N/A</v>
      </c>
      <c r="BF31" s="546" t="e">
        <f>HLOOKUP($F31,Divisions!$B$4:$I$24,2+Input!BF$5,FALSE)</f>
        <v>#N/A</v>
      </c>
      <c r="BG31" s="5" t="s">
        <v>46</v>
      </c>
      <c r="BI31" s="547" t="str">
        <f>IF(ISNA(Input!AN31),"-",Input!AN31)</f>
        <v>-</v>
      </c>
      <c r="BJ31" s="547" t="str">
        <f>IF(Input!G31="","-",MATCH(Input!G31,Input!AO31:BG31,0))</f>
        <v>-</v>
      </c>
      <c r="BK31" s="547" t="str">
        <f t="shared" si="3"/>
        <v>-</v>
      </c>
      <c r="BL31" s="547" t="str">
        <f t="shared" si="37"/>
        <v>-</v>
      </c>
      <c r="BM31" s="8">
        <v>25</v>
      </c>
      <c r="BN31" s="8">
        <f t="shared" si="5"/>
        <v>0</v>
      </c>
      <c r="BO31" s="8">
        <f t="shared" si="6"/>
        <v>8</v>
      </c>
      <c r="BP31" s="548">
        <f t="shared" si="38"/>
        <v>0</v>
      </c>
      <c r="BQ31" s="8">
        <v>25</v>
      </c>
      <c r="BR31" s="8" t="e">
        <f t="shared" si="7"/>
        <v>#N/A</v>
      </c>
      <c r="BS31" s="8" t="e">
        <f t="shared" si="31"/>
        <v>#N/A</v>
      </c>
      <c r="BT31" s="8" t="e">
        <f t="shared" si="39"/>
        <v>#N/A</v>
      </c>
      <c r="BU31" s="501">
        <f t="shared" si="40"/>
        <v>0</v>
      </c>
      <c r="BV31" s="9">
        <f t="shared" si="34"/>
        <v>8</v>
      </c>
      <c r="BW31" s="1" t="str">
        <f>IF(ISNA(BR31),"-",IF(BR31=0,"-",INDEX(Divisions!$B$6:$J$24,BT31,BS31)))</f>
        <v>-</v>
      </c>
      <c r="BX31" s="548" t="str">
        <f t="shared" si="41"/>
        <v>-</v>
      </c>
      <c r="BY31" s="549">
        <v>25</v>
      </c>
      <c r="BZ31" s="550" t="str">
        <f t="shared" si="10"/>
        <v>-</v>
      </c>
      <c r="CA31" s="551">
        <f t="shared" si="42"/>
        <v>25</v>
      </c>
    </row>
    <row r="32" spans="2:79" x14ac:dyDescent="0.25">
      <c r="B32" s="552">
        <v>26</v>
      </c>
      <c r="C32" s="439"/>
      <c r="D32" s="439"/>
      <c r="E32" s="439"/>
      <c r="F32" s="439"/>
      <c r="G32" s="440"/>
      <c r="H32" s="488"/>
      <c r="I32" s="464"/>
      <c r="J32" s="464"/>
      <c r="K32" s="464"/>
      <c r="L32" s="464"/>
      <c r="M32" s="561"/>
      <c r="N32" s="302"/>
      <c r="O32" s="466"/>
      <c r="P32" s="466"/>
      <c r="Q32" s="466"/>
      <c r="S32" s="543">
        <f t="shared" si="11"/>
        <v>26</v>
      </c>
      <c r="T32" s="543" t="str">
        <f t="shared" si="12"/>
        <v>-</v>
      </c>
      <c r="U32" s="544" t="str">
        <f t="shared" si="13"/>
        <v>-</v>
      </c>
      <c r="V32" s="544" t="str">
        <f t="shared" si="14"/>
        <v>-</v>
      </c>
      <c r="W32" s="305" t="str">
        <f t="shared" si="15"/>
        <v>-</v>
      </c>
      <c r="X32" s="545" t="str">
        <f t="shared" si="16"/>
        <v>-</v>
      </c>
      <c r="Z32" s="543">
        <f t="shared" si="17"/>
        <v>26</v>
      </c>
      <c r="AA32" s="543" t="str">
        <f t="shared" si="18"/>
        <v>-</v>
      </c>
      <c r="AB32" s="544" t="str">
        <f t="shared" si="19"/>
        <v>-</v>
      </c>
      <c r="AC32" s="544" t="str">
        <f t="shared" si="20"/>
        <v>-</v>
      </c>
      <c r="AD32" s="305" t="str">
        <f t="shared" si="21"/>
        <v>-</v>
      </c>
      <c r="AE32" s="545" t="str">
        <f t="shared" si="22"/>
        <v>-</v>
      </c>
      <c r="AG32" s="543">
        <f t="shared" si="23"/>
        <v>26</v>
      </c>
      <c r="AH32" s="543" t="str">
        <f t="shared" si="24"/>
        <v>-</v>
      </c>
      <c r="AI32" s="544" t="str">
        <f t="shared" si="25"/>
        <v>-</v>
      </c>
      <c r="AJ32" s="544" t="str">
        <f t="shared" si="26"/>
        <v>-</v>
      </c>
      <c r="AK32" s="305" t="str">
        <f t="shared" si="27"/>
        <v>-</v>
      </c>
      <c r="AL32" s="545" t="str">
        <f t="shared" si="28"/>
        <v>-</v>
      </c>
      <c r="AN32" s="36" t="e">
        <f>HLOOKUP($F32,Divisions!$B$4:$I$24,2,FALSE)</f>
        <v>#N/A</v>
      </c>
      <c r="AO32" s="546" t="e">
        <f>HLOOKUP($F32,Divisions!$B$4:$I$24,2+Input!AO$5,FALSE)</f>
        <v>#N/A</v>
      </c>
      <c r="AP32" s="546" t="e">
        <f>HLOOKUP($F32,Divisions!$B$4:$I$24,2+Input!AP$5,FALSE)</f>
        <v>#N/A</v>
      </c>
      <c r="AQ32" s="546" t="e">
        <f>HLOOKUP($F32,Divisions!$B$4:$I$24,2+Input!AQ$5,FALSE)</f>
        <v>#N/A</v>
      </c>
      <c r="AR32" s="546" t="e">
        <f>HLOOKUP($F32,Divisions!$B$4:$I$24,2+Input!AR$5,FALSE)</f>
        <v>#N/A</v>
      </c>
      <c r="AS32" s="546" t="e">
        <f>HLOOKUP($F32,Divisions!$B$4:$I$24,2+Input!AS$5,FALSE)</f>
        <v>#N/A</v>
      </c>
      <c r="AT32" s="546" t="e">
        <f>HLOOKUP($F32,Divisions!$B$4:$I$24,2+Input!AT$5,FALSE)</f>
        <v>#N/A</v>
      </c>
      <c r="AU32" s="546" t="e">
        <f>HLOOKUP($F32,Divisions!$B$4:$I$24,2+Input!AU$5,FALSE)</f>
        <v>#N/A</v>
      </c>
      <c r="AV32" s="546" t="e">
        <f>HLOOKUP($F32,Divisions!$B$4:$I$24,2+Input!AV$5,FALSE)</f>
        <v>#N/A</v>
      </c>
      <c r="AW32" s="546" t="e">
        <f>HLOOKUP($F32,Divisions!$B$4:$I$24,2+Input!AW$5,FALSE)</f>
        <v>#N/A</v>
      </c>
      <c r="AX32" s="546" t="e">
        <f>HLOOKUP($F32,Divisions!$B$4:$I$24,2+Input!AX$5,FALSE)</f>
        <v>#N/A</v>
      </c>
      <c r="AY32" s="546" t="e">
        <f>HLOOKUP($F32,Divisions!$B$4:$I$24,2+Input!AY$5,FALSE)</f>
        <v>#N/A</v>
      </c>
      <c r="AZ32" s="546" t="e">
        <f>HLOOKUP($F32,Divisions!$B$4:$I$24,2+Input!AZ$5,FALSE)</f>
        <v>#N/A</v>
      </c>
      <c r="BA32" s="546" t="e">
        <f>HLOOKUP($F32,Divisions!$B$4:$I$24,2+Input!BA$5,FALSE)</f>
        <v>#N/A</v>
      </c>
      <c r="BB32" s="546" t="e">
        <f>HLOOKUP($F32,Divisions!$B$4:$I$24,2+Input!BB$5,FALSE)</f>
        <v>#N/A</v>
      </c>
      <c r="BC32" s="546" t="e">
        <f>HLOOKUP($F32,Divisions!$B$4:$I$24,2+Input!BC$5,FALSE)</f>
        <v>#N/A</v>
      </c>
      <c r="BD32" s="546" t="e">
        <f>HLOOKUP($F32,Divisions!$B$4:$I$24,2+Input!BD$5,FALSE)</f>
        <v>#N/A</v>
      </c>
      <c r="BE32" s="546" t="e">
        <f>HLOOKUP($F32,Divisions!$B$4:$I$24,2+Input!BE$5,FALSE)</f>
        <v>#N/A</v>
      </c>
      <c r="BF32" s="546" t="e">
        <f>HLOOKUP($F32,Divisions!$B$4:$I$24,2+Input!BF$5,FALSE)</f>
        <v>#N/A</v>
      </c>
      <c r="BG32" s="5" t="s">
        <v>46</v>
      </c>
      <c r="BI32" s="547" t="str">
        <f>IF(ISNA(Input!AN32),"-",Input!AN32)</f>
        <v>-</v>
      </c>
      <c r="BJ32" s="547" t="str">
        <f>IF(Input!G32="","-",MATCH(Input!G32,Input!AO32:BG32,0))</f>
        <v>-</v>
      </c>
      <c r="BK32" s="547" t="str">
        <f t="shared" si="3"/>
        <v>-</v>
      </c>
      <c r="BL32" s="547" t="str">
        <f t="shared" si="37"/>
        <v>-</v>
      </c>
      <c r="BM32" s="8">
        <v>26</v>
      </c>
      <c r="BN32" s="8">
        <f t="shared" si="5"/>
        <v>0</v>
      </c>
      <c r="BO32" s="8">
        <f t="shared" si="6"/>
        <v>8</v>
      </c>
      <c r="BP32" s="548">
        <f t="shared" si="38"/>
        <v>0</v>
      </c>
      <c r="BQ32" s="8">
        <v>26</v>
      </c>
      <c r="BR32" s="8" t="e">
        <f t="shared" si="7"/>
        <v>#N/A</v>
      </c>
      <c r="BS32" s="8" t="e">
        <f t="shared" si="31"/>
        <v>#N/A</v>
      </c>
      <c r="BT32" s="8" t="e">
        <f t="shared" si="39"/>
        <v>#N/A</v>
      </c>
      <c r="BU32" s="501">
        <f t="shared" si="40"/>
        <v>0</v>
      </c>
      <c r="BV32" s="9">
        <f t="shared" si="34"/>
        <v>8</v>
      </c>
      <c r="BW32" s="1" t="str">
        <f>IF(ISNA(BR32),"-",IF(BR32=0,"-",INDEX(Divisions!$B$6:$J$24,BT32,BS32)))</f>
        <v>-</v>
      </c>
      <c r="BX32" s="548" t="str">
        <f t="shared" si="41"/>
        <v>-</v>
      </c>
      <c r="BY32" s="549">
        <v>26</v>
      </c>
      <c r="BZ32" s="550" t="str">
        <f t="shared" si="10"/>
        <v>-</v>
      </c>
      <c r="CA32" s="551">
        <f t="shared" si="42"/>
        <v>26</v>
      </c>
    </row>
    <row r="33" spans="2:79" x14ac:dyDescent="0.25">
      <c r="B33" s="44">
        <v>27</v>
      </c>
      <c r="C33" s="439"/>
      <c r="D33" s="439"/>
      <c r="E33" s="439"/>
      <c r="F33" s="439"/>
      <c r="G33" s="440"/>
      <c r="H33" s="488"/>
      <c r="I33" s="464"/>
      <c r="J33" s="464"/>
      <c r="K33" s="464"/>
      <c r="L33" s="464"/>
      <c r="M33" s="561"/>
      <c r="N33" s="302"/>
      <c r="O33" s="466"/>
      <c r="P33" s="466"/>
      <c r="Q33" s="466"/>
      <c r="S33" s="543">
        <f t="shared" si="11"/>
        <v>27</v>
      </c>
      <c r="T33" s="543" t="str">
        <f t="shared" si="12"/>
        <v>-</v>
      </c>
      <c r="U33" s="544" t="str">
        <f t="shared" si="13"/>
        <v>-</v>
      </c>
      <c r="V33" s="544" t="str">
        <f t="shared" si="14"/>
        <v>-</v>
      </c>
      <c r="W33" s="305" t="str">
        <f t="shared" si="15"/>
        <v>-</v>
      </c>
      <c r="X33" s="545" t="str">
        <f t="shared" si="16"/>
        <v>-</v>
      </c>
      <c r="Z33" s="543">
        <f t="shared" si="17"/>
        <v>27</v>
      </c>
      <c r="AA33" s="543" t="str">
        <f t="shared" si="18"/>
        <v>-</v>
      </c>
      <c r="AB33" s="544" t="str">
        <f t="shared" si="19"/>
        <v>-</v>
      </c>
      <c r="AC33" s="544" t="str">
        <f t="shared" si="20"/>
        <v>-</v>
      </c>
      <c r="AD33" s="305" t="str">
        <f t="shared" si="21"/>
        <v>-</v>
      </c>
      <c r="AE33" s="545" t="str">
        <f t="shared" si="22"/>
        <v>-</v>
      </c>
      <c r="AG33" s="543">
        <f t="shared" si="23"/>
        <v>27</v>
      </c>
      <c r="AH33" s="543" t="str">
        <f t="shared" si="24"/>
        <v>-</v>
      </c>
      <c r="AI33" s="544" t="str">
        <f t="shared" si="25"/>
        <v>-</v>
      </c>
      <c r="AJ33" s="544" t="str">
        <f t="shared" si="26"/>
        <v>-</v>
      </c>
      <c r="AK33" s="305" t="str">
        <f t="shared" si="27"/>
        <v>-</v>
      </c>
      <c r="AL33" s="545" t="str">
        <f t="shared" si="28"/>
        <v>-</v>
      </c>
      <c r="AN33" s="36" t="e">
        <f>HLOOKUP($F33,Divisions!$B$4:$I$24,2,FALSE)</f>
        <v>#N/A</v>
      </c>
      <c r="AO33" s="546" t="e">
        <f>HLOOKUP($F33,Divisions!$B$4:$I$24,2+Input!AO$5,FALSE)</f>
        <v>#N/A</v>
      </c>
      <c r="AP33" s="546" t="e">
        <f>HLOOKUP($F33,Divisions!$B$4:$I$24,2+Input!AP$5,FALSE)</f>
        <v>#N/A</v>
      </c>
      <c r="AQ33" s="546" t="e">
        <f>HLOOKUP($F33,Divisions!$B$4:$I$24,2+Input!AQ$5,FALSE)</f>
        <v>#N/A</v>
      </c>
      <c r="AR33" s="546" t="e">
        <f>HLOOKUP($F33,Divisions!$B$4:$I$24,2+Input!AR$5,FALSE)</f>
        <v>#N/A</v>
      </c>
      <c r="AS33" s="546" t="e">
        <f>HLOOKUP($F33,Divisions!$B$4:$I$24,2+Input!AS$5,FALSE)</f>
        <v>#N/A</v>
      </c>
      <c r="AT33" s="546" t="e">
        <f>HLOOKUP($F33,Divisions!$B$4:$I$24,2+Input!AT$5,FALSE)</f>
        <v>#N/A</v>
      </c>
      <c r="AU33" s="546" t="e">
        <f>HLOOKUP($F33,Divisions!$B$4:$I$24,2+Input!AU$5,FALSE)</f>
        <v>#N/A</v>
      </c>
      <c r="AV33" s="546" t="e">
        <f>HLOOKUP($F33,Divisions!$B$4:$I$24,2+Input!AV$5,FALSE)</f>
        <v>#N/A</v>
      </c>
      <c r="AW33" s="546" t="e">
        <f>HLOOKUP($F33,Divisions!$B$4:$I$24,2+Input!AW$5,FALSE)</f>
        <v>#N/A</v>
      </c>
      <c r="AX33" s="546" t="e">
        <f>HLOOKUP($F33,Divisions!$B$4:$I$24,2+Input!AX$5,FALSE)</f>
        <v>#N/A</v>
      </c>
      <c r="AY33" s="546" t="e">
        <f>HLOOKUP($F33,Divisions!$B$4:$I$24,2+Input!AY$5,FALSE)</f>
        <v>#N/A</v>
      </c>
      <c r="AZ33" s="546" t="e">
        <f>HLOOKUP($F33,Divisions!$B$4:$I$24,2+Input!AZ$5,FALSE)</f>
        <v>#N/A</v>
      </c>
      <c r="BA33" s="546" t="e">
        <f>HLOOKUP($F33,Divisions!$B$4:$I$24,2+Input!BA$5,FALSE)</f>
        <v>#N/A</v>
      </c>
      <c r="BB33" s="546" t="e">
        <f>HLOOKUP($F33,Divisions!$B$4:$I$24,2+Input!BB$5,FALSE)</f>
        <v>#N/A</v>
      </c>
      <c r="BC33" s="546" t="e">
        <f>HLOOKUP($F33,Divisions!$B$4:$I$24,2+Input!BC$5,FALSE)</f>
        <v>#N/A</v>
      </c>
      <c r="BD33" s="546" t="e">
        <f>HLOOKUP($F33,Divisions!$B$4:$I$24,2+Input!BD$5,FALSE)</f>
        <v>#N/A</v>
      </c>
      <c r="BE33" s="546" t="e">
        <f>HLOOKUP($F33,Divisions!$B$4:$I$24,2+Input!BE$5,FALSE)</f>
        <v>#N/A</v>
      </c>
      <c r="BF33" s="546" t="e">
        <f>HLOOKUP($F33,Divisions!$B$4:$I$24,2+Input!BF$5,FALSE)</f>
        <v>#N/A</v>
      </c>
      <c r="BG33" s="5" t="s">
        <v>46</v>
      </c>
      <c r="BI33" s="547" t="str">
        <f>IF(ISNA(Input!AN33),"-",Input!AN33)</f>
        <v>-</v>
      </c>
      <c r="BJ33" s="547" t="str">
        <f>IF(Input!G33="","-",MATCH(Input!G33,Input!AO33:BG33,0))</f>
        <v>-</v>
      </c>
      <c r="BK33" s="547" t="str">
        <f t="shared" si="3"/>
        <v>-</v>
      </c>
      <c r="BL33" s="547" t="str">
        <f t="shared" si="37"/>
        <v>-</v>
      </c>
      <c r="BM33" s="8">
        <v>27</v>
      </c>
      <c r="BN33" s="8">
        <f t="shared" si="5"/>
        <v>0</v>
      </c>
      <c r="BO33" s="8">
        <f t="shared" si="6"/>
        <v>8</v>
      </c>
      <c r="BP33" s="548">
        <f t="shared" si="38"/>
        <v>0</v>
      </c>
      <c r="BQ33" s="8">
        <v>27</v>
      </c>
      <c r="BR33" s="8" t="e">
        <f t="shared" si="7"/>
        <v>#N/A</v>
      </c>
      <c r="BS33" s="8" t="e">
        <f t="shared" si="31"/>
        <v>#N/A</v>
      </c>
      <c r="BT33" s="8" t="e">
        <f t="shared" si="39"/>
        <v>#N/A</v>
      </c>
      <c r="BU33" s="501">
        <f t="shared" si="40"/>
        <v>0</v>
      </c>
      <c r="BV33" s="9">
        <f t="shared" si="34"/>
        <v>8</v>
      </c>
      <c r="BW33" s="1" t="str">
        <f>IF(ISNA(BR33),"-",IF(BR33=0,"-",INDEX(Divisions!$B$6:$J$24,BT33,BS33)))</f>
        <v>-</v>
      </c>
      <c r="BX33" s="548" t="str">
        <f t="shared" si="41"/>
        <v>-</v>
      </c>
      <c r="BY33" s="549">
        <v>27</v>
      </c>
      <c r="BZ33" s="550" t="str">
        <f t="shared" si="10"/>
        <v>-</v>
      </c>
      <c r="CA33" s="551">
        <f t="shared" si="42"/>
        <v>27</v>
      </c>
    </row>
    <row r="34" spans="2:79" x14ac:dyDescent="0.25">
      <c r="B34" s="552">
        <v>28</v>
      </c>
      <c r="C34" s="439"/>
      <c r="D34" s="439"/>
      <c r="E34" s="439"/>
      <c r="F34" s="439"/>
      <c r="G34" s="440"/>
      <c r="H34" s="488"/>
      <c r="I34" s="464"/>
      <c r="J34" s="464"/>
      <c r="K34" s="464"/>
      <c r="L34" s="464"/>
      <c r="M34" s="561"/>
      <c r="N34" s="302"/>
      <c r="O34" s="466"/>
      <c r="P34" s="466"/>
      <c r="Q34" s="466"/>
      <c r="S34" s="543">
        <f t="shared" si="11"/>
        <v>28</v>
      </c>
      <c r="T34" s="543" t="str">
        <f t="shared" si="12"/>
        <v>-</v>
      </c>
      <c r="U34" s="544" t="str">
        <f t="shared" si="13"/>
        <v>-</v>
      </c>
      <c r="V34" s="544" t="str">
        <f t="shared" si="14"/>
        <v>-</v>
      </c>
      <c r="W34" s="305" t="str">
        <f t="shared" si="15"/>
        <v>-</v>
      </c>
      <c r="X34" s="545" t="str">
        <f t="shared" si="16"/>
        <v>-</v>
      </c>
      <c r="Z34" s="543">
        <f t="shared" si="17"/>
        <v>28</v>
      </c>
      <c r="AA34" s="543" t="str">
        <f t="shared" si="18"/>
        <v>-</v>
      </c>
      <c r="AB34" s="544" t="str">
        <f t="shared" si="19"/>
        <v>-</v>
      </c>
      <c r="AC34" s="544" t="str">
        <f t="shared" si="20"/>
        <v>-</v>
      </c>
      <c r="AD34" s="305" t="str">
        <f t="shared" si="21"/>
        <v>-</v>
      </c>
      <c r="AE34" s="545" t="str">
        <f t="shared" si="22"/>
        <v>-</v>
      </c>
      <c r="AG34" s="543">
        <f t="shared" si="23"/>
        <v>28</v>
      </c>
      <c r="AH34" s="543" t="str">
        <f t="shared" si="24"/>
        <v>-</v>
      </c>
      <c r="AI34" s="544" t="str">
        <f t="shared" si="25"/>
        <v>-</v>
      </c>
      <c r="AJ34" s="544" t="str">
        <f t="shared" si="26"/>
        <v>-</v>
      </c>
      <c r="AK34" s="305" t="str">
        <f t="shared" si="27"/>
        <v>-</v>
      </c>
      <c r="AL34" s="545" t="str">
        <f t="shared" si="28"/>
        <v>-</v>
      </c>
      <c r="AN34" s="36" t="e">
        <f>HLOOKUP($F34,Divisions!$B$4:$I$24,2,FALSE)</f>
        <v>#N/A</v>
      </c>
      <c r="AO34" s="546" t="e">
        <f>HLOOKUP($F34,Divisions!$B$4:$I$24,2+Input!AO$5,FALSE)</f>
        <v>#N/A</v>
      </c>
      <c r="AP34" s="546" t="e">
        <f>HLOOKUP($F34,Divisions!$B$4:$I$24,2+Input!AP$5,FALSE)</f>
        <v>#N/A</v>
      </c>
      <c r="AQ34" s="546" t="e">
        <f>HLOOKUP($F34,Divisions!$B$4:$I$24,2+Input!AQ$5,FALSE)</f>
        <v>#N/A</v>
      </c>
      <c r="AR34" s="546" t="e">
        <f>HLOOKUP($F34,Divisions!$B$4:$I$24,2+Input!AR$5,FALSE)</f>
        <v>#N/A</v>
      </c>
      <c r="AS34" s="546" t="e">
        <f>HLOOKUP($F34,Divisions!$B$4:$I$24,2+Input!AS$5,FALSE)</f>
        <v>#N/A</v>
      </c>
      <c r="AT34" s="546" t="e">
        <f>HLOOKUP($F34,Divisions!$B$4:$I$24,2+Input!AT$5,FALSE)</f>
        <v>#N/A</v>
      </c>
      <c r="AU34" s="546" t="e">
        <f>HLOOKUP($F34,Divisions!$B$4:$I$24,2+Input!AU$5,FALSE)</f>
        <v>#N/A</v>
      </c>
      <c r="AV34" s="546" t="e">
        <f>HLOOKUP($F34,Divisions!$B$4:$I$24,2+Input!AV$5,FALSE)</f>
        <v>#N/A</v>
      </c>
      <c r="AW34" s="546" t="e">
        <f>HLOOKUP($F34,Divisions!$B$4:$I$24,2+Input!AW$5,FALSE)</f>
        <v>#N/A</v>
      </c>
      <c r="AX34" s="546" t="e">
        <f>HLOOKUP($F34,Divisions!$B$4:$I$24,2+Input!AX$5,FALSE)</f>
        <v>#N/A</v>
      </c>
      <c r="AY34" s="546" t="e">
        <f>HLOOKUP($F34,Divisions!$B$4:$I$24,2+Input!AY$5,FALSE)</f>
        <v>#N/A</v>
      </c>
      <c r="AZ34" s="546" t="e">
        <f>HLOOKUP($F34,Divisions!$B$4:$I$24,2+Input!AZ$5,FALSE)</f>
        <v>#N/A</v>
      </c>
      <c r="BA34" s="546" t="e">
        <f>HLOOKUP($F34,Divisions!$B$4:$I$24,2+Input!BA$5,FALSE)</f>
        <v>#N/A</v>
      </c>
      <c r="BB34" s="546" t="e">
        <f>HLOOKUP($F34,Divisions!$B$4:$I$24,2+Input!BB$5,FALSE)</f>
        <v>#N/A</v>
      </c>
      <c r="BC34" s="546" t="e">
        <f>HLOOKUP($F34,Divisions!$B$4:$I$24,2+Input!BC$5,FALSE)</f>
        <v>#N/A</v>
      </c>
      <c r="BD34" s="546" t="e">
        <f>HLOOKUP($F34,Divisions!$B$4:$I$24,2+Input!BD$5,FALSE)</f>
        <v>#N/A</v>
      </c>
      <c r="BE34" s="546" t="e">
        <f>HLOOKUP($F34,Divisions!$B$4:$I$24,2+Input!BE$5,FALSE)</f>
        <v>#N/A</v>
      </c>
      <c r="BF34" s="546" t="e">
        <f>HLOOKUP($F34,Divisions!$B$4:$I$24,2+Input!BF$5,FALSE)</f>
        <v>#N/A</v>
      </c>
      <c r="BG34" s="5" t="s">
        <v>46</v>
      </c>
      <c r="BI34" s="547" t="str">
        <f>IF(ISNA(Input!AN34),"-",Input!AN34)</f>
        <v>-</v>
      </c>
      <c r="BJ34" s="547" t="str">
        <f>IF(Input!G34="","-",MATCH(Input!G34,Input!AO34:BG34,0))</f>
        <v>-</v>
      </c>
      <c r="BK34" s="547" t="str">
        <f t="shared" si="3"/>
        <v>-</v>
      </c>
      <c r="BL34" s="547" t="str">
        <f t="shared" si="37"/>
        <v>-</v>
      </c>
      <c r="BM34" s="8">
        <v>28</v>
      </c>
      <c r="BN34" s="8">
        <f t="shared" si="5"/>
        <v>0</v>
      </c>
      <c r="BO34" s="8">
        <f t="shared" si="6"/>
        <v>8</v>
      </c>
      <c r="BP34" s="548">
        <f t="shared" si="38"/>
        <v>0</v>
      </c>
      <c r="BQ34" s="8">
        <v>28</v>
      </c>
      <c r="BR34" s="8" t="e">
        <f t="shared" si="7"/>
        <v>#N/A</v>
      </c>
      <c r="BS34" s="8" t="e">
        <f t="shared" si="31"/>
        <v>#N/A</v>
      </c>
      <c r="BT34" s="8" t="e">
        <f t="shared" si="39"/>
        <v>#N/A</v>
      </c>
      <c r="BU34" s="501">
        <f t="shared" si="40"/>
        <v>0</v>
      </c>
      <c r="BV34" s="9">
        <f t="shared" si="34"/>
        <v>8</v>
      </c>
      <c r="BW34" s="1" t="str">
        <f>IF(ISNA(BR34),"-",IF(BR34=0,"-",INDEX(Divisions!$B$6:$J$24,BT34,BS34)))</f>
        <v>-</v>
      </c>
      <c r="BX34" s="548" t="str">
        <f t="shared" si="41"/>
        <v>-</v>
      </c>
      <c r="BY34" s="549">
        <v>28</v>
      </c>
      <c r="BZ34" s="550" t="str">
        <f t="shared" si="10"/>
        <v>-</v>
      </c>
      <c r="CA34" s="551">
        <f t="shared" si="42"/>
        <v>28</v>
      </c>
    </row>
    <row r="35" spans="2:79" x14ac:dyDescent="0.25">
      <c r="B35" s="44">
        <v>29</v>
      </c>
      <c r="C35" s="439"/>
      <c r="D35" s="439"/>
      <c r="E35" s="439"/>
      <c r="F35" s="439"/>
      <c r="G35" s="440"/>
      <c r="H35" s="488"/>
      <c r="I35" s="464"/>
      <c r="J35" s="464"/>
      <c r="K35" s="464"/>
      <c r="L35" s="464"/>
      <c r="M35" s="561"/>
      <c r="N35" s="302"/>
      <c r="O35" s="466"/>
      <c r="P35" s="466"/>
      <c r="Q35" s="466"/>
      <c r="S35" s="543">
        <f t="shared" si="11"/>
        <v>29</v>
      </c>
      <c r="T35" s="543" t="str">
        <f t="shared" si="12"/>
        <v>-</v>
      </c>
      <c r="U35" s="544" t="str">
        <f t="shared" si="13"/>
        <v>-</v>
      </c>
      <c r="V35" s="544" t="str">
        <f t="shared" si="14"/>
        <v>-</v>
      </c>
      <c r="W35" s="305" t="str">
        <f t="shared" si="15"/>
        <v>-</v>
      </c>
      <c r="X35" s="545" t="str">
        <f t="shared" si="16"/>
        <v>-</v>
      </c>
      <c r="Z35" s="543">
        <f t="shared" si="17"/>
        <v>29</v>
      </c>
      <c r="AA35" s="543" t="str">
        <f t="shared" si="18"/>
        <v>-</v>
      </c>
      <c r="AB35" s="544" t="str">
        <f t="shared" si="19"/>
        <v>-</v>
      </c>
      <c r="AC35" s="544" t="str">
        <f t="shared" si="20"/>
        <v>-</v>
      </c>
      <c r="AD35" s="305" t="str">
        <f t="shared" si="21"/>
        <v>-</v>
      </c>
      <c r="AE35" s="545" t="str">
        <f t="shared" si="22"/>
        <v>-</v>
      </c>
      <c r="AG35" s="543">
        <f t="shared" si="23"/>
        <v>29</v>
      </c>
      <c r="AH35" s="543" t="str">
        <f t="shared" si="24"/>
        <v>-</v>
      </c>
      <c r="AI35" s="544" t="str">
        <f t="shared" si="25"/>
        <v>-</v>
      </c>
      <c r="AJ35" s="544" t="str">
        <f t="shared" si="26"/>
        <v>-</v>
      </c>
      <c r="AK35" s="305" t="str">
        <f t="shared" si="27"/>
        <v>-</v>
      </c>
      <c r="AL35" s="545" t="str">
        <f t="shared" si="28"/>
        <v>-</v>
      </c>
      <c r="AN35" s="36" t="e">
        <f>HLOOKUP($F35,Divisions!$B$4:$I$24,2,FALSE)</f>
        <v>#N/A</v>
      </c>
      <c r="AO35" s="546" t="e">
        <f>HLOOKUP($F35,Divisions!$B$4:$I$24,2+Input!AO$5,FALSE)</f>
        <v>#N/A</v>
      </c>
      <c r="AP35" s="546" t="e">
        <f>HLOOKUP($F35,Divisions!$B$4:$I$24,2+Input!AP$5,FALSE)</f>
        <v>#N/A</v>
      </c>
      <c r="AQ35" s="546" t="e">
        <f>HLOOKUP($F35,Divisions!$B$4:$I$24,2+Input!AQ$5,FALSE)</f>
        <v>#N/A</v>
      </c>
      <c r="AR35" s="546" t="e">
        <f>HLOOKUP($F35,Divisions!$B$4:$I$24,2+Input!AR$5,FALSE)</f>
        <v>#N/A</v>
      </c>
      <c r="AS35" s="546" t="e">
        <f>HLOOKUP($F35,Divisions!$B$4:$I$24,2+Input!AS$5,FALSE)</f>
        <v>#N/A</v>
      </c>
      <c r="AT35" s="546" t="e">
        <f>HLOOKUP($F35,Divisions!$B$4:$I$24,2+Input!AT$5,FALSE)</f>
        <v>#N/A</v>
      </c>
      <c r="AU35" s="546" t="e">
        <f>HLOOKUP($F35,Divisions!$B$4:$I$24,2+Input!AU$5,FALSE)</f>
        <v>#N/A</v>
      </c>
      <c r="AV35" s="546" t="e">
        <f>HLOOKUP($F35,Divisions!$B$4:$I$24,2+Input!AV$5,FALSE)</f>
        <v>#N/A</v>
      </c>
      <c r="AW35" s="546" t="e">
        <f>HLOOKUP($F35,Divisions!$B$4:$I$24,2+Input!AW$5,FALSE)</f>
        <v>#N/A</v>
      </c>
      <c r="AX35" s="546" t="e">
        <f>HLOOKUP($F35,Divisions!$B$4:$I$24,2+Input!AX$5,FALSE)</f>
        <v>#N/A</v>
      </c>
      <c r="AY35" s="546" t="e">
        <f>HLOOKUP($F35,Divisions!$B$4:$I$24,2+Input!AY$5,FALSE)</f>
        <v>#N/A</v>
      </c>
      <c r="AZ35" s="546" t="e">
        <f>HLOOKUP($F35,Divisions!$B$4:$I$24,2+Input!AZ$5,FALSE)</f>
        <v>#N/A</v>
      </c>
      <c r="BA35" s="546" t="e">
        <f>HLOOKUP($F35,Divisions!$B$4:$I$24,2+Input!BA$5,FALSE)</f>
        <v>#N/A</v>
      </c>
      <c r="BB35" s="546" t="e">
        <f>HLOOKUP($F35,Divisions!$B$4:$I$24,2+Input!BB$5,FALSE)</f>
        <v>#N/A</v>
      </c>
      <c r="BC35" s="546" t="e">
        <f>HLOOKUP($F35,Divisions!$B$4:$I$24,2+Input!BC$5,FALSE)</f>
        <v>#N/A</v>
      </c>
      <c r="BD35" s="546" t="e">
        <f>HLOOKUP($F35,Divisions!$B$4:$I$24,2+Input!BD$5,FALSE)</f>
        <v>#N/A</v>
      </c>
      <c r="BE35" s="546" t="e">
        <f>HLOOKUP($F35,Divisions!$B$4:$I$24,2+Input!BE$5,FALSE)</f>
        <v>#N/A</v>
      </c>
      <c r="BF35" s="546" t="e">
        <f>HLOOKUP($F35,Divisions!$B$4:$I$24,2+Input!BF$5,FALSE)</f>
        <v>#N/A</v>
      </c>
      <c r="BG35" s="5" t="s">
        <v>46</v>
      </c>
      <c r="BI35" s="547" t="str">
        <f>IF(ISNA(Input!AN35),"-",Input!AN35)</f>
        <v>-</v>
      </c>
      <c r="BJ35" s="547" t="str">
        <f>IF(Input!G35="","-",MATCH(Input!G35,Input!AO35:BG35,0))</f>
        <v>-</v>
      </c>
      <c r="BK35" s="547" t="str">
        <f t="shared" si="3"/>
        <v>-</v>
      </c>
      <c r="BL35" s="547" t="str">
        <f t="shared" si="37"/>
        <v>-</v>
      </c>
      <c r="BM35" s="8">
        <v>29</v>
      </c>
      <c r="BN35" s="8">
        <f t="shared" si="5"/>
        <v>0</v>
      </c>
      <c r="BO35" s="8">
        <f t="shared" si="6"/>
        <v>8</v>
      </c>
      <c r="BP35" s="548">
        <f t="shared" si="38"/>
        <v>0</v>
      </c>
      <c r="BQ35" s="8">
        <v>29</v>
      </c>
      <c r="BR35" s="8" t="e">
        <f t="shared" si="7"/>
        <v>#N/A</v>
      </c>
      <c r="BS35" s="8" t="e">
        <f t="shared" si="31"/>
        <v>#N/A</v>
      </c>
      <c r="BT35" s="8" t="e">
        <f t="shared" si="39"/>
        <v>#N/A</v>
      </c>
      <c r="BU35" s="501">
        <f t="shared" si="40"/>
        <v>0</v>
      </c>
      <c r="BV35" s="9">
        <f t="shared" si="34"/>
        <v>8</v>
      </c>
      <c r="BW35" s="1" t="str">
        <f>IF(ISNA(BR35),"-",IF(BR35=0,"-",INDEX(Divisions!$B$6:$J$24,BT35,BS35)))</f>
        <v>-</v>
      </c>
      <c r="BX35" s="548" t="str">
        <f t="shared" si="41"/>
        <v>-</v>
      </c>
      <c r="BY35" s="549">
        <v>29</v>
      </c>
      <c r="BZ35" s="550" t="str">
        <f t="shared" si="10"/>
        <v>-</v>
      </c>
      <c r="CA35" s="551">
        <f t="shared" si="42"/>
        <v>29</v>
      </c>
    </row>
    <row r="36" spans="2:79" x14ac:dyDescent="0.25">
      <c r="B36" s="552">
        <v>30</v>
      </c>
      <c r="C36" s="439"/>
      <c r="D36" s="439"/>
      <c r="E36" s="439"/>
      <c r="F36" s="439"/>
      <c r="G36" s="440"/>
      <c r="H36" s="488"/>
      <c r="I36" s="464"/>
      <c r="J36" s="464"/>
      <c r="K36" s="464"/>
      <c r="L36" s="464"/>
      <c r="M36" s="561"/>
      <c r="N36" s="302"/>
      <c r="O36" s="466"/>
      <c r="P36" s="466"/>
      <c r="Q36" s="466"/>
      <c r="S36" s="543">
        <f t="shared" si="11"/>
        <v>30</v>
      </c>
      <c r="T36" s="543" t="str">
        <f t="shared" si="12"/>
        <v>-</v>
      </c>
      <c r="U36" s="544" t="str">
        <f t="shared" si="13"/>
        <v>-</v>
      </c>
      <c r="V36" s="544" t="str">
        <f t="shared" si="14"/>
        <v>-</v>
      </c>
      <c r="W36" s="305" t="str">
        <f t="shared" si="15"/>
        <v>-</v>
      </c>
      <c r="X36" s="545" t="str">
        <f t="shared" si="16"/>
        <v>-</v>
      </c>
      <c r="Z36" s="543">
        <f t="shared" si="17"/>
        <v>30</v>
      </c>
      <c r="AA36" s="543" t="str">
        <f t="shared" si="18"/>
        <v>-</v>
      </c>
      <c r="AB36" s="544" t="str">
        <f t="shared" si="19"/>
        <v>-</v>
      </c>
      <c r="AC36" s="544" t="str">
        <f t="shared" si="20"/>
        <v>-</v>
      </c>
      <c r="AD36" s="305" t="str">
        <f t="shared" si="21"/>
        <v>-</v>
      </c>
      <c r="AE36" s="545" t="str">
        <f t="shared" si="22"/>
        <v>-</v>
      </c>
      <c r="AG36" s="543">
        <f t="shared" si="23"/>
        <v>30</v>
      </c>
      <c r="AH36" s="543" t="str">
        <f t="shared" si="24"/>
        <v>-</v>
      </c>
      <c r="AI36" s="544" t="str">
        <f t="shared" si="25"/>
        <v>-</v>
      </c>
      <c r="AJ36" s="544" t="str">
        <f t="shared" si="26"/>
        <v>-</v>
      </c>
      <c r="AK36" s="305" t="str">
        <f t="shared" si="27"/>
        <v>-</v>
      </c>
      <c r="AL36" s="545" t="str">
        <f t="shared" si="28"/>
        <v>-</v>
      </c>
      <c r="AN36" s="36" t="e">
        <f>HLOOKUP($F36,Divisions!$B$4:$I$24,2,FALSE)</f>
        <v>#N/A</v>
      </c>
      <c r="AO36" s="546" t="e">
        <f>HLOOKUP($F36,Divisions!$B$4:$I$24,2+Input!AO$5,FALSE)</f>
        <v>#N/A</v>
      </c>
      <c r="AP36" s="546" t="e">
        <f>HLOOKUP($F36,Divisions!$B$4:$I$24,2+Input!AP$5,FALSE)</f>
        <v>#N/A</v>
      </c>
      <c r="AQ36" s="546" t="e">
        <f>HLOOKUP($F36,Divisions!$B$4:$I$24,2+Input!AQ$5,FALSE)</f>
        <v>#N/A</v>
      </c>
      <c r="AR36" s="546" t="e">
        <f>HLOOKUP($F36,Divisions!$B$4:$I$24,2+Input!AR$5,FALSE)</f>
        <v>#N/A</v>
      </c>
      <c r="AS36" s="546" t="e">
        <f>HLOOKUP($F36,Divisions!$B$4:$I$24,2+Input!AS$5,FALSE)</f>
        <v>#N/A</v>
      </c>
      <c r="AT36" s="546" t="e">
        <f>HLOOKUP($F36,Divisions!$B$4:$I$24,2+Input!AT$5,FALSE)</f>
        <v>#N/A</v>
      </c>
      <c r="AU36" s="546" t="e">
        <f>HLOOKUP($F36,Divisions!$B$4:$I$24,2+Input!AU$5,FALSE)</f>
        <v>#N/A</v>
      </c>
      <c r="AV36" s="546" t="e">
        <f>HLOOKUP($F36,Divisions!$B$4:$I$24,2+Input!AV$5,FALSE)</f>
        <v>#N/A</v>
      </c>
      <c r="AW36" s="546" t="e">
        <f>HLOOKUP($F36,Divisions!$B$4:$I$24,2+Input!AW$5,FALSE)</f>
        <v>#N/A</v>
      </c>
      <c r="AX36" s="546" t="e">
        <f>HLOOKUP($F36,Divisions!$B$4:$I$24,2+Input!AX$5,FALSE)</f>
        <v>#N/A</v>
      </c>
      <c r="AY36" s="546" t="e">
        <f>HLOOKUP($F36,Divisions!$B$4:$I$24,2+Input!AY$5,FALSE)</f>
        <v>#N/A</v>
      </c>
      <c r="AZ36" s="546" t="e">
        <f>HLOOKUP($F36,Divisions!$B$4:$I$24,2+Input!AZ$5,FALSE)</f>
        <v>#N/A</v>
      </c>
      <c r="BA36" s="546" t="e">
        <f>HLOOKUP($F36,Divisions!$B$4:$I$24,2+Input!BA$5,FALSE)</f>
        <v>#N/A</v>
      </c>
      <c r="BB36" s="546" t="e">
        <f>HLOOKUP($F36,Divisions!$B$4:$I$24,2+Input!BB$5,FALSE)</f>
        <v>#N/A</v>
      </c>
      <c r="BC36" s="546" t="e">
        <f>HLOOKUP($F36,Divisions!$B$4:$I$24,2+Input!BC$5,FALSE)</f>
        <v>#N/A</v>
      </c>
      <c r="BD36" s="546" t="e">
        <f>HLOOKUP($F36,Divisions!$B$4:$I$24,2+Input!BD$5,FALSE)</f>
        <v>#N/A</v>
      </c>
      <c r="BE36" s="546" t="e">
        <f>HLOOKUP($F36,Divisions!$B$4:$I$24,2+Input!BE$5,FALSE)</f>
        <v>#N/A</v>
      </c>
      <c r="BF36" s="546" t="e">
        <f>HLOOKUP($F36,Divisions!$B$4:$I$24,2+Input!BF$5,FALSE)</f>
        <v>#N/A</v>
      </c>
      <c r="BG36" s="5" t="s">
        <v>46</v>
      </c>
      <c r="BI36" s="547" t="str">
        <f>IF(ISNA(Input!AN36),"-",Input!AN36)</f>
        <v>-</v>
      </c>
      <c r="BJ36" s="547" t="str">
        <f>IF(Input!G36="","-",MATCH(Input!G36,Input!AO36:BG36,0))</f>
        <v>-</v>
      </c>
      <c r="BK36" s="547" t="str">
        <f t="shared" si="3"/>
        <v>-</v>
      </c>
      <c r="BL36" s="547" t="str">
        <f t="shared" si="37"/>
        <v>-</v>
      </c>
      <c r="BM36" s="8">
        <v>30</v>
      </c>
      <c r="BN36" s="8">
        <f t="shared" si="5"/>
        <v>0</v>
      </c>
      <c r="BO36" s="8">
        <f t="shared" si="6"/>
        <v>8</v>
      </c>
      <c r="BP36" s="548">
        <f t="shared" si="38"/>
        <v>0</v>
      </c>
      <c r="BQ36" s="8">
        <v>30</v>
      </c>
      <c r="BR36" s="8" t="e">
        <f t="shared" si="7"/>
        <v>#N/A</v>
      </c>
      <c r="BS36" s="8" t="e">
        <f t="shared" si="31"/>
        <v>#N/A</v>
      </c>
      <c r="BT36" s="8" t="e">
        <f t="shared" si="39"/>
        <v>#N/A</v>
      </c>
      <c r="BU36" s="501">
        <f t="shared" si="40"/>
        <v>0</v>
      </c>
      <c r="BV36" s="9">
        <f t="shared" si="34"/>
        <v>8</v>
      </c>
      <c r="BW36" s="1" t="str">
        <f>IF(ISNA(BR36),"-",IF(BR36=0,"-",INDEX(Divisions!$B$6:$J$24,BT36,BS36)))</f>
        <v>-</v>
      </c>
      <c r="BX36" s="548" t="str">
        <f t="shared" si="41"/>
        <v>-</v>
      </c>
      <c r="BY36" s="549">
        <v>30</v>
      </c>
      <c r="BZ36" s="550" t="str">
        <f t="shared" si="10"/>
        <v>-</v>
      </c>
      <c r="CA36" s="551">
        <f t="shared" si="42"/>
        <v>30</v>
      </c>
    </row>
    <row r="37" spans="2:79" x14ac:dyDescent="0.25">
      <c r="B37" s="44">
        <v>31</v>
      </c>
      <c r="C37" s="439"/>
      <c r="D37" s="439"/>
      <c r="E37" s="439"/>
      <c r="F37" s="439"/>
      <c r="G37" s="440"/>
      <c r="H37" s="488"/>
      <c r="I37" s="464"/>
      <c r="J37" s="464"/>
      <c r="K37" s="464"/>
      <c r="L37" s="464"/>
      <c r="M37" s="561"/>
      <c r="N37" s="302"/>
      <c r="O37" s="466"/>
      <c r="P37" s="466"/>
      <c r="Q37" s="466"/>
      <c r="S37" s="543">
        <f t="shared" si="11"/>
        <v>31</v>
      </c>
      <c r="T37" s="543" t="str">
        <f t="shared" si="12"/>
        <v>-</v>
      </c>
      <c r="U37" s="544" t="str">
        <f t="shared" si="13"/>
        <v>-</v>
      </c>
      <c r="V37" s="544" t="str">
        <f t="shared" si="14"/>
        <v>-</v>
      </c>
      <c r="W37" s="305" t="str">
        <f t="shared" si="15"/>
        <v>-</v>
      </c>
      <c r="X37" s="545" t="str">
        <f t="shared" si="16"/>
        <v>-</v>
      </c>
      <c r="Z37" s="543">
        <f t="shared" si="17"/>
        <v>31</v>
      </c>
      <c r="AA37" s="543" t="str">
        <f t="shared" si="18"/>
        <v>-</v>
      </c>
      <c r="AB37" s="544" t="str">
        <f t="shared" si="19"/>
        <v>-</v>
      </c>
      <c r="AC37" s="544" t="str">
        <f t="shared" si="20"/>
        <v>-</v>
      </c>
      <c r="AD37" s="305" t="str">
        <f t="shared" si="21"/>
        <v>-</v>
      </c>
      <c r="AE37" s="545" t="str">
        <f t="shared" si="22"/>
        <v>-</v>
      </c>
      <c r="AG37" s="543">
        <f t="shared" si="23"/>
        <v>31</v>
      </c>
      <c r="AH37" s="543" t="str">
        <f t="shared" si="24"/>
        <v>-</v>
      </c>
      <c r="AI37" s="544" t="str">
        <f t="shared" si="25"/>
        <v>-</v>
      </c>
      <c r="AJ37" s="544" t="str">
        <f t="shared" si="26"/>
        <v>-</v>
      </c>
      <c r="AK37" s="305" t="str">
        <f t="shared" si="27"/>
        <v>-</v>
      </c>
      <c r="AL37" s="545" t="str">
        <f t="shared" si="28"/>
        <v>-</v>
      </c>
      <c r="AN37" s="36" t="e">
        <f>HLOOKUP($F37,Divisions!$B$4:$I$24,2,FALSE)</f>
        <v>#N/A</v>
      </c>
      <c r="AO37" s="546" t="e">
        <f>HLOOKUP($F37,Divisions!$B$4:$I$24,2+Input!AO$5,FALSE)</f>
        <v>#N/A</v>
      </c>
      <c r="AP37" s="546" t="e">
        <f>HLOOKUP($F37,Divisions!$B$4:$I$24,2+Input!AP$5,FALSE)</f>
        <v>#N/A</v>
      </c>
      <c r="AQ37" s="546" t="e">
        <f>HLOOKUP($F37,Divisions!$B$4:$I$24,2+Input!AQ$5,FALSE)</f>
        <v>#N/A</v>
      </c>
      <c r="AR37" s="546" t="e">
        <f>HLOOKUP($F37,Divisions!$B$4:$I$24,2+Input!AR$5,FALSE)</f>
        <v>#N/A</v>
      </c>
      <c r="AS37" s="546" t="e">
        <f>HLOOKUP($F37,Divisions!$B$4:$I$24,2+Input!AS$5,FALSE)</f>
        <v>#N/A</v>
      </c>
      <c r="AT37" s="546" t="e">
        <f>HLOOKUP($F37,Divisions!$B$4:$I$24,2+Input!AT$5,FALSE)</f>
        <v>#N/A</v>
      </c>
      <c r="AU37" s="546" t="e">
        <f>HLOOKUP($F37,Divisions!$B$4:$I$24,2+Input!AU$5,FALSE)</f>
        <v>#N/A</v>
      </c>
      <c r="AV37" s="546" t="e">
        <f>HLOOKUP($F37,Divisions!$B$4:$I$24,2+Input!AV$5,FALSE)</f>
        <v>#N/A</v>
      </c>
      <c r="AW37" s="546" t="e">
        <f>HLOOKUP($F37,Divisions!$B$4:$I$24,2+Input!AW$5,FALSE)</f>
        <v>#N/A</v>
      </c>
      <c r="AX37" s="546" t="e">
        <f>HLOOKUP($F37,Divisions!$B$4:$I$24,2+Input!AX$5,FALSE)</f>
        <v>#N/A</v>
      </c>
      <c r="AY37" s="546" t="e">
        <f>HLOOKUP($F37,Divisions!$B$4:$I$24,2+Input!AY$5,FALSE)</f>
        <v>#N/A</v>
      </c>
      <c r="AZ37" s="546" t="e">
        <f>HLOOKUP($F37,Divisions!$B$4:$I$24,2+Input!AZ$5,FALSE)</f>
        <v>#N/A</v>
      </c>
      <c r="BA37" s="546" t="e">
        <f>HLOOKUP($F37,Divisions!$B$4:$I$24,2+Input!BA$5,FALSE)</f>
        <v>#N/A</v>
      </c>
      <c r="BB37" s="546" t="e">
        <f>HLOOKUP($F37,Divisions!$B$4:$I$24,2+Input!BB$5,FALSE)</f>
        <v>#N/A</v>
      </c>
      <c r="BC37" s="546" t="e">
        <f>HLOOKUP($F37,Divisions!$B$4:$I$24,2+Input!BC$5,FALSE)</f>
        <v>#N/A</v>
      </c>
      <c r="BD37" s="546" t="e">
        <f>HLOOKUP($F37,Divisions!$B$4:$I$24,2+Input!BD$5,FALSE)</f>
        <v>#N/A</v>
      </c>
      <c r="BE37" s="546" t="e">
        <f>HLOOKUP($F37,Divisions!$B$4:$I$24,2+Input!BE$5,FALSE)</f>
        <v>#N/A</v>
      </c>
      <c r="BF37" s="546" t="e">
        <f>HLOOKUP($F37,Divisions!$B$4:$I$24,2+Input!BF$5,FALSE)</f>
        <v>#N/A</v>
      </c>
      <c r="BG37" s="5" t="s">
        <v>46</v>
      </c>
      <c r="BI37" s="547" t="str">
        <f>IF(ISNA(Input!AN37),"-",Input!AN37)</f>
        <v>-</v>
      </c>
      <c r="BJ37" s="547" t="str">
        <f>IF(Input!G37="","-",MATCH(Input!G37,Input!AO37:BG37,0))</f>
        <v>-</v>
      </c>
      <c r="BK37" s="547" t="str">
        <f t="shared" si="3"/>
        <v>-</v>
      </c>
      <c r="BL37" s="547" t="str">
        <f t="shared" si="37"/>
        <v>-</v>
      </c>
      <c r="BM37" s="8">
        <v>31</v>
      </c>
      <c r="BN37" s="8">
        <f t="shared" si="5"/>
        <v>0</v>
      </c>
      <c r="BO37" s="8">
        <f t="shared" si="6"/>
        <v>8</v>
      </c>
      <c r="BP37" s="548">
        <f t="shared" si="38"/>
        <v>0</v>
      </c>
      <c r="BQ37" s="8">
        <v>31</v>
      </c>
      <c r="BR37" s="8" t="e">
        <f t="shared" si="7"/>
        <v>#N/A</v>
      </c>
      <c r="BS37" s="8" t="e">
        <f t="shared" si="31"/>
        <v>#N/A</v>
      </c>
      <c r="BT37" s="8" t="e">
        <f t="shared" si="39"/>
        <v>#N/A</v>
      </c>
      <c r="BU37" s="501">
        <f t="shared" si="40"/>
        <v>0</v>
      </c>
      <c r="BV37" s="9">
        <f t="shared" si="34"/>
        <v>8</v>
      </c>
      <c r="BW37" s="1" t="str">
        <f>IF(ISNA(BR37),"-",IF(BR37=0,"-",INDEX(Divisions!$B$6:$J$24,BT37,BS37)))</f>
        <v>-</v>
      </c>
      <c r="BX37" s="548" t="str">
        <f t="shared" si="41"/>
        <v>-</v>
      </c>
      <c r="BY37" s="549">
        <v>31</v>
      </c>
      <c r="BZ37" s="550" t="str">
        <f t="shared" si="10"/>
        <v>-</v>
      </c>
      <c r="CA37" s="551">
        <f t="shared" si="42"/>
        <v>31</v>
      </c>
    </row>
    <row r="38" spans="2:79" x14ac:dyDescent="0.25">
      <c r="B38" s="552">
        <v>32</v>
      </c>
      <c r="C38" s="439"/>
      <c r="D38" s="439"/>
      <c r="E38" s="439"/>
      <c r="F38" s="439"/>
      <c r="G38" s="440"/>
      <c r="H38" s="488"/>
      <c r="I38" s="464"/>
      <c r="J38" s="464"/>
      <c r="K38" s="464"/>
      <c r="L38" s="464"/>
      <c r="M38" s="561"/>
      <c r="N38" s="302"/>
      <c r="O38" s="466"/>
      <c r="P38" s="466"/>
      <c r="Q38" s="466"/>
      <c r="S38" s="543">
        <f t="shared" si="11"/>
        <v>32</v>
      </c>
      <c r="T38" s="543" t="str">
        <f t="shared" si="12"/>
        <v>-</v>
      </c>
      <c r="U38" s="544" t="str">
        <f t="shared" si="13"/>
        <v>-</v>
      </c>
      <c r="V38" s="544" t="str">
        <f t="shared" si="14"/>
        <v>-</v>
      </c>
      <c r="W38" s="305" t="str">
        <f t="shared" si="15"/>
        <v>-</v>
      </c>
      <c r="X38" s="545" t="str">
        <f t="shared" si="16"/>
        <v>-</v>
      </c>
      <c r="Z38" s="543">
        <f t="shared" si="17"/>
        <v>32</v>
      </c>
      <c r="AA38" s="543" t="str">
        <f t="shared" si="18"/>
        <v>-</v>
      </c>
      <c r="AB38" s="544" t="str">
        <f t="shared" si="19"/>
        <v>-</v>
      </c>
      <c r="AC38" s="544" t="str">
        <f t="shared" si="20"/>
        <v>-</v>
      </c>
      <c r="AD38" s="305" t="str">
        <f t="shared" si="21"/>
        <v>-</v>
      </c>
      <c r="AE38" s="545" t="str">
        <f t="shared" si="22"/>
        <v>-</v>
      </c>
      <c r="AG38" s="543">
        <f t="shared" si="23"/>
        <v>32</v>
      </c>
      <c r="AH38" s="543" t="str">
        <f t="shared" si="24"/>
        <v>-</v>
      </c>
      <c r="AI38" s="544" t="str">
        <f t="shared" si="25"/>
        <v>-</v>
      </c>
      <c r="AJ38" s="544" t="str">
        <f t="shared" si="26"/>
        <v>-</v>
      </c>
      <c r="AK38" s="305" t="str">
        <f t="shared" si="27"/>
        <v>-</v>
      </c>
      <c r="AL38" s="545" t="str">
        <f t="shared" si="28"/>
        <v>-</v>
      </c>
      <c r="AN38" s="36" t="e">
        <f>HLOOKUP($F38,Divisions!$B$4:$I$24,2,FALSE)</f>
        <v>#N/A</v>
      </c>
      <c r="AO38" s="546" t="e">
        <f>HLOOKUP($F38,Divisions!$B$4:$I$24,2+Input!AO$5,FALSE)</f>
        <v>#N/A</v>
      </c>
      <c r="AP38" s="546" t="e">
        <f>HLOOKUP($F38,Divisions!$B$4:$I$24,2+Input!AP$5,FALSE)</f>
        <v>#N/A</v>
      </c>
      <c r="AQ38" s="546" t="e">
        <f>HLOOKUP($F38,Divisions!$B$4:$I$24,2+Input!AQ$5,FALSE)</f>
        <v>#N/A</v>
      </c>
      <c r="AR38" s="546" t="e">
        <f>HLOOKUP($F38,Divisions!$B$4:$I$24,2+Input!AR$5,FALSE)</f>
        <v>#N/A</v>
      </c>
      <c r="AS38" s="546" t="e">
        <f>HLOOKUP($F38,Divisions!$B$4:$I$24,2+Input!AS$5,FALSE)</f>
        <v>#N/A</v>
      </c>
      <c r="AT38" s="546" t="e">
        <f>HLOOKUP($F38,Divisions!$B$4:$I$24,2+Input!AT$5,FALSE)</f>
        <v>#N/A</v>
      </c>
      <c r="AU38" s="546" t="e">
        <f>HLOOKUP($F38,Divisions!$B$4:$I$24,2+Input!AU$5,FALSE)</f>
        <v>#N/A</v>
      </c>
      <c r="AV38" s="546" t="e">
        <f>HLOOKUP($F38,Divisions!$B$4:$I$24,2+Input!AV$5,FALSE)</f>
        <v>#N/A</v>
      </c>
      <c r="AW38" s="546" t="e">
        <f>HLOOKUP($F38,Divisions!$B$4:$I$24,2+Input!AW$5,FALSE)</f>
        <v>#N/A</v>
      </c>
      <c r="AX38" s="546" t="e">
        <f>HLOOKUP($F38,Divisions!$B$4:$I$24,2+Input!AX$5,FALSE)</f>
        <v>#N/A</v>
      </c>
      <c r="AY38" s="546" t="e">
        <f>HLOOKUP($F38,Divisions!$B$4:$I$24,2+Input!AY$5,FALSE)</f>
        <v>#N/A</v>
      </c>
      <c r="AZ38" s="546" t="e">
        <f>HLOOKUP($F38,Divisions!$B$4:$I$24,2+Input!AZ$5,FALSE)</f>
        <v>#N/A</v>
      </c>
      <c r="BA38" s="546" t="e">
        <f>HLOOKUP($F38,Divisions!$B$4:$I$24,2+Input!BA$5,FALSE)</f>
        <v>#N/A</v>
      </c>
      <c r="BB38" s="546" t="e">
        <f>HLOOKUP($F38,Divisions!$B$4:$I$24,2+Input!BB$5,FALSE)</f>
        <v>#N/A</v>
      </c>
      <c r="BC38" s="546" t="e">
        <f>HLOOKUP($F38,Divisions!$B$4:$I$24,2+Input!BC$5,FALSE)</f>
        <v>#N/A</v>
      </c>
      <c r="BD38" s="546" t="e">
        <f>HLOOKUP($F38,Divisions!$B$4:$I$24,2+Input!BD$5,FALSE)</f>
        <v>#N/A</v>
      </c>
      <c r="BE38" s="546" t="e">
        <f>HLOOKUP($F38,Divisions!$B$4:$I$24,2+Input!BE$5,FALSE)</f>
        <v>#N/A</v>
      </c>
      <c r="BF38" s="546" t="e">
        <f>HLOOKUP($F38,Divisions!$B$4:$I$24,2+Input!BF$5,FALSE)</f>
        <v>#N/A</v>
      </c>
      <c r="BG38" s="5" t="s">
        <v>46</v>
      </c>
      <c r="BI38" s="547" t="str">
        <f>IF(ISNA(Input!AN38),"-",Input!AN38)</f>
        <v>-</v>
      </c>
      <c r="BJ38" s="547" t="str">
        <f>IF(Input!G38="","-",MATCH(Input!G38,Input!AO38:BG38,0))</f>
        <v>-</v>
      </c>
      <c r="BK38" s="547" t="str">
        <f t="shared" si="3"/>
        <v>-</v>
      </c>
      <c r="BL38" s="547" t="str">
        <f t="shared" si="37"/>
        <v>-</v>
      </c>
      <c r="BM38" s="8">
        <v>32</v>
      </c>
      <c r="BN38" s="8">
        <f t="shared" si="5"/>
        <v>0</v>
      </c>
      <c r="BO38" s="8">
        <f t="shared" si="6"/>
        <v>8</v>
      </c>
      <c r="BP38" s="548">
        <f t="shared" si="38"/>
        <v>0</v>
      </c>
      <c r="BQ38" s="8">
        <v>32</v>
      </c>
      <c r="BR38" s="8" t="e">
        <f t="shared" si="7"/>
        <v>#N/A</v>
      </c>
      <c r="BS38" s="8" t="e">
        <f t="shared" si="31"/>
        <v>#N/A</v>
      </c>
      <c r="BT38" s="8" t="e">
        <f t="shared" si="39"/>
        <v>#N/A</v>
      </c>
      <c r="BU38" s="501">
        <f t="shared" si="40"/>
        <v>0</v>
      </c>
      <c r="BV38" s="9">
        <f t="shared" si="34"/>
        <v>8</v>
      </c>
      <c r="BW38" s="1" t="str">
        <f>IF(ISNA(BR38),"-",IF(BR38=0,"-",INDEX(Divisions!$B$6:$J$24,BT38,BS38)))</f>
        <v>-</v>
      </c>
      <c r="BX38" s="548" t="str">
        <f t="shared" si="41"/>
        <v>-</v>
      </c>
      <c r="BY38" s="549">
        <v>32</v>
      </c>
      <c r="BZ38" s="550" t="str">
        <f t="shared" si="10"/>
        <v>-</v>
      </c>
      <c r="CA38" s="551">
        <f t="shared" si="42"/>
        <v>32</v>
      </c>
    </row>
    <row r="39" spans="2:79" x14ac:dyDescent="0.25">
      <c r="B39" s="44">
        <v>33</v>
      </c>
      <c r="C39" s="439"/>
      <c r="D39" s="439"/>
      <c r="E39" s="439"/>
      <c r="F39" s="439"/>
      <c r="G39" s="440"/>
      <c r="H39" s="488"/>
      <c r="I39" s="464"/>
      <c r="J39" s="464"/>
      <c r="K39" s="464"/>
      <c r="L39" s="464"/>
      <c r="M39" s="561"/>
      <c r="N39" s="302"/>
      <c r="O39" s="466"/>
      <c r="P39" s="466"/>
      <c r="Q39" s="466"/>
      <c r="S39" s="543">
        <f t="shared" si="11"/>
        <v>33</v>
      </c>
      <c r="T39" s="543" t="str">
        <f t="shared" si="12"/>
        <v>-</v>
      </c>
      <c r="U39" s="544" t="str">
        <f t="shared" si="13"/>
        <v>-</v>
      </c>
      <c r="V39" s="544" t="str">
        <f t="shared" si="14"/>
        <v>-</v>
      </c>
      <c r="W39" s="305" t="str">
        <f t="shared" si="15"/>
        <v>-</v>
      </c>
      <c r="X39" s="545" t="str">
        <f t="shared" si="16"/>
        <v>-</v>
      </c>
      <c r="Z39" s="543">
        <f t="shared" si="17"/>
        <v>33</v>
      </c>
      <c r="AA39" s="543" t="str">
        <f t="shared" si="18"/>
        <v>-</v>
      </c>
      <c r="AB39" s="544" t="str">
        <f t="shared" si="19"/>
        <v>-</v>
      </c>
      <c r="AC39" s="544" t="str">
        <f t="shared" si="20"/>
        <v>-</v>
      </c>
      <c r="AD39" s="305" t="str">
        <f t="shared" si="21"/>
        <v>-</v>
      </c>
      <c r="AE39" s="545" t="str">
        <f t="shared" si="22"/>
        <v>-</v>
      </c>
      <c r="AG39" s="543">
        <f t="shared" si="23"/>
        <v>33</v>
      </c>
      <c r="AH39" s="543" t="str">
        <f t="shared" si="24"/>
        <v>-</v>
      </c>
      <c r="AI39" s="544" t="str">
        <f t="shared" si="25"/>
        <v>-</v>
      </c>
      <c r="AJ39" s="544" t="str">
        <f t="shared" si="26"/>
        <v>-</v>
      </c>
      <c r="AK39" s="305" t="str">
        <f t="shared" si="27"/>
        <v>-</v>
      </c>
      <c r="AL39" s="545" t="str">
        <f t="shared" si="28"/>
        <v>-</v>
      </c>
      <c r="AN39" s="36" t="e">
        <f>HLOOKUP($F39,Divisions!$B$4:$I$24,2,FALSE)</f>
        <v>#N/A</v>
      </c>
      <c r="AO39" s="546" t="e">
        <f>HLOOKUP($F39,Divisions!$B$4:$I$24,2+Input!AO$5,FALSE)</f>
        <v>#N/A</v>
      </c>
      <c r="AP39" s="546" t="e">
        <f>HLOOKUP($F39,Divisions!$B$4:$I$24,2+Input!AP$5,FALSE)</f>
        <v>#N/A</v>
      </c>
      <c r="AQ39" s="546" t="e">
        <f>HLOOKUP($F39,Divisions!$B$4:$I$24,2+Input!AQ$5,FALSE)</f>
        <v>#N/A</v>
      </c>
      <c r="AR39" s="546" t="e">
        <f>HLOOKUP($F39,Divisions!$B$4:$I$24,2+Input!AR$5,FALSE)</f>
        <v>#N/A</v>
      </c>
      <c r="AS39" s="546" t="e">
        <f>HLOOKUP($F39,Divisions!$B$4:$I$24,2+Input!AS$5,FALSE)</f>
        <v>#N/A</v>
      </c>
      <c r="AT39" s="546" t="e">
        <f>HLOOKUP($F39,Divisions!$B$4:$I$24,2+Input!AT$5,FALSE)</f>
        <v>#N/A</v>
      </c>
      <c r="AU39" s="546" t="e">
        <f>HLOOKUP($F39,Divisions!$B$4:$I$24,2+Input!AU$5,FALSE)</f>
        <v>#N/A</v>
      </c>
      <c r="AV39" s="546" t="e">
        <f>HLOOKUP($F39,Divisions!$B$4:$I$24,2+Input!AV$5,FALSE)</f>
        <v>#N/A</v>
      </c>
      <c r="AW39" s="546" t="e">
        <f>HLOOKUP($F39,Divisions!$B$4:$I$24,2+Input!AW$5,FALSE)</f>
        <v>#N/A</v>
      </c>
      <c r="AX39" s="546" t="e">
        <f>HLOOKUP($F39,Divisions!$B$4:$I$24,2+Input!AX$5,FALSE)</f>
        <v>#N/A</v>
      </c>
      <c r="AY39" s="546" t="e">
        <f>HLOOKUP($F39,Divisions!$B$4:$I$24,2+Input!AY$5,FALSE)</f>
        <v>#N/A</v>
      </c>
      <c r="AZ39" s="546" t="e">
        <f>HLOOKUP($F39,Divisions!$B$4:$I$24,2+Input!AZ$5,FALSE)</f>
        <v>#N/A</v>
      </c>
      <c r="BA39" s="546" t="e">
        <f>HLOOKUP($F39,Divisions!$B$4:$I$24,2+Input!BA$5,FALSE)</f>
        <v>#N/A</v>
      </c>
      <c r="BB39" s="546" t="e">
        <f>HLOOKUP($F39,Divisions!$B$4:$I$24,2+Input!BB$5,FALSE)</f>
        <v>#N/A</v>
      </c>
      <c r="BC39" s="546" t="e">
        <f>HLOOKUP($F39,Divisions!$B$4:$I$24,2+Input!BC$5,FALSE)</f>
        <v>#N/A</v>
      </c>
      <c r="BD39" s="546" t="e">
        <f>HLOOKUP($F39,Divisions!$B$4:$I$24,2+Input!BD$5,FALSE)</f>
        <v>#N/A</v>
      </c>
      <c r="BE39" s="546" t="e">
        <f>HLOOKUP($F39,Divisions!$B$4:$I$24,2+Input!BE$5,FALSE)</f>
        <v>#N/A</v>
      </c>
      <c r="BF39" s="546" t="e">
        <f>HLOOKUP($F39,Divisions!$B$4:$I$24,2+Input!BF$5,FALSE)</f>
        <v>#N/A</v>
      </c>
      <c r="BG39" s="5" t="s">
        <v>46</v>
      </c>
      <c r="BI39" s="547" t="str">
        <f>IF(ISNA(Input!AN39),"-",Input!AN39)</f>
        <v>-</v>
      </c>
      <c r="BJ39" s="547" t="str">
        <f>IF(Input!G39="","-",MATCH(Input!G39,Input!AO39:BG39,0))</f>
        <v>-</v>
      </c>
      <c r="BK39" s="547" t="str">
        <f t="shared" ref="BK39:BK70" si="43">IF(BL39="-","-",_xlfn.RANK.EQ(BL39,$BL$7:$BL$108))</f>
        <v>-</v>
      </c>
      <c r="BL39" s="547" t="str">
        <f t="shared" si="37"/>
        <v>-</v>
      </c>
      <c r="BM39" s="8">
        <v>33</v>
      </c>
      <c r="BN39" s="8">
        <f t="shared" ref="BN39:BN70" si="44">IF(ISNA(VLOOKUP(BM39,$BK$7:$BL$108,2,FALSE)),0,VLOOKUP(BM39,$BK$7:$BL$108,2,FALSE))</f>
        <v>0</v>
      </c>
      <c r="BO39" s="8">
        <f t="shared" ref="BO39:BO70" si="45">RANK(BN39,$BN$7:$BN$108,0)</f>
        <v>8</v>
      </c>
      <c r="BP39" s="548">
        <f t="shared" si="38"/>
        <v>0</v>
      </c>
      <c r="BQ39" s="8">
        <v>33</v>
      </c>
      <c r="BR39" s="8" t="e">
        <f t="shared" ref="BR39:BR70" si="46">VLOOKUP(BQ39,$BO$7:$BP$108,2,FALSE)</f>
        <v>#N/A</v>
      </c>
      <c r="BS39" s="8" t="e">
        <f t="shared" si="31"/>
        <v>#N/A</v>
      </c>
      <c r="BT39" s="8" t="e">
        <f t="shared" si="39"/>
        <v>#N/A</v>
      </c>
      <c r="BU39" s="501">
        <f t="shared" si="40"/>
        <v>0</v>
      </c>
      <c r="BV39" s="9">
        <f t="shared" si="34"/>
        <v>8</v>
      </c>
      <c r="BW39" s="1" t="str">
        <f>IF(ISNA(BR39),"-",IF(BR39=0,"-",INDEX(Divisions!$B$6:$J$24,BT39,BS39)))</f>
        <v>-</v>
      </c>
      <c r="BX39" s="548" t="str">
        <f t="shared" si="41"/>
        <v>-</v>
      </c>
      <c r="BY39" s="549">
        <v>33</v>
      </c>
      <c r="BZ39" s="550" t="str">
        <f t="shared" ref="BZ39:BZ70" si="47">IF(BW39="-","-",VLOOKUP(BY39,$BV$7:$BW$83,2,FALSE))</f>
        <v>-</v>
      </c>
      <c r="CA39" s="551">
        <f t="shared" si="42"/>
        <v>33</v>
      </c>
    </row>
    <row r="40" spans="2:79" x14ac:dyDescent="0.25">
      <c r="B40" s="552">
        <v>34</v>
      </c>
      <c r="C40" s="439"/>
      <c r="D40" s="439"/>
      <c r="E40" s="439"/>
      <c r="F40" s="439"/>
      <c r="G40" s="440"/>
      <c r="H40" s="488"/>
      <c r="I40" s="464"/>
      <c r="J40" s="464"/>
      <c r="K40" s="464"/>
      <c r="L40" s="464"/>
      <c r="M40" s="561"/>
      <c r="N40" s="302"/>
      <c r="O40" s="466"/>
      <c r="P40" s="466"/>
      <c r="Q40" s="466"/>
      <c r="S40" s="543">
        <f t="shared" si="11"/>
        <v>34</v>
      </c>
      <c r="T40" s="543" t="str">
        <f t="shared" si="12"/>
        <v>-</v>
      </c>
      <c r="U40" s="544" t="str">
        <f t="shared" si="13"/>
        <v>-</v>
      </c>
      <c r="V40" s="544" t="str">
        <f t="shared" si="14"/>
        <v>-</v>
      </c>
      <c r="W40" s="305" t="str">
        <f t="shared" si="15"/>
        <v>-</v>
      </c>
      <c r="X40" s="545" t="str">
        <f t="shared" si="16"/>
        <v>-</v>
      </c>
      <c r="Z40" s="543">
        <f t="shared" si="17"/>
        <v>34</v>
      </c>
      <c r="AA40" s="543" t="str">
        <f t="shared" si="18"/>
        <v>-</v>
      </c>
      <c r="AB40" s="544" t="str">
        <f t="shared" si="19"/>
        <v>-</v>
      </c>
      <c r="AC40" s="544" t="str">
        <f t="shared" si="20"/>
        <v>-</v>
      </c>
      <c r="AD40" s="305" t="str">
        <f t="shared" si="21"/>
        <v>-</v>
      </c>
      <c r="AE40" s="545" t="str">
        <f t="shared" si="22"/>
        <v>-</v>
      </c>
      <c r="AG40" s="543">
        <f t="shared" si="23"/>
        <v>34</v>
      </c>
      <c r="AH40" s="543" t="str">
        <f t="shared" si="24"/>
        <v>-</v>
      </c>
      <c r="AI40" s="544" t="str">
        <f t="shared" si="25"/>
        <v>-</v>
      </c>
      <c r="AJ40" s="544" t="str">
        <f t="shared" si="26"/>
        <v>-</v>
      </c>
      <c r="AK40" s="305" t="str">
        <f t="shared" si="27"/>
        <v>-</v>
      </c>
      <c r="AL40" s="545" t="str">
        <f t="shared" si="28"/>
        <v>-</v>
      </c>
      <c r="AN40" s="36" t="e">
        <f>HLOOKUP($F40,Divisions!$B$4:$I$24,2,FALSE)</f>
        <v>#N/A</v>
      </c>
      <c r="AO40" s="546" t="e">
        <f>HLOOKUP($F40,Divisions!$B$4:$I$24,2+Input!AO$5,FALSE)</f>
        <v>#N/A</v>
      </c>
      <c r="AP40" s="546" t="e">
        <f>HLOOKUP($F40,Divisions!$B$4:$I$24,2+Input!AP$5,FALSE)</f>
        <v>#N/A</v>
      </c>
      <c r="AQ40" s="546" t="e">
        <f>HLOOKUP($F40,Divisions!$B$4:$I$24,2+Input!AQ$5,FALSE)</f>
        <v>#N/A</v>
      </c>
      <c r="AR40" s="546" t="e">
        <f>HLOOKUP($F40,Divisions!$B$4:$I$24,2+Input!AR$5,FALSE)</f>
        <v>#N/A</v>
      </c>
      <c r="AS40" s="546" t="e">
        <f>HLOOKUP($F40,Divisions!$B$4:$I$24,2+Input!AS$5,FALSE)</f>
        <v>#N/A</v>
      </c>
      <c r="AT40" s="546" t="e">
        <f>HLOOKUP($F40,Divisions!$B$4:$I$24,2+Input!AT$5,FALSE)</f>
        <v>#N/A</v>
      </c>
      <c r="AU40" s="546" t="e">
        <f>HLOOKUP($F40,Divisions!$B$4:$I$24,2+Input!AU$5,FALSE)</f>
        <v>#N/A</v>
      </c>
      <c r="AV40" s="546" t="e">
        <f>HLOOKUP($F40,Divisions!$B$4:$I$24,2+Input!AV$5,FALSE)</f>
        <v>#N/A</v>
      </c>
      <c r="AW40" s="546" t="e">
        <f>HLOOKUP($F40,Divisions!$B$4:$I$24,2+Input!AW$5,FALSE)</f>
        <v>#N/A</v>
      </c>
      <c r="AX40" s="546" t="e">
        <f>HLOOKUP($F40,Divisions!$B$4:$I$24,2+Input!AX$5,FALSE)</f>
        <v>#N/A</v>
      </c>
      <c r="AY40" s="546" t="e">
        <f>HLOOKUP($F40,Divisions!$B$4:$I$24,2+Input!AY$5,FALSE)</f>
        <v>#N/A</v>
      </c>
      <c r="AZ40" s="546" t="e">
        <f>HLOOKUP($F40,Divisions!$B$4:$I$24,2+Input!AZ$5,FALSE)</f>
        <v>#N/A</v>
      </c>
      <c r="BA40" s="546" t="e">
        <f>HLOOKUP($F40,Divisions!$B$4:$I$24,2+Input!BA$5,FALSE)</f>
        <v>#N/A</v>
      </c>
      <c r="BB40" s="546" t="e">
        <f>HLOOKUP($F40,Divisions!$B$4:$I$24,2+Input!BB$5,FALSE)</f>
        <v>#N/A</v>
      </c>
      <c r="BC40" s="546" t="e">
        <f>HLOOKUP($F40,Divisions!$B$4:$I$24,2+Input!BC$5,FALSE)</f>
        <v>#N/A</v>
      </c>
      <c r="BD40" s="546" t="e">
        <f>HLOOKUP($F40,Divisions!$B$4:$I$24,2+Input!BD$5,FALSE)</f>
        <v>#N/A</v>
      </c>
      <c r="BE40" s="546" t="e">
        <f>HLOOKUP($F40,Divisions!$B$4:$I$24,2+Input!BE$5,FALSE)</f>
        <v>#N/A</v>
      </c>
      <c r="BF40" s="546" t="e">
        <f>HLOOKUP($F40,Divisions!$B$4:$I$24,2+Input!BF$5,FALSE)</f>
        <v>#N/A</v>
      </c>
      <c r="BG40" s="5" t="s">
        <v>46</v>
      </c>
      <c r="BI40" s="547" t="str">
        <f>IF(ISNA(Input!AN40),"-",Input!AN40)</f>
        <v>-</v>
      </c>
      <c r="BJ40" s="547" t="str">
        <f>IF(Input!G40="","-",MATCH(Input!G40,Input!AO40:BG40,0))</f>
        <v>-</v>
      </c>
      <c r="BK40" s="547" t="str">
        <f t="shared" si="43"/>
        <v>-</v>
      </c>
      <c r="BL40" s="547" t="str">
        <f t="shared" si="37"/>
        <v>-</v>
      </c>
      <c r="BM40" s="8">
        <v>34</v>
      </c>
      <c r="BN40" s="8">
        <f t="shared" si="44"/>
        <v>0</v>
      </c>
      <c r="BO40" s="8">
        <f t="shared" si="45"/>
        <v>8</v>
      </c>
      <c r="BP40" s="548">
        <f t="shared" si="38"/>
        <v>0</v>
      </c>
      <c r="BQ40" s="8">
        <v>34</v>
      </c>
      <c r="BR40" s="8" t="e">
        <f t="shared" si="46"/>
        <v>#N/A</v>
      </c>
      <c r="BS40" s="8" t="e">
        <f t="shared" si="31"/>
        <v>#N/A</v>
      </c>
      <c r="BT40" s="8" t="e">
        <f t="shared" si="39"/>
        <v>#N/A</v>
      </c>
      <c r="BU40" s="501">
        <f t="shared" si="40"/>
        <v>0</v>
      </c>
      <c r="BV40" s="9">
        <f t="shared" si="34"/>
        <v>8</v>
      </c>
      <c r="BW40" s="1" t="str">
        <f>IF(ISNA(BR40),"-",IF(BR40=0,"-",INDEX(Divisions!$B$6:$J$24,BT40,BS40)))</f>
        <v>-</v>
      </c>
      <c r="BX40" s="548" t="str">
        <f t="shared" si="41"/>
        <v>-</v>
      </c>
      <c r="BY40" s="549">
        <v>34</v>
      </c>
      <c r="BZ40" s="550" t="str">
        <f t="shared" si="47"/>
        <v>-</v>
      </c>
      <c r="CA40" s="551">
        <f t="shared" si="42"/>
        <v>34</v>
      </c>
    </row>
    <row r="41" spans="2:79" x14ac:dyDescent="0.25">
      <c r="B41" s="44">
        <v>35</v>
      </c>
      <c r="C41" s="439"/>
      <c r="D41" s="439"/>
      <c r="E41" s="439"/>
      <c r="F41" s="439"/>
      <c r="G41" s="440"/>
      <c r="H41" s="488"/>
      <c r="I41" s="464"/>
      <c r="J41" s="464"/>
      <c r="K41" s="464"/>
      <c r="L41" s="464"/>
      <c r="M41" s="561"/>
      <c r="N41" s="302"/>
      <c r="O41" s="466"/>
      <c r="P41" s="466"/>
      <c r="Q41" s="466"/>
      <c r="S41" s="543">
        <f t="shared" si="11"/>
        <v>35</v>
      </c>
      <c r="T41" s="543" t="str">
        <f t="shared" si="12"/>
        <v>-</v>
      </c>
      <c r="U41" s="544" t="str">
        <f t="shared" si="13"/>
        <v>-</v>
      </c>
      <c r="V41" s="544" t="str">
        <f t="shared" si="14"/>
        <v>-</v>
      </c>
      <c r="W41" s="305" t="str">
        <f t="shared" si="15"/>
        <v>-</v>
      </c>
      <c r="X41" s="545" t="str">
        <f t="shared" si="16"/>
        <v>-</v>
      </c>
      <c r="Z41" s="543">
        <f t="shared" si="17"/>
        <v>35</v>
      </c>
      <c r="AA41" s="543" t="str">
        <f t="shared" si="18"/>
        <v>-</v>
      </c>
      <c r="AB41" s="544" t="str">
        <f t="shared" si="19"/>
        <v>-</v>
      </c>
      <c r="AC41" s="544" t="str">
        <f t="shared" si="20"/>
        <v>-</v>
      </c>
      <c r="AD41" s="305" t="str">
        <f t="shared" si="21"/>
        <v>-</v>
      </c>
      <c r="AE41" s="545" t="str">
        <f t="shared" si="22"/>
        <v>-</v>
      </c>
      <c r="AG41" s="543">
        <f t="shared" si="23"/>
        <v>35</v>
      </c>
      <c r="AH41" s="543" t="str">
        <f t="shared" si="24"/>
        <v>-</v>
      </c>
      <c r="AI41" s="544" t="str">
        <f t="shared" si="25"/>
        <v>-</v>
      </c>
      <c r="AJ41" s="544" t="str">
        <f t="shared" si="26"/>
        <v>-</v>
      </c>
      <c r="AK41" s="305" t="str">
        <f t="shared" si="27"/>
        <v>-</v>
      </c>
      <c r="AL41" s="545" t="str">
        <f t="shared" si="28"/>
        <v>-</v>
      </c>
      <c r="AN41" s="36" t="e">
        <f>HLOOKUP($F41,Divisions!$B$4:$I$24,2,FALSE)</f>
        <v>#N/A</v>
      </c>
      <c r="AO41" s="546" t="e">
        <f>HLOOKUP($F41,Divisions!$B$4:$I$24,2+Input!AO$5,FALSE)</f>
        <v>#N/A</v>
      </c>
      <c r="AP41" s="546" t="e">
        <f>HLOOKUP($F41,Divisions!$B$4:$I$24,2+Input!AP$5,FALSE)</f>
        <v>#N/A</v>
      </c>
      <c r="AQ41" s="546" t="e">
        <f>HLOOKUP($F41,Divisions!$B$4:$I$24,2+Input!AQ$5,FALSE)</f>
        <v>#N/A</v>
      </c>
      <c r="AR41" s="546" t="e">
        <f>HLOOKUP($F41,Divisions!$B$4:$I$24,2+Input!AR$5,FALSE)</f>
        <v>#N/A</v>
      </c>
      <c r="AS41" s="546" t="e">
        <f>HLOOKUP($F41,Divisions!$B$4:$I$24,2+Input!AS$5,FALSE)</f>
        <v>#N/A</v>
      </c>
      <c r="AT41" s="546" t="e">
        <f>HLOOKUP($F41,Divisions!$B$4:$I$24,2+Input!AT$5,FALSE)</f>
        <v>#N/A</v>
      </c>
      <c r="AU41" s="546" t="e">
        <f>HLOOKUP($F41,Divisions!$B$4:$I$24,2+Input!AU$5,FALSE)</f>
        <v>#N/A</v>
      </c>
      <c r="AV41" s="546" t="e">
        <f>HLOOKUP($F41,Divisions!$B$4:$I$24,2+Input!AV$5,FALSE)</f>
        <v>#N/A</v>
      </c>
      <c r="AW41" s="546" t="e">
        <f>HLOOKUP($F41,Divisions!$B$4:$I$24,2+Input!AW$5,FALSE)</f>
        <v>#N/A</v>
      </c>
      <c r="AX41" s="546" t="e">
        <f>HLOOKUP($F41,Divisions!$B$4:$I$24,2+Input!AX$5,FALSE)</f>
        <v>#N/A</v>
      </c>
      <c r="AY41" s="546" t="e">
        <f>HLOOKUP($F41,Divisions!$B$4:$I$24,2+Input!AY$5,FALSE)</f>
        <v>#N/A</v>
      </c>
      <c r="AZ41" s="546" t="e">
        <f>HLOOKUP($F41,Divisions!$B$4:$I$24,2+Input!AZ$5,FALSE)</f>
        <v>#N/A</v>
      </c>
      <c r="BA41" s="546" t="e">
        <f>HLOOKUP($F41,Divisions!$B$4:$I$24,2+Input!BA$5,FALSE)</f>
        <v>#N/A</v>
      </c>
      <c r="BB41" s="546" t="e">
        <f>HLOOKUP($F41,Divisions!$B$4:$I$24,2+Input!BB$5,FALSE)</f>
        <v>#N/A</v>
      </c>
      <c r="BC41" s="546" t="e">
        <f>HLOOKUP($F41,Divisions!$B$4:$I$24,2+Input!BC$5,FALSE)</f>
        <v>#N/A</v>
      </c>
      <c r="BD41" s="546" t="e">
        <f>HLOOKUP($F41,Divisions!$B$4:$I$24,2+Input!BD$5,FALSE)</f>
        <v>#N/A</v>
      </c>
      <c r="BE41" s="546" t="e">
        <f>HLOOKUP($F41,Divisions!$B$4:$I$24,2+Input!BE$5,FALSE)</f>
        <v>#N/A</v>
      </c>
      <c r="BF41" s="546" t="e">
        <f>HLOOKUP($F41,Divisions!$B$4:$I$24,2+Input!BF$5,FALSE)</f>
        <v>#N/A</v>
      </c>
      <c r="BG41" s="5" t="s">
        <v>46</v>
      </c>
      <c r="BI41" s="547" t="str">
        <f>IF(ISNA(Input!AN41),"-",Input!AN41)</f>
        <v>-</v>
      </c>
      <c r="BJ41" s="547" t="str">
        <f>IF(Input!G41="","-",MATCH(Input!G41,Input!AO41:BG41,0))</f>
        <v>-</v>
      </c>
      <c r="BK41" s="547" t="str">
        <f t="shared" si="43"/>
        <v>-</v>
      </c>
      <c r="BL41" s="547" t="str">
        <f t="shared" si="37"/>
        <v>-</v>
      </c>
      <c r="BM41" s="8">
        <v>35</v>
      </c>
      <c r="BN41" s="8">
        <f t="shared" si="44"/>
        <v>0</v>
      </c>
      <c r="BO41" s="8">
        <f t="shared" si="45"/>
        <v>8</v>
      </c>
      <c r="BP41" s="548">
        <f t="shared" si="38"/>
        <v>0</v>
      </c>
      <c r="BQ41" s="8">
        <v>35</v>
      </c>
      <c r="BR41" s="8" t="e">
        <f t="shared" si="46"/>
        <v>#N/A</v>
      </c>
      <c r="BS41" s="8" t="e">
        <f t="shared" si="31"/>
        <v>#N/A</v>
      </c>
      <c r="BT41" s="8" t="e">
        <f t="shared" si="39"/>
        <v>#N/A</v>
      </c>
      <c r="BU41" s="501">
        <f t="shared" si="40"/>
        <v>0</v>
      </c>
      <c r="BV41" s="9">
        <f t="shared" si="34"/>
        <v>8</v>
      </c>
      <c r="BW41" s="1" t="str">
        <f>IF(ISNA(BR41),"-",IF(BR41=0,"-",INDEX(Divisions!$B$6:$J$24,BT41,BS41)))</f>
        <v>-</v>
      </c>
      <c r="BX41" s="548" t="str">
        <f t="shared" si="41"/>
        <v>-</v>
      </c>
      <c r="BY41" s="549">
        <v>35</v>
      </c>
      <c r="BZ41" s="550" t="str">
        <f t="shared" si="47"/>
        <v>-</v>
      </c>
      <c r="CA41" s="551">
        <f t="shared" si="42"/>
        <v>35</v>
      </c>
    </row>
    <row r="42" spans="2:79" x14ac:dyDescent="0.25">
      <c r="B42" s="552">
        <v>36</v>
      </c>
      <c r="C42" s="439"/>
      <c r="D42" s="439"/>
      <c r="E42" s="439"/>
      <c r="F42" s="439"/>
      <c r="G42" s="440"/>
      <c r="H42" s="488"/>
      <c r="I42" s="464"/>
      <c r="J42" s="464"/>
      <c r="K42" s="464"/>
      <c r="L42" s="464"/>
      <c r="M42" s="561"/>
      <c r="N42" s="302"/>
      <c r="O42" s="466"/>
      <c r="P42" s="466"/>
      <c r="Q42" s="466"/>
      <c r="S42" s="543">
        <f t="shared" si="11"/>
        <v>36</v>
      </c>
      <c r="T42" s="543" t="str">
        <f t="shared" si="12"/>
        <v>-</v>
      </c>
      <c r="U42" s="544" t="str">
        <f t="shared" si="13"/>
        <v>-</v>
      </c>
      <c r="V42" s="544" t="str">
        <f t="shared" si="14"/>
        <v>-</v>
      </c>
      <c r="W42" s="305" t="str">
        <f t="shared" si="15"/>
        <v>-</v>
      </c>
      <c r="X42" s="545" t="str">
        <f t="shared" si="16"/>
        <v>-</v>
      </c>
      <c r="Z42" s="543">
        <f t="shared" si="17"/>
        <v>36</v>
      </c>
      <c r="AA42" s="543" t="str">
        <f t="shared" si="18"/>
        <v>-</v>
      </c>
      <c r="AB42" s="544" t="str">
        <f t="shared" si="19"/>
        <v>-</v>
      </c>
      <c r="AC42" s="544" t="str">
        <f t="shared" si="20"/>
        <v>-</v>
      </c>
      <c r="AD42" s="305" t="str">
        <f t="shared" si="21"/>
        <v>-</v>
      </c>
      <c r="AE42" s="545" t="str">
        <f t="shared" si="22"/>
        <v>-</v>
      </c>
      <c r="AG42" s="543">
        <f t="shared" si="23"/>
        <v>36</v>
      </c>
      <c r="AH42" s="543" t="str">
        <f t="shared" si="24"/>
        <v>-</v>
      </c>
      <c r="AI42" s="544" t="str">
        <f t="shared" si="25"/>
        <v>-</v>
      </c>
      <c r="AJ42" s="544" t="str">
        <f t="shared" si="26"/>
        <v>-</v>
      </c>
      <c r="AK42" s="305" t="str">
        <f t="shared" si="27"/>
        <v>-</v>
      </c>
      <c r="AL42" s="545" t="str">
        <f t="shared" si="28"/>
        <v>-</v>
      </c>
      <c r="AN42" s="36" t="e">
        <f>HLOOKUP($F42,Divisions!$B$4:$I$24,2,FALSE)</f>
        <v>#N/A</v>
      </c>
      <c r="AO42" s="546" t="e">
        <f>HLOOKUP($F42,Divisions!$B$4:$I$24,2+Input!AO$5,FALSE)</f>
        <v>#N/A</v>
      </c>
      <c r="AP42" s="546" t="e">
        <f>HLOOKUP($F42,Divisions!$B$4:$I$24,2+Input!AP$5,FALSE)</f>
        <v>#N/A</v>
      </c>
      <c r="AQ42" s="546" t="e">
        <f>HLOOKUP($F42,Divisions!$B$4:$I$24,2+Input!AQ$5,FALSE)</f>
        <v>#N/A</v>
      </c>
      <c r="AR42" s="546" t="e">
        <f>HLOOKUP($F42,Divisions!$B$4:$I$24,2+Input!AR$5,FALSE)</f>
        <v>#N/A</v>
      </c>
      <c r="AS42" s="546" t="e">
        <f>HLOOKUP($F42,Divisions!$B$4:$I$24,2+Input!AS$5,FALSE)</f>
        <v>#N/A</v>
      </c>
      <c r="AT42" s="546" t="e">
        <f>HLOOKUP($F42,Divisions!$B$4:$I$24,2+Input!AT$5,FALSE)</f>
        <v>#N/A</v>
      </c>
      <c r="AU42" s="546" t="e">
        <f>HLOOKUP($F42,Divisions!$B$4:$I$24,2+Input!AU$5,FALSE)</f>
        <v>#N/A</v>
      </c>
      <c r="AV42" s="546" t="e">
        <f>HLOOKUP($F42,Divisions!$B$4:$I$24,2+Input!AV$5,FALSE)</f>
        <v>#N/A</v>
      </c>
      <c r="AW42" s="546" t="e">
        <f>HLOOKUP($F42,Divisions!$B$4:$I$24,2+Input!AW$5,FALSE)</f>
        <v>#N/A</v>
      </c>
      <c r="AX42" s="546" t="e">
        <f>HLOOKUP($F42,Divisions!$B$4:$I$24,2+Input!AX$5,FALSE)</f>
        <v>#N/A</v>
      </c>
      <c r="AY42" s="546" t="e">
        <f>HLOOKUP($F42,Divisions!$B$4:$I$24,2+Input!AY$5,FALSE)</f>
        <v>#N/A</v>
      </c>
      <c r="AZ42" s="546" t="e">
        <f>HLOOKUP($F42,Divisions!$B$4:$I$24,2+Input!AZ$5,FALSE)</f>
        <v>#N/A</v>
      </c>
      <c r="BA42" s="546" t="e">
        <f>HLOOKUP($F42,Divisions!$B$4:$I$24,2+Input!BA$5,FALSE)</f>
        <v>#N/A</v>
      </c>
      <c r="BB42" s="546" t="e">
        <f>HLOOKUP($F42,Divisions!$B$4:$I$24,2+Input!BB$5,FALSE)</f>
        <v>#N/A</v>
      </c>
      <c r="BC42" s="546" t="e">
        <f>HLOOKUP($F42,Divisions!$B$4:$I$24,2+Input!BC$5,FALSE)</f>
        <v>#N/A</v>
      </c>
      <c r="BD42" s="546" t="e">
        <f>HLOOKUP($F42,Divisions!$B$4:$I$24,2+Input!BD$5,FALSE)</f>
        <v>#N/A</v>
      </c>
      <c r="BE42" s="546" t="e">
        <f>HLOOKUP($F42,Divisions!$B$4:$I$24,2+Input!BE$5,FALSE)</f>
        <v>#N/A</v>
      </c>
      <c r="BF42" s="546" t="e">
        <f>HLOOKUP($F42,Divisions!$B$4:$I$24,2+Input!BF$5,FALSE)</f>
        <v>#N/A</v>
      </c>
      <c r="BG42" s="5" t="s">
        <v>46</v>
      </c>
      <c r="BI42" s="547" t="str">
        <f>IF(ISNA(Input!AN42),"-",Input!AN42)</f>
        <v>-</v>
      </c>
      <c r="BJ42" s="547" t="str">
        <f>IF(Input!G42="","-",MATCH(Input!G42,Input!AO42:BG42,0))</f>
        <v>-</v>
      </c>
      <c r="BK42" s="547" t="str">
        <f t="shared" si="43"/>
        <v>-</v>
      </c>
      <c r="BL42" s="547" t="str">
        <f t="shared" si="37"/>
        <v>-</v>
      </c>
      <c r="BM42" s="8">
        <v>36</v>
      </c>
      <c r="BN42" s="8">
        <f t="shared" si="44"/>
        <v>0</v>
      </c>
      <c r="BO42" s="8">
        <f t="shared" si="45"/>
        <v>8</v>
      </c>
      <c r="BP42" s="548">
        <f>BN42</f>
        <v>0</v>
      </c>
      <c r="BQ42" s="8">
        <v>36</v>
      </c>
      <c r="BR42" s="8" t="e">
        <f t="shared" si="46"/>
        <v>#N/A</v>
      </c>
      <c r="BS42" s="8" t="e">
        <f>ROUNDDOWN(BR42,0)</f>
        <v>#N/A</v>
      </c>
      <c r="BT42" s="8" t="e">
        <f t="shared" si="39"/>
        <v>#N/A</v>
      </c>
      <c r="BU42" s="501">
        <f t="shared" si="40"/>
        <v>0</v>
      </c>
      <c r="BV42" s="9">
        <f t="shared" si="34"/>
        <v>8</v>
      </c>
      <c r="BW42" s="1" t="str">
        <f>IF(ISNA(BR42),"-",IF(BR42=0,"-",INDEX(Divisions!$B$6:$J$24,BT42,BS42)))</f>
        <v>-</v>
      </c>
      <c r="BX42" s="548" t="str">
        <f>IF(BW42="-","-",BR42)</f>
        <v>-</v>
      </c>
      <c r="BY42" s="549">
        <v>36</v>
      </c>
      <c r="BZ42" s="550" t="str">
        <f t="shared" si="47"/>
        <v>-</v>
      </c>
      <c r="CA42" s="551">
        <f>BY42</f>
        <v>36</v>
      </c>
    </row>
    <row r="43" spans="2:79" x14ac:dyDescent="0.25">
      <c r="B43" s="44">
        <v>37</v>
      </c>
      <c r="C43" s="439"/>
      <c r="D43" s="439"/>
      <c r="E43" s="439"/>
      <c r="F43" s="439"/>
      <c r="G43" s="440"/>
      <c r="H43" s="488"/>
      <c r="I43" s="464"/>
      <c r="J43" s="464"/>
      <c r="K43" s="464"/>
      <c r="L43" s="464"/>
      <c r="M43" s="561"/>
      <c r="N43" s="302"/>
      <c r="O43" s="466"/>
      <c r="P43" s="466"/>
      <c r="Q43" s="466"/>
      <c r="S43" s="543">
        <f t="shared" si="11"/>
        <v>37</v>
      </c>
      <c r="T43" s="543" t="str">
        <f t="shared" si="12"/>
        <v>-</v>
      </c>
      <c r="U43" s="544" t="str">
        <f t="shared" si="13"/>
        <v>-</v>
      </c>
      <c r="V43" s="544" t="str">
        <f t="shared" si="14"/>
        <v>-</v>
      </c>
      <c r="W43" s="305" t="str">
        <f t="shared" si="15"/>
        <v>-</v>
      </c>
      <c r="X43" s="545" t="str">
        <f t="shared" si="16"/>
        <v>-</v>
      </c>
      <c r="Z43" s="543">
        <f t="shared" si="17"/>
        <v>37</v>
      </c>
      <c r="AA43" s="543" t="str">
        <f t="shared" si="18"/>
        <v>-</v>
      </c>
      <c r="AB43" s="544" t="str">
        <f t="shared" si="19"/>
        <v>-</v>
      </c>
      <c r="AC43" s="544" t="str">
        <f t="shared" si="20"/>
        <v>-</v>
      </c>
      <c r="AD43" s="305" t="str">
        <f t="shared" si="21"/>
        <v>-</v>
      </c>
      <c r="AE43" s="545" t="str">
        <f t="shared" si="22"/>
        <v>-</v>
      </c>
      <c r="AG43" s="543">
        <f t="shared" si="23"/>
        <v>37</v>
      </c>
      <c r="AH43" s="543" t="str">
        <f t="shared" si="24"/>
        <v>-</v>
      </c>
      <c r="AI43" s="544" t="str">
        <f t="shared" si="25"/>
        <v>-</v>
      </c>
      <c r="AJ43" s="544" t="str">
        <f t="shared" si="26"/>
        <v>-</v>
      </c>
      <c r="AK43" s="305" t="str">
        <f t="shared" si="27"/>
        <v>-</v>
      </c>
      <c r="AL43" s="545" t="str">
        <f t="shared" si="28"/>
        <v>-</v>
      </c>
      <c r="AN43" s="36" t="e">
        <f>HLOOKUP($F43,Divisions!$B$4:$I$24,2,FALSE)</f>
        <v>#N/A</v>
      </c>
      <c r="AO43" s="546" t="e">
        <f>HLOOKUP($F43,Divisions!$B$4:$I$24,2+Input!AO$5,FALSE)</f>
        <v>#N/A</v>
      </c>
      <c r="AP43" s="546" t="e">
        <f>HLOOKUP($F43,Divisions!$B$4:$I$24,2+Input!AP$5,FALSE)</f>
        <v>#N/A</v>
      </c>
      <c r="AQ43" s="546" t="e">
        <f>HLOOKUP($F43,Divisions!$B$4:$I$24,2+Input!AQ$5,FALSE)</f>
        <v>#N/A</v>
      </c>
      <c r="AR43" s="546" t="e">
        <f>HLOOKUP($F43,Divisions!$B$4:$I$24,2+Input!AR$5,FALSE)</f>
        <v>#N/A</v>
      </c>
      <c r="AS43" s="546" t="e">
        <f>HLOOKUP($F43,Divisions!$B$4:$I$24,2+Input!AS$5,FALSE)</f>
        <v>#N/A</v>
      </c>
      <c r="AT43" s="546" t="e">
        <f>HLOOKUP($F43,Divisions!$B$4:$I$24,2+Input!AT$5,FALSE)</f>
        <v>#N/A</v>
      </c>
      <c r="AU43" s="546" t="e">
        <f>HLOOKUP($F43,Divisions!$B$4:$I$24,2+Input!AU$5,FALSE)</f>
        <v>#N/A</v>
      </c>
      <c r="AV43" s="546" t="e">
        <f>HLOOKUP($F43,Divisions!$B$4:$I$24,2+Input!AV$5,FALSE)</f>
        <v>#N/A</v>
      </c>
      <c r="AW43" s="546" t="e">
        <f>HLOOKUP($F43,Divisions!$B$4:$I$24,2+Input!AW$5,FALSE)</f>
        <v>#N/A</v>
      </c>
      <c r="AX43" s="546" t="e">
        <f>HLOOKUP($F43,Divisions!$B$4:$I$24,2+Input!AX$5,FALSE)</f>
        <v>#N/A</v>
      </c>
      <c r="AY43" s="546" t="e">
        <f>HLOOKUP($F43,Divisions!$B$4:$I$24,2+Input!AY$5,FALSE)</f>
        <v>#N/A</v>
      </c>
      <c r="AZ43" s="546" t="e">
        <f>HLOOKUP($F43,Divisions!$B$4:$I$24,2+Input!AZ$5,FALSE)</f>
        <v>#N/A</v>
      </c>
      <c r="BA43" s="546" t="e">
        <f>HLOOKUP($F43,Divisions!$B$4:$I$24,2+Input!BA$5,FALSE)</f>
        <v>#N/A</v>
      </c>
      <c r="BB43" s="546" t="e">
        <f>HLOOKUP($F43,Divisions!$B$4:$I$24,2+Input!BB$5,FALSE)</f>
        <v>#N/A</v>
      </c>
      <c r="BC43" s="546" t="e">
        <f>HLOOKUP($F43,Divisions!$B$4:$I$24,2+Input!BC$5,FALSE)</f>
        <v>#N/A</v>
      </c>
      <c r="BD43" s="546" t="e">
        <f>HLOOKUP($F43,Divisions!$B$4:$I$24,2+Input!BD$5,FALSE)</f>
        <v>#N/A</v>
      </c>
      <c r="BE43" s="546" t="e">
        <f>HLOOKUP($F43,Divisions!$B$4:$I$24,2+Input!BE$5,FALSE)</f>
        <v>#N/A</v>
      </c>
      <c r="BF43" s="546" t="e">
        <f>HLOOKUP($F43,Divisions!$B$4:$I$24,2+Input!BF$5,FALSE)</f>
        <v>#N/A</v>
      </c>
      <c r="BG43" s="5" t="s">
        <v>46</v>
      </c>
      <c r="BI43" s="547" t="str">
        <f>IF(ISNA(Input!AN43),"-",Input!AN43)</f>
        <v>-</v>
      </c>
      <c r="BJ43" s="547" t="str">
        <f>IF(Input!G43="","-",MATCH(Input!G43,Input!AO43:BG43,0))</f>
        <v>-</v>
      </c>
      <c r="BK43" s="547" t="str">
        <f t="shared" si="43"/>
        <v>-</v>
      </c>
      <c r="BL43" s="547" t="str">
        <f t="shared" si="37"/>
        <v>-</v>
      </c>
      <c r="BM43" s="8">
        <v>37</v>
      </c>
      <c r="BN43" s="8">
        <f t="shared" si="44"/>
        <v>0</v>
      </c>
      <c r="BO43" s="8">
        <f t="shared" si="45"/>
        <v>8</v>
      </c>
      <c r="BP43" s="548">
        <f t="shared" ref="BP43:BP62" si="48">BN43</f>
        <v>0</v>
      </c>
      <c r="BQ43" s="8">
        <v>37</v>
      </c>
      <c r="BR43" s="8" t="e">
        <f t="shared" si="46"/>
        <v>#N/A</v>
      </c>
      <c r="BS43" s="8" t="e">
        <f t="shared" si="31"/>
        <v>#N/A</v>
      </c>
      <c r="BT43" s="8" t="e">
        <f t="shared" si="39"/>
        <v>#N/A</v>
      </c>
      <c r="BU43" s="501">
        <f t="shared" si="40"/>
        <v>0</v>
      </c>
      <c r="BV43" s="9">
        <f t="shared" si="34"/>
        <v>8</v>
      </c>
      <c r="BW43" s="1" t="str">
        <f>IF(ISNA(BR43),"-",IF(BR43=0,"-",INDEX(Divisions!$B$6:$J$24,BT43,BS43)))</f>
        <v>-</v>
      </c>
      <c r="BX43" s="548" t="str">
        <f t="shared" ref="BX43:BX62" si="49">IF(BW43="-","-",BR43)</f>
        <v>-</v>
      </c>
      <c r="BY43" s="549">
        <v>37</v>
      </c>
      <c r="BZ43" s="550" t="str">
        <f t="shared" si="47"/>
        <v>-</v>
      </c>
      <c r="CA43" s="551">
        <f t="shared" ref="CA43:CA62" si="50">BY43</f>
        <v>37</v>
      </c>
    </row>
    <row r="44" spans="2:79" x14ac:dyDescent="0.25">
      <c r="B44" s="552">
        <v>38</v>
      </c>
      <c r="C44" s="439"/>
      <c r="D44" s="439"/>
      <c r="E44" s="439"/>
      <c r="F44" s="439"/>
      <c r="G44" s="440"/>
      <c r="H44" s="488"/>
      <c r="I44" s="464"/>
      <c r="J44" s="464"/>
      <c r="K44" s="464"/>
      <c r="L44" s="464"/>
      <c r="M44" s="561"/>
      <c r="N44" s="302"/>
      <c r="O44" s="466"/>
      <c r="P44" s="466"/>
      <c r="Q44" s="466"/>
      <c r="S44" s="543">
        <f t="shared" si="11"/>
        <v>38</v>
      </c>
      <c r="T44" s="543" t="str">
        <f t="shared" si="12"/>
        <v>-</v>
      </c>
      <c r="U44" s="544" t="str">
        <f t="shared" si="13"/>
        <v>-</v>
      </c>
      <c r="V44" s="544" t="str">
        <f t="shared" si="14"/>
        <v>-</v>
      </c>
      <c r="W44" s="305" t="str">
        <f t="shared" si="15"/>
        <v>-</v>
      </c>
      <c r="X44" s="545" t="str">
        <f t="shared" si="16"/>
        <v>-</v>
      </c>
      <c r="Z44" s="543">
        <f t="shared" si="17"/>
        <v>38</v>
      </c>
      <c r="AA44" s="543" t="str">
        <f t="shared" si="18"/>
        <v>-</v>
      </c>
      <c r="AB44" s="544" t="str">
        <f t="shared" si="19"/>
        <v>-</v>
      </c>
      <c r="AC44" s="544" t="str">
        <f t="shared" si="20"/>
        <v>-</v>
      </c>
      <c r="AD44" s="305" t="str">
        <f t="shared" si="21"/>
        <v>-</v>
      </c>
      <c r="AE44" s="545" t="str">
        <f t="shared" si="22"/>
        <v>-</v>
      </c>
      <c r="AG44" s="543">
        <f t="shared" si="23"/>
        <v>38</v>
      </c>
      <c r="AH44" s="543" t="str">
        <f t="shared" si="24"/>
        <v>-</v>
      </c>
      <c r="AI44" s="544" t="str">
        <f t="shared" si="25"/>
        <v>-</v>
      </c>
      <c r="AJ44" s="544" t="str">
        <f t="shared" si="26"/>
        <v>-</v>
      </c>
      <c r="AK44" s="305" t="str">
        <f t="shared" si="27"/>
        <v>-</v>
      </c>
      <c r="AL44" s="545" t="str">
        <f t="shared" si="28"/>
        <v>-</v>
      </c>
      <c r="AN44" s="36" t="e">
        <f>HLOOKUP($F44,Divisions!$B$4:$I$24,2,FALSE)</f>
        <v>#N/A</v>
      </c>
      <c r="AO44" s="546" t="e">
        <f>HLOOKUP($F44,Divisions!$B$4:$I$24,2+Input!AO$5,FALSE)</f>
        <v>#N/A</v>
      </c>
      <c r="AP44" s="546" t="e">
        <f>HLOOKUP($F44,Divisions!$B$4:$I$24,2+Input!AP$5,FALSE)</f>
        <v>#N/A</v>
      </c>
      <c r="AQ44" s="546" t="e">
        <f>HLOOKUP($F44,Divisions!$B$4:$I$24,2+Input!AQ$5,FALSE)</f>
        <v>#N/A</v>
      </c>
      <c r="AR44" s="546" t="e">
        <f>HLOOKUP($F44,Divisions!$B$4:$I$24,2+Input!AR$5,FALSE)</f>
        <v>#N/A</v>
      </c>
      <c r="AS44" s="546" t="e">
        <f>HLOOKUP($F44,Divisions!$B$4:$I$24,2+Input!AS$5,FALSE)</f>
        <v>#N/A</v>
      </c>
      <c r="AT44" s="546" t="e">
        <f>HLOOKUP($F44,Divisions!$B$4:$I$24,2+Input!AT$5,FALSE)</f>
        <v>#N/A</v>
      </c>
      <c r="AU44" s="546" t="e">
        <f>HLOOKUP($F44,Divisions!$B$4:$I$24,2+Input!AU$5,FALSE)</f>
        <v>#N/A</v>
      </c>
      <c r="AV44" s="546" t="e">
        <f>HLOOKUP($F44,Divisions!$B$4:$I$24,2+Input!AV$5,FALSE)</f>
        <v>#N/A</v>
      </c>
      <c r="AW44" s="546" t="e">
        <f>HLOOKUP($F44,Divisions!$B$4:$I$24,2+Input!AW$5,FALSE)</f>
        <v>#N/A</v>
      </c>
      <c r="AX44" s="546" t="e">
        <f>HLOOKUP($F44,Divisions!$B$4:$I$24,2+Input!AX$5,FALSE)</f>
        <v>#N/A</v>
      </c>
      <c r="AY44" s="546" t="e">
        <f>HLOOKUP($F44,Divisions!$B$4:$I$24,2+Input!AY$5,FALSE)</f>
        <v>#N/A</v>
      </c>
      <c r="AZ44" s="546" t="e">
        <f>HLOOKUP($F44,Divisions!$B$4:$I$24,2+Input!AZ$5,FALSE)</f>
        <v>#N/A</v>
      </c>
      <c r="BA44" s="546" t="e">
        <f>HLOOKUP($F44,Divisions!$B$4:$I$24,2+Input!BA$5,FALSE)</f>
        <v>#N/A</v>
      </c>
      <c r="BB44" s="546" t="e">
        <f>HLOOKUP($F44,Divisions!$B$4:$I$24,2+Input!BB$5,FALSE)</f>
        <v>#N/A</v>
      </c>
      <c r="BC44" s="546" t="e">
        <f>HLOOKUP($F44,Divisions!$B$4:$I$24,2+Input!BC$5,FALSE)</f>
        <v>#N/A</v>
      </c>
      <c r="BD44" s="546" t="e">
        <f>HLOOKUP($F44,Divisions!$B$4:$I$24,2+Input!BD$5,FALSE)</f>
        <v>#N/A</v>
      </c>
      <c r="BE44" s="546" t="e">
        <f>HLOOKUP($F44,Divisions!$B$4:$I$24,2+Input!BE$5,FALSE)</f>
        <v>#N/A</v>
      </c>
      <c r="BF44" s="546" t="e">
        <f>HLOOKUP($F44,Divisions!$B$4:$I$24,2+Input!BF$5,FALSE)</f>
        <v>#N/A</v>
      </c>
      <c r="BG44" s="5" t="s">
        <v>46</v>
      </c>
      <c r="BI44" s="547" t="str">
        <f>IF(ISNA(Input!AN44),"-",Input!AN44)</f>
        <v>-</v>
      </c>
      <c r="BJ44" s="547" t="str">
        <f>IF(Input!G44="","-",MATCH(Input!G44,Input!AO44:BG44,0))</f>
        <v>-</v>
      </c>
      <c r="BK44" s="547" t="str">
        <f t="shared" si="43"/>
        <v>-</v>
      </c>
      <c r="BL44" s="547" t="str">
        <f t="shared" si="37"/>
        <v>-</v>
      </c>
      <c r="BM44" s="8">
        <v>38</v>
      </c>
      <c r="BN44" s="8">
        <f t="shared" si="44"/>
        <v>0</v>
      </c>
      <c r="BO44" s="8">
        <f t="shared" si="45"/>
        <v>8</v>
      </c>
      <c r="BP44" s="548">
        <f t="shared" si="48"/>
        <v>0</v>
      </c>
      <c r="BQ44" s="8">
        <v>38</v>
      </c>
      <c r="BR44" s="8" t="e">
        <f t="shared" si="46"/>
        <v>#N/A</v>
      </c>
      <c r="BS44" s="8" t="e">
        <f t="shared" si="31"/>
        <v>#N/A</v>
      </c>
      <c r="BT44" s="8" t="e">
        <f t="shared" si="39"/>
        <v>#N/A</v>
      </c>
      <c r="BU44" s="501">
        <f t="shared" si="40"/>
        <v>0</v>
      </c>
      <c r="BV44" s="9">
        <f t="shared" si="34"/>
        <v>8</v>
      </c>
      <c r="BW44" s="1" t="str">
        <f>IF(ISNA(BR44),"-",IF(BR44=0,"-",INDEX(Divisions!$B$6:$J$24,BT44,BS44)))</f>
        <v>-</v>
      </c>
      <c r="BX44" s="548" t="str">
        <f t="shared" si="49"/>
        <v>-</v>
      </c>
      <c r="BY44" s="549">
        <v>38</v>
      </c>
      <c r="BZ44" s="550" t="str">
        <f t="shared" si="47"/>
        <v>-</v>
      </c>
      <c r="CA44" s="551">
        <f t="shared" si="50"/>
        <v>38</v>
      </c>
    </row>
    <row r="45" spans="2:79" x14ac:dyDescent="0.25">
      <c r="B45" s="44">
        <v>39</v>
      </c>
      <c r="C45" s="439"/>
      <c r="D45" s="439"/>
      <c r="E45" s="439"/>
      <c r="F45" s="439"/>
      <c r="G45" s="440"/>
      <c r="H45" s="488"/>
      <c r="I45" s="464"/>
      <c r="J45" s="464"/>
      <c r="K45" s="464"/>
      <c r="L45" s="464"/>
      <c r="M45" s="561"/>
      <c r="N45" s="302"/>
      <c r="O45" s="466"/>
      <c r="P45" s="466"/>
      <c r="Q45" s="466"/>
      <c r="S45" s="543">
        <f t="shared" si="11"/>
        <v>39</v>
      </c>
      <c r="T45" s="543" t="str">
        <f t="shared" si="12"/>
        <v>-</v>
      </c>
      <c r="U45" s="544" t="str">
        <f t="shared" si="13"/>
        <v>-</v>
      </c>
      <c r="V45" s="544" t="str">
        <f t="shared" si="14"/>
        <v>-</v>
      </c>
      <c r="W45" s="305" t="str">
        <f t="shared" si="15"/>
        <v>-</v>
      </c>
      <c r="X45" s="545" t="str">
        <f t="shared" si="16"/>
        <v>-</v>
      </c>
      <c r="Z45" s="543">
        <f t="shared" si="17"/>
        <v>39</v>
      </c>
      <c r="AA45" s="543" t="str">
        <f t="shared" si="18"/>
        <v>-</v>
      </c>
      <c r="AB45" s="544" t="str">
        <f t="shared" si="19"/>
        <v>-</v>
      </c>
      <c r="AC45" s="544" t="str">
        <f t="shared" si="20"/>
        <v>-</v>
      </c>
      <c r="AD45" s="305" t="str">
        <f t="shared" si="21"/>
        <v>-</v>
      </c>
      <c r="AE45" s="545" t="str">
        <f t="shared" si="22"/>
        <v>-</v>
      </c>
      <c r="AG45" s="543">
        <f t="shared" si="23"/>
        <v>39</v>
      </c>
      <c r="AH45" s="543" t="str">
        <f t="shared" si="24"/>
        <v>-</v>
      </c>
      <c r="AI45" s="544" t="str">
        <f t="shared" si="25"/>
        <v>-</v>
      </c>
      <c r="AJ45" s="544" t="str">
        <f t="shared" si="26"/>
        <v>-</v>
      </c>
      <c r="AK45" s="305" t="str">
        <f t="shared" si="27"/>
        <v>-</v>
      </c>
      <c r="AL45" s="545" t="str">
        <f t="shared" si="28"/>
        <v>-</v>
      </c>
      <c r="AN45" s="36" t="e">
        <f>HLOOKUP($F45,Divisions!$B$4:$I$24,2,FALSE)</f>
        <v>#N/A</v>
      </c>
      <c r="AO45" s="546" t="e">
        <f>HLOOKUP($F45,Divisions!$B$4:$I$24,2+Input!AO$5,FALSE)</f>
        <v>#N/A</v>
      </c>
      <c r="AP45" s="546" t="e">
        <f>HLOOKUP($F45,Divisions!$B$4:$I$24,2+Input!AP$5,FALSE)</f>
        <v>#N/A</v>
      </c>
      <c r="AQ45" s="546" t="e">
        <f>HLOOKUP($F45,Divisions!$B$4:$I$24,2+Input!AQ$5,FALSE)</f>
        <v>#N/A</v>
      </c>
      <c r="AR45" s="546" t="e">
        <f>HLOOKUP($F45,Divisions!$B$4:$I$24,2+Input!AR$5,FALSE)</f>
        <v>#N/A</v>
      </c>
      <c r="AS45" s="546" t="e">
        <f>HLOOKUP($F45,Divisions!$B$4:$I$24,2+Input!AS$5,FALSE)</f>
        <v>#N/A</v>
      </c>
      <c r="AT45" s="546" t="e">
        <f>HLOOKUP($F45,Divisions!$B$4:$I$24,2+Input!AT$5,FALSE)</f>
        <v>#N/A</v>
      </c>
      <c r="AU45" s="546" t="e">
        <f>HLOOKUP($F45,Divisions!$B$4:$I$24,2+Input!AU$5,FALSE)</f>
        <v>#N/A</v>
      </c>
      <c r="AV45" s="546" t="e">
        <f>HLOOKUP($F45,Divisions!$B$4:$I$24,2+Input!AV$5,FALSE)</f>
        <v>#N/A</v>
      </c>
      <c r="AW45" s="546" t="e">
        <f>HLOOKUP($F45,Divisions!$B$4:$I$24,2+Input!AW$5,FALSE)</f>
        <v>#N/A</v>
      </c>
      <c r="AX45" s="546" t="e">
        <f>HLOOKUP($F45,Divisions!$B$4:$I$24,2+Input!AX$5,FALSE)</f>
        <v>#N/A</v>
      </c>
      <c r="AY45" s="546" t="e">
        <f>HLOOKUP($F45,Divisions!$B$4:$I$24,2+Input!AY$5,FALSE)</f>
        <v>#N/A</v>
      </c>
      <c r="AZ45" s="546" t="e">
        <f>HLOOKUP($F45,Divisions!$B$4:$I$24,2+Input!AZ$5,FALSE)</f>
        <v>#N/A</v>
      </c>
      <c r="BA45" s="546" t="e">
        <f>HLOOKUP($F45,Divisions!$B$4:$I$24,2+Input!BA$5,FALSE)</f>
        <v>#N/A</v>
      </c>
      <c r="BB45" s="546" t="e">
        <f>HLOOKUP($F45,Divisions!$B$4:$I$24,2+Input!BB$5,FALSE)</f>
        <v>#N/A</v>
      </c>
      <c r="BC45" s="546" t="e">
        <f>HLOOKUP($F45,Divisions!$B$4:$I$24,2+Input!BC$5,FALSE)</f>
        <v>#N/A</v>
      </c>
      <c r="BD45" s="546" t="e">
        <f>HLOOKUP($F45,Divisions!$B$4:$I$24,2+Input!BD$5,FALSE)</f>
        <v>#N/A</v>
      </c>
      <c r="BE45" s="546" t="e">
        <f>HLOOKUP($F45,Divisions!$B$4:$I$24,2+Input!BE$5,FALSE)</f>
        <v>#N/A</v>
      </c>
      <c r="BF45" s="546" t="e">
        <f>HLOOKUP($F45,Divisions!$B$4:$I$24,2+Input!BF$5,FALSE)</f>
        <v>#N/A</v>
      </c>
      <c r="BG45" s="5" t="s">
        <v>46</v>
      </c>
      <c r="BI45" s="547" t="str">
        <f>IF(ISNA(Input!AN45),"-",Input!AN45)</f>
        <v>-</v>
      </c>
      <c r="BJ45" s="547" t="str">
        <f>IF(Input!G45="","-",MATCH(Input!G45,Input!AO45:BG45,0))</f>
        <v>-</v>
      </c>
      <c r="BK45" s="547" t="str">
        <f t="shared" si="43"/>
        <v>-</v>
      </c>
      <c r="BL45" s="547" t="str">
        <f t="shared" si="37"/>
        <v>-</v>
      </c>
      <c r="BM45" s="8">
        <v>39</v>
      </c>
      <c r="BN45" s="8">
        <f t="shared" si="44"/>
        <v>0</v>
      </c>
      <c r="BO45" s="8">
        <f t="shared" si="45"/>
        <v>8</v>
      </c>
      <c r="BP45" s="548">
        <f t="shared" si="48"/>
        <v>0</v>
      </c>
      <c r="BQ45" s="8">
        <v>39</v>
      </c>
      <c r="BR45" s="8" t="e">
        <f t="shared" si="46"/>
        <v>#N/A</v>
      </c>
      <c r="BS45" s="8" t="e">
        <f t="shared" si="31"/>
        <v>#N/A</v>
      </c>
      <c r="BT45" s="8" t="e">
        <f t="shared" si="39"/>
        <v>#N/A</v>
      </c>
      <c r="BU45" s="501">
        <f t="shared" si="40"/>
        <v>0</v>
      </c>
      <c r="BV45" s="9">
        <f t="shared" si="34"/>
        <v>8</v>
      </c>
      <c r="BW45" s="1" t="str">
        <f>IF(ISNA(BR45),"-",IF(BR45=0,"-",INDEX(Divisions!$B$6:$J$24,BT45,BS45)))</f>
        <v>-</v>
      </c>
      <c r="BX45" s="548" t="str">
        <f t="shared" si="49"/>
        <v>-</v>
      </c>
      <c r="BY45" s="549">
        <v>39</v>
      </c>
      <c r="BZ45" s="550" t="str">
        <f t="shared" si="47"/>
        <v>-</v>
      </c>
      <c r="CA45" s="551">
        <f t="shared" si="50"/>
        <v>39</v>
      </c>
    </row>
    <row r="46" spans="2:79" x14ac:dyDescent="0.25">
      <c r="B46" s="552">
        <v>40</v>
      </c>
      <c r="C46" s="439"/>
      <c r="D46" s="439"/>
      <c r="E46" s="439"/>
      <c r="F46" s="439"/>
      <c r="G46" s="440"/>
      <c r="H46" s="488"/>
      <c r="I46" s="464"/>
      <c r="J46" s="464"/>
      <c r="K46" s="464"/>
      <c r="L46" s="464"/>
      <c r="M46" s="561"/>
      <c r="N46" s="302"/>
      <c r="O46" s="466"/>
      <c r="P46" s="466"/>
      <c r="Q46" s="466"/>
      <c r="S46" s="543">
        <f t="shared" si="11"/>
        <v>40</v>
      </c>
      <c r="T46" s="543" t="str">
        <f t="shared" si="12"/>
        <v>-</v>
      </c>
      <c r="U46" s="544" t="str">
        <f t="shared" si="13"/>
        <v>-</v>
      </c>
      <c r="V46" s="544" t="str">
        <f t="shared" si="14"/>
        <v>-</v>
      </c>
      <c r="W46" s="305" t="str">
        <f t="shared" si="15"/>
        <v>-</v>
      </c>
      <c r="X46" s="545" t="str">
        <f t="shared" si="16"/>
        <v>-</v>
      </c>
      <c r="Z46" s="543">
        <f t="shared" si="17"/>
        <v>40</v>
      </c>
      <c r="AA46" s="543" t="str">
        <f t="shared" si="18"/>
        <v>-</v>
      </c>
      <c r="AB46" s="544" t="str">
        <f t="shared" si="19"/>
        <v>-</v>
      </c>
      <c r="AC46" s="544" t="str">
        <f t="shared" si="20"/>
        <v>-</v>
      </c>
      <c r="AD46" s="305" t="str">
        <f t="shared" si="21"/>
        <v>-</v>
      </c>
      <c r="AE46" s="545" t="str">
        <f t="shared" si="22"/>
        <v>-</v>
      </c>
      <c r="AG46" s="543">
        <f t="shared" si="23"/>
        <v>40</v>
      </c>
      <c r="AH46" s="543" t="str">
        <f t="shared" si="24"/>
        <v>-</v>
      </c>
      <c r="AI46" s="544" t="str">
        <f t="shared" si="25"/>
        <v>-</v>
      </c>
      <c r="AJ46" s="544" t="str">
        <f t="shared" si="26"/>
        <v>-</v>
      </c>
      <c r="AK46" s="305" t="str">
        <f t="shared" si="27"/>
        <v>-</v>
      </c>
      <c r="AL46" s="545" t="str">
        <f t="shared" si="28"/>
        <v>-</v>
      </c>
      <c r="AN46" s="36" t="e">
        <f>HLOOKUP($F46,Divisions!$B$4:$I$24,2,FALSE)</f>
        <v>#N/A</v>
      </c>
      <c r="AO46" s="546" t="e">
        <f>HLOOKUP($F46,Divisions!$B$4:$I$24,2+Input!AO$5,FALSE)</f>
        <v>#N/A</v>
      </c>
      <c r="AP46" s="546" t="e">
        <f>HLOOKUP($F46,Divisions!$B$4:$I$24,2+Input!AP$5,FALSE)</f>
        <v>#N/A</v>
      </c>
      <c r="AQ46" s="546" t="e">
        <f>HLOOKUP($F46,Divisions!$B$4:$I$24,2+Input!AQ$5,FALSE)</f>
        <v>#N/A</v>
      </c>
      <c r="AR46" s="546" t="e">
        <f>HLOOKUP($F46,Divisions!$B$4:$I$24,2+Input!AR$5,FALSE)</f>
        <v>#N/A</v>
      </c>
      <c r="AS46" s="546" t="e">
        <f>HLOOKUP($F46,Divisions!$B$4:$I$24,2+Input!AS$5,FALSE)</f>
        <v>#N/A</v>
      </c>
      <c r="AT46" s="546" t="e">
        <f>HLOOKUP($F46,Divisions!$B$4:$I$24,2+Input!AT$5,FALSE)</f>
        <v>#N/A</v>
      </c>
      <c r="AU46" s="546" t="e">
        <f>HLOOKUP($F46,Divisions!$B$4:$I$24,2+Input!AU$5,FALSE)</f>
        <v>#N/A</v>
      </c>
      <c r="AV46" s="546" t="e">
        <f>HLOOKUP($F46,Divisions!$B$4:$I$24,2+Input!AV$5,FALSE)</f>
        <v>#N/A</v>
      </c>
      <c r="AW46" s="546" t="e">
        <f>HLOOKUP($F46,Divisions!$B$4:$I$24,2+Input!AW$5,FALSE)</f>
        <v>#N/A</v>
      </c>
      <c r="AX46" s="546" t="e">
        <f>HLOOKUP($F46,Divisions!$B$4:$I$24,2+Input!AX$5,FALSE)</f>
        <v>#N/A</v>
      </c>
      <c r="AY46" s="546" t="e">
        <f>HLOOKUP($F46,Divisions!$B$4:$I$24,2+Input!AY$5,FALSE)</f>
        <v>#N/A</v>
      </c>
      <c r="AZ46" s="546" t="e">
        <f>HLOOKUP($F46,Divisions!$B$4:$I$24,2+Input!AZ$5,FALSE)</f>
        <v>#N/A</v>
      </c>
      <c r="BA46" s="546" t="e">
        <f>HLOOKUP($F46,Divisions!$B$4:$I$24,2+Input!BA$5,FALSE)</f>
        <v>#N/A</v>
      </c>
      <c r="BB46" s="546" t="e">
        <f>HLOOKUP($F46,Divisions!$B$4:$I$24,2+Input!BB$5,FALSE)</f>
        <v>#N/A</v>
      </c>
      <c r="BC46" s="546" t="e">
        <f>HLOOKUP($F46,Divisions!$B$4:$I$24,2+Input!BC$5,FALSE)</f>
        <v>#N/A</v>
      </c>
      <c r="BD46" s="546" t="e">
        <f>HLOOKUP($F46,Divisions!$B$4:$I$24,2+Input!BD$5,FALSE)</f>
        <v>#N/A</v>
      </c>
      <c r="BE46" s="546" t="e">
        <f>HLOOKUP($F46,Divisions!$B$4:$I$24,2+Input!BE$5,FALSE)</f>
        <v>#N/A</v>
      </c>
      <c r="BF46" s="546" t="e">
        <f>HLOOKUP($F46,Divisions!$B$4:$I$24,2+Input!BF$5,FALSE)</f>
        <v>#N/A</v>
      </c>
      <c r="BG46" s="5" t="s">
        <v>46</v>
      </c>
      <c r="BI46" s="547" t="str">
        <f>IF(ISNA(Input!AN46),"-",Input!AN46)</f>
        <v>-</v>
      </c>
      <c r="BJ46" s="547" t="str">
        <f>IF(Input!G46="","-",MATCH(Input!G46,Input!AO46:BG46,0))</f>
        <v>-</v>
      </c>
      <c r="BK46" s="547" t="str">
        <f t="shared" si="43"/>
        <v>-</v>
      </c>
      <c r="BL46" s="547" t="str">
        <f t="shared" si="37"/>
        <v>-</v>
      </c>
      <c r="BM46" s="8">
        <v>40</v>
      </c>
      <c r="BN46" s="8">
        <f t="shared" si="44"/>
        <v>0</v>
      </c>
      <c r="BO46" s="8">
        <f t="shared" si="45"/>
        <v>8</v>
      </c>
      <c r="BP46" s="548">
        <f t="shared" si="48"/>
        <v>0</v>
      </c>
      <c r="BQ46" s="8">
        <v>40</v>
      </c>
      <c r="BR46" s="8" t="e">
        <f t="shared" si="46"/>
        <v>#N/A</v>
      </c>
      <c r="BS46" s="8" t="e">
        <f t="shared" si="31"/>
        <v>#N/A</v>
      </c>
      <c r="BT46" s="8" t="e">
        <f t="shared" si="39"/>
        <v>#N/A</v>
      </c>
      <c r="BU46" s="501">
        <f t="shared" si="40"/>
        <v>0</v>
      </c>
      <c r="BV46" s="9">
        <f t="shared" si="34"/>
        <v>8</v>
      </c>
      <c r="BW46" s="1" t="str">
        <f>IF(ISNA(BR46),"-",IF(BR46=0,"-",INDEX(Divisions!$B$6:$J$24,BT46,BS46)))</f>
        <v>-</v>
      </c>
      <c r="BX46" s="548" t="str">
        <f t="shared" si="49"/>
        <v>-</v>
      </c>
      <c r="BY46" s="549">
        <v>40</v>
      </c>
      <c r="BZ46" s="550" t="str">
        <f t="shared" si="47"/>
        <v>-</v>
      </c>
      <c r="CA46" s="551">
        <f t="shared" si="50"/>
        <v>40</v>
      </c>
    </row>
    <row r="47" spans="2:79" x14ac:dyDescent="0.25">
      <c r="B47" s="44">
        <v>41</v>
      </c>
      <c r="C47" s="439"/>
      <c r="D47" s="439"/>
      <c r="E47" s="439"/>
      <c r="F47" s="439"/>
      <c r="G47" s="440"/>
      <c r="H47" s="488"/>
      <c r="I47" s="464"/>
      <c r="J47" s="464"/>
      <c r="K47" s="464"/>
      <c r="L47" s="464"/>
      <c r="M47" s="561"/>
      <c r="N47" s="302"/>
      <c r="O47" s="466"/>
      <c r="P47" s="466"/>
      <c r="Q47" s="466"/>
      <c r="S47" s="543">
        <f t="shared" si="11"/>
        <v>41</v>
      </c>
      <c r="T47" s="543" t="str">
        <f t="shared" si="12"/>
        <v>-</v>
      </c>
      <c r="U47" s="544" t="str">
        <f t="shared" si="13"/>
        <v>-</v>
      </c>
      <c r="V47" s="544" t="str">
        <f t="shared" si="14"/>
        <v>-</v>
      </c>
      <c r="W47" s="305" t="str">
        <f t="shared" si="15"/>
        <v>-</v>
      </c>
      <c r="X47" s="545" t="str">
        <f t="shared" si="16"/>
        <v>-</v>
      </c>
      <c r="Z47" s="543">
        <f t="shared" si="17"/>
        <v>41</v>
      </c>
      <c r="AA47" s="543" t="str">
        <f t="shared" si="18"/>
        <v>-</v>
      </c>
      <c r="AB47" s="544" t="str">
        <f t="shared" si="19"/>
        <v>-</v>
      </c>
      <c r="AC47" s="544" t="str">
        <f t="shared" si="20"/>
        <v>-</v>
      </c>
      <c r="AD47" s="305" t="str">
        <f t="shared" si="21"/>
        <v>-</v>
      </c>
      <c r="AE47" s="545" t="str">
        <f t="shared" si="22"/>
        <v>-</v>
      </c>
      <c r="AG47" s="543">
        <f t="shared" si="23"/>
        <v>41</v>
      </c>
      <c r="AH47" s="543" t="str">
        <f t="shared" si="24"/>
        <v>-</v>
      </c>
      <c r="AI47" s="544" t="str">
        <f t="shared" si="25"/>
        <v>-</v>
      </c>
      <c r="AJ47" s="544" t="str">
        <f t="shared" si="26"/>
        <v>-</v>
      </c>
      <c r="AK47" s="305" t="str">
        <f t="shared" si="27"/>
        <v>-</v>
      </c>
      <c r="AL47" s="545" t="str">
        <f t="shared" si="28"/>
        <v>-</v>
      </c>
      <c r="AN47" s="36" t="e">
        <f>HLOOKUP($F47,Divisions!$B$4:$I$24,2,FALSE)</f>
        <v>#N/A</v>
      </c>
      <c r="AO47" s="546" t="e">
        <f>HLOOKUP($F47,Divisions!$B$4:$I$24,2+Input!AO$5,FALSE)</f>
        <v>#N/A</v>
      </c>
      <c r="AP47" s="546" t="e">
        <f>HLOOKUP($F47,Divisions!$B$4:$I$24,2+Input!AP$5,FALSE)</f>
        <v>#N/A</v>
      </c>
      <c r="AQ47" s="546" t="e">
        <f>HLOOKUP($F47,Divisions!$B$4:$I$24,2+Input!AQ$5,FALSE)</f>
        <v>#N/A</v>
      </c>
      <c r="AR47" s="546" t="e">
        <f>HLOOKUP($F47,Divisions!$B$4:$I$24,2+Input!AR$5,FALSE)</f>
        <v>#N/A</v>
      </c>
      <c r="AS47" s="546" t="e">
        <f>HLOOKUP($F47,Divisions!$B$4:$I$24,2+Input!AS$5,FALSE)</f>
        <v>#N/A</v>
      </c>
      <c r="AT47" s="546" t="e">
        <f>HLOOKUP($F47,Divisions!$B$4:$I$24,2+Input!AT$5,FALSE)</f>
        <v>#N/A</v>
      </c>
      <c r="AU47" s="546" t="e">
        <f>HLOOKUP($F47,Divisions!$B$4:$I$24,2+Input!AU$5,FALSE)</f>
        <v>#N/A</v>
      </c>
      <c r="AV47" s="546" t="e">
        <f>HLOOKUP($F47,Divisions!$B$4:$I$24,2+Input!AV$5,FALSE)</f>
        <v>#N/A</v>
      </c>
      <c r="AW47" s="546" t="e">
        <f>HLOOKUP($F47,Divisions!$B$4:$I$24,2+Input!AW$5,FALSE)</f>
        <v>#N/A</v>
      </c>
      <c r="AX47" s="546" t="e">
        <f>HLOOKUP($F47,Divisions!$B$4:$I$24,2+Input!AX$5,FALSE)</f>
        <v>#N/A</v>
      </c>
      <c r="AY47" s="546" t="e">
        <f>HLOOKUP($F47,Divisions!$B$4:$I$24,2+Input!AY$5,FALSE)</f>
        <v>#N/A</v>
      </c>
      <c r="AZ47" s="546" t="e">
        <f>HLOOKUP($F47,Divisions!$B$4:$I$24,2+Input!AZ$5,FALSE)</f>
        <v>#N/A</v>
      </c>
      <c r="BA47" s="546" t="e">
        <f>HLOOKUP($F47,Divisions!$B$4:$I$24,2+Input!BA$5,FALSE)</f>
        <v>#N/A</v>
      </c>
      <c r="BB47" s="546" t="e">
        <f>HLOOKUP($F47,Divisions!$B$4:$I$24,2+Input!BB$5,FALSE)</f>
        <v>#N/A</v>
      </c>
      <c r="BC47" s="546" t="e">
        <f>HLOOKUP($F47,Divisions!$B$4:$I$24,2+Input!BC$5,FALSE)</f>
        <v>#N/A</v>
      </c>
      <c r="BD47" s="546" t="e">
        <f>HLOOKUP($F47,Divisions!$B$4:$I$24,2+Input!BD$5,FALSE)</f>
        <v>#N/A</v>
      </c>
      <c r="BE47" s="546" t="e">
        <f>HLOOKUP($F47,Divisions!$B$4:$I$24,2+Input!BE$5,FALSE)</f>
        <v>#N/A</v>
      </c>
      <c r="BF47" s="546" t="e">
        <f>HLOOKUP($F47,Divisions!$B$4:$I$24,2+Input!BF$5,FALSE)</f>
        <v>#N/A</v>
      </c>
      <c r="BG47" s="5" t="s">
        <v>46</v>
      </c>
      <c r="BI47" s="547" t="str">
        <f>IF(ISNA(Input!AN47),"-",Input!AN47)</f>
        <v>-</v>
      </c>
      <c r="BJ47" s="547" t="str">
        <f>IF(Input!G47="","-",MATCH(Input!G47,Input!AO47:BG47,0))</f>
        <v>-</v>
      </c>
      <c r="BK47" s="547" t="str">
        <f t="shared" si="43"/>
        <v>-</v>
      </c>
      <c r="BL47" s="547" t="str">
        <f t="shared" si="37"/>
        <v>-</v>
      </c>
      <c r="BM47" s="8">
        <v>41</v>
      </c>
      <c r="BN47" s="8">
        <f t="shared" si="44"/>
        <v>0</v>
      </c>
      <c r="BO47" s="8">
        <f t="shared" si="45"/>
        <v>8</v>
      </c>
      <c r="BP47" s="548">
        <f t="shared" si="48"/>
        <v>0</v>
      </c>
      <c r="BQ47" s="8">
        <v>41</v>
      </c>
      <c r="BR47" s="8" t="e">
        <f t="shared" si="46"/>
        <v>#N/A</v>
      </c>
      <c r="BS47" s="8" t="e">
        <f t="shared" si="31"/>
        <v>#N/A</v>
      </c>
      <c r="BT47" s="8" t="e">
        <f t="shared" si="39"/>
        <v>#N/A</v>
      </c>
      <c r="BU47" s="501">
        <f t="shared" si="40"/>
        <v>0</v>
      </c>
      <c r="BV47" s="9">
        <f t="shared" si="34"/>
        <v>8</v>
      </c>
      <c r="BW47" s="1" t="str">
        <f>IF(ISNA(BR47),"-",IF(BR47=0,"-",INDEX(Divisions!$B$6:$J$24,BT47,BS47)))</f>
        <v>-</v>
      </c>
      <c r="BX47" s="548" t="str">
        <f t="shared" si="49"/>
        <v>-</v>
      </c>
      <c r="BY47" s="549">
        <v>41</v>
      </c>
      <c r="BZ47" s="550" t="str">
        <f t="shared" si="47"/>
        <v>-</v>
      </c>
      <c r="CA47" s="551">
        <f t="shared" si="50"/>
        <v>41</v>
      </c>
    </row>
    <row r="48" spans="2:79" x14ac:dyDescent="0.25">
      <c r="B48" s="552">
        <v>42</v>
      </c>
      <c r="C48" s="439"/>
      <c r="D48" s="439"/>
      <c r="E48" s="439"/>
      <c r="F48" s="439"/>
      <c r="G48" s="440"/>
      <c r="H48" s="488"/>
      <c r="I48" s="464"/>
      <c r="J48" s="464"/>
      <c r="K48" s="464"/>
      <c r="L48" s="464"/>
      <c r="M48" s="561"/>
      <c r="N48" s="302"/>
      <c r="O48" s="466"/>
      <c r="P48" s="466"/>
      <c r="Q48" s="466"/>
      <c r="S48" s="543">
        <f t="shared" si="11"/>
        <v>42</v>
      </c>
      <c r="T48" s="543" t="str">
        <f t="shared" si="12"/>
        <v>-</v>
      </c>
      <c r="U48" s="544" t="str">
        <f t="shared" si="13"/>
        <v>-</v>
      </c>
      <c r="V48" s="544" t="str">
        <f t="shared" si="14"/>
        <v>-</v>
      </c>
      <c r="W48" s="305" t="str">
        <f t="shared" si="15"/>
        <v>-</v>
      </c>
      <c r="X48" s="545" t="str">
        <f t="shared" si="16"/>
        <v>-</v>
      </c>
      <c r="Z48" s="543">
        <f t="shared" si="17"/>
        <v>42</v>
      </c>
      <c r="AA48" s="543" t="str">
        <f t="shared" si="18"/>
        <v>-</v>
      </c>
      <c r="AB48" s="544" t="str">
        <f t="shared" si="19"/>
        <v>-</v>
      </c>
      <c r="AC48" s="544" t="str">
        <f t="shared" si="20"/>
        <v>-</v>
      </c>
      <c r="AD48" s="305" t="str">
        <f t="shared" si="21"/>
        <v>-</v>
      </c>
      <c r="AE48" s="545" t="str">
        <f t="shared" si="22"/>
        <v>-</v>
      </c>
      <c r="AG48" s="543">
        <f t="shared" si="23"/>
        <v>42</v>
      </c>
      <c r="AH48" s="543" t="str">
        <f t="shared" si="24"/>
        <v>-</v>
      </c>
      <c r="AI48" s="544" t="str">
        <f t="shared" si="25"/>
        <v>-</v>
      </c>
      <c r="AJ48" s="544" t="str">
        <f t="shared" si="26"/>
        <v>-</v>
      </c>
      <c r="AK48" s="305" t="str">
        <f t="shared" si="27"/>
        <v>-</v>
      </c>
      <c r="AL48" s="545" t="str">
        <f t="shared" si="28"/>
        <v>-</v>
      </c>
      <c r="AN48" s="36" t="e">
        <f>HLOOKUP($F48,Divisions!$B$4:$I$24,2,FALSE)</f>
        <v>#N/A</v>
      </c>
      <c r="AO48" s="546" t="e">
        <f>HLOOKUP($F48,Divisions!$B$4:$I$24,2+Input!AO$5,FALSE)</f>
        <v>#N/A</v>
      </c>
      <c r="AP48" s="546" t="e">
        <f>HLOOKUP($F48,Divisions!$B$4:$I$24,2+Input!AP$5,FALSE)</f>
        <v>#N/A</v>
      </c>
      <c r="AQ48" s="546" t="e">
        <f>HLOOKUP($F48,Divisions!$B$4:$I$24,2+Input!AQ$5,FALSE)</f>
        <v>#N/A</v>
      </c>
      <c r="AR48" s="546" t="e">
        <f>HLOOKUP($F48,Divisions!$B$4:$I$24,2+Input!AR$5,FALSE)</f>
        <v>#N/A</v>
      </c>
      <c r="AS48" s="546" t="e">
        <f>HLOOKUP($F48,Divisions!$B$4:$I$24,2+Input!AS$5,FALSE)</f>
        <v>#N/A</v>
      </c>
      <c r="AT48" s="546" t="e">
        <f>HLOOKUP($F48,Divisions!$B$4:$I$24,2+Input!AT$5,FALSE)</f>
        <v>#N/A</v>
      </c>
      <c r="AU48" s="546" t="e">
        <f>HLOOKUP($F48,Divisions!$B$4:$I$24,2+Input!AU$5,FALSE)</f>
        <v>#N/A</v>
      </c>
      <c r="AV48" s="546" t="e">
        <f>HLOOKUP($F48,Divisions!$B$4:$I$24,2+Input!AV$5,FALSE)</f>
        <v>#N/A</v>
      </c>
      <c r="AW48" s="546" t="e">
        <f>HLOOKUP($F48,Divisions!$B$4:$I$24,2+Input!AW$5,FALSE)</f>
        <v>#N/A</v>
      </c>
      <c r="AX48" s="546" t="e">
        <f>HLOOKUP($F48,Divisions!$B$4:$I$24,2+Input!AX$5,FALSE)</f>
        <v>#N/A</v>
      </c>
      <c r="AY48" s="546" t="e">
        <f>HLOOKUP($F48,Divisions!$B$4:$I$24,2+Input!AY$5,FALSE)</f>
        <v>#N/A</v>
      </c>
      <c r="AZ48" s="546" t="e">
        <f>HLOOKUP($F48,Divisions!$B$4:$I$24,2+Input!AZ$5,FALSE)</f>
        <v>#N/A</v>
      </c>
      <c r="BA48" s="546" t="e">
        <f>HLOOKUP($F48,Divisions!$B$4:$I$24,2+Input!BA$5,FALSE)</f>
        <v>#N/A</v>
      </c>
      <c r="BB48" s="546" t="e">
        <f>HLOOKUP($F48,Divisions!$B$4:$I$24,2+Input!BB$5,FALSE)</f>
        <v>#N/A</v>
      </c>
      <c r="BC48" s="546" t="e">
        <f>HLOOKUP($F48,Divisions!$B$4:$I$24,2+Input!BC$5,FALSE)</f>
        <v>#N/A</v>
      </c>
      <c r="BD48" s="546" t="e">
        <f>HLOOKUP($F48,Divisions!$B$4:$I$24,2+Input!BD$5,FALSE)</f>
        <v>#N/A</v>
      </c>
      <c r="BE48" s="546" t="e">
        <f>HLOOKUP($F48,Divisions!$B$4:$I$24,2+Input!BE$5,FALSE)</f>
        <v>#N/A</v>
      </c>
      <c r="BF48" s="546" t="e">
        <f>HLOOKUP($F48,Divisions!$B$4:$I$24,2+Input!BF$5,FALSE)</f>
        <v>#N/A</v>
      </c>
      <c r="BG48" s="5" t="s">
        <v>46</v>
      </c>
      <c r="BI48" s="547" t="str">
        <f>IF(ISNA(Input!AN48),"-",Input!AN48)</f>
        <v>-</v>
      </c>
      <c r="BJ48" s="547" t="str">
        <f>IF(Input!G48="","-",MATCH(Input!G48,Input!AO48:BG48,0))</f>
        <v>-</v>
      </c>
      <c r="BK48" s="547" t="str">
        <f t="shared" si="43"/>
        <v>-</v>
      </c>
      <c r="BL48" s="547" t="str">
        <f t="shared" si="37"/>
        <v>-</v>
      </c>
      <c r="BM48" s="8">
        <v>42</v>
      </c>
      <c r="BN48" s="8">
        <f t="shared" si="44"/>
        <v>0</v>
      </c>
      <c r="BO48" s="8">
        <f t="shared" si="45"/>
        <v>8</v>
      </c>
      <c r="BP48" s="548">
        <f t="shared" si="48"/>
        <v>0</v>
      </c>
      <c r="BQ48" s="8">
        <v>42</v>
      </c>
      <c r="BR48" s="8" t="e">
        <f t="shared" si="46"/>
        <v>#N/A</v>
      </c>
      <c r="BS48" s="8" t="e">
        <f t="shared" si="31"/>
        <v>#N/A</v>
      </c>
      <c r="BT48" s="8" t="e">
        <f t="shared" si="39"/>
        <v>#N/A</v>
      </c>
      <c r="BU48" s="501">
        <f t="shared" si="40"/>
        <v>0</v>
      </c>
      <c r="BV48" s="9">
        <f t="shared" si="34"/>
        <v>8</v>
      </c>
      <c r="BW48" s="1" t="str">
        <f>IF(ISNA(BR48),"-",IF(BR48=0,"-",INDEX(Divisions!$B$6:$J$24,BT48,BS48)))</f>
        <v>-</v>
      </c>
      <c r="BX48" s="548" t="str">
        <f t="shared" si="49"/>
        <v>-</v>
      </c>
      <c r="BY48" s="549">
        <v>42</v>
      </c>
      <c r="BZ48" s="550" t="str">
        <f t="shared" si="47"/>
        <v>-</v>
      </c>
      <c r="CA48" s="551">
        <f t="shared" si="50"/>
        <v>42</v>
      </c>
    </row>
    <row r="49" spans="2:79" x14ac:dyDescent="0.25">
      <c r="B49" s="44">
        <v>43</v>
      </c>
      <c r="C49" s="439"/>
      <c r="D49" s="439"/>
      <c r="E49" s="439"/>
      <c r="F49" s="439"/>
      <c r="G49" s="440"/>
      <c r="H49" s="488"/>
      <c r="I49" s="464"/>
      <c r="J49" s="464"/>
      <c r="K49" s="464"/>
      <c r="L49" s="464"/>
      <c r="M49" s="561"/>
      <c r="N49" s="302"/>
      <c r="O49" s="466"/>
      <c r="P49" s="466"/>
      <c r="Q49" s="466"/>
      <c r="S49" s="543">
        <f t="shared" si="11"/>
        <v>43</v>
      </c>
      <c r="T49" s="543" t="str">
        <f t="shared" si="12"/>
        <v>-</v>
      </c>
      <c r="U49" s="544" t="str">
        <f t="shared" si="13"/>
        <v>-</v>
      </c>
      <c r="V49" s="544" t="str">
        <f t="shared" si="14"/>
        <v>-</v>
      </c>
      <c r="W49" s="305" t="str">
        <f t="shared" si="15"/>
        <v>-</v>
      </c>
      <c r="X49" s="545" t="str">
        <f t="shared" si="16"/>
        <v>-</v>
      </c>
      <c r="Z49" s="543">
        <f t="shared" si="17"/>
        <v>43</v>
      </c>
      <c r="AA49" s="543" t="str">
        <f t="shared" si="18"/>
        <v>-</v>
      </c>
      <c r="AB49" s="544" t="str">
        <f t="shared" si="19"/>
        <v>-</v>
      </c>
      <c r="AC49" s="544" t="str">
        <f t="shared" si="20"/>
        <v>-</v>
      </c>
      <c r="AD49" s="305" t="str">
        <f t="shared" si="21"/>
        <v>-</v>
      </c>
      <c r="AE49" s="545" t="str">
        <f t="shared" si="22"/>
        <v>-</v>
      </c>
      <c r="AG49" s="543">
        <f t="shared" si="23"/>
        <v>43</v>
      </c>
      <c r="AH49" s="543" t="str">
        <f t="shared" si="24"/>
        <v>-</v>
      </c>
      <c r="AI49" s="544" t="str">
        <f t="shared" si="25"/>
        <v>-</v>
      </c>
      <c r="AJ49" s="544" t="str">
        <f t="shared" si="26"/>
        <v>-</v>
      </c>
      <c r="AK49" s="305" t="str">
        <f t="shared" si="27"/>
        <v>-</v>
      </c>
      <c r="AL49" s="545" t="str">
        <f t="shared" si="28"/>
        <v>-</v>
      </c>
      <c r="AN49" s="36" t="e">
        <f>HLOOKUP($F49,Divisions!$B$4:$I$24,2,FALSE)</f>
        <v>#N/A</v>
      </c>
      <c r="AO49" s="546" t="e">
        <f>HLOOKUP($F49,Divisions!$B$4:$I$24,2+Input!AO$5,FALSE)</f>
        <v>#N/A</v>
      </c>
      <c r="AP49" s="546" t="e">
        <f>HLOOKUP($F49,Divisions!$B$4:$I$24,2+Input!AP$5,FALSE)</f>
        <v>#N/A</v>
      </c>
      <c r="AQ49" s="546" t="e">
        <f>HLOOKUP($F49,Divisions!$B$4:$I$24,2+Input!AQ$5,FALSE)</f>
        <v>#N/A</v>
      </c>
      <c r="AR49" s="546" t="e">
        <f>HLOOKUP($F49,Divisions!$B$4:$I$24,2+Input!AR$5,FALSE)</f>
        <v>#N/A</v>
      </c>
      <c r="AS49" s="546" t="e">
        <f>HLOOKUP($F49,Divisions!$B$4:$I$24,2+Input!AS$5,FALSE)</f>
        <v>#N/A</v>
      </c>
      <c r="AT49" s="546" t="e">
        <f>HLOOKUP($F49,Divisions!$B$4:$I$24,2+Input!AT$5,FALSE)</f>
        <v>#N/A</v>
      </c>
      <c r="AU49" s="546" t="e">
        <f>HLOOKUP($F49,Divisions!$B$4:$I$24,2+Input!AU$5,FALSE)</f>
        <v>#N/A</v>
      </c>
      <c r="AV49" s="546" t="e">
        <f>HLOOKUP($F49,Divisions!$B$4:$I$24,2+Input!AV$5,FALSE)</f>
        <v>#N/A</v>
      </c>
      <c r="AW49" s="546" t="e">
        <f>HLOOKUP($F49,Divisions!$B$4:$I$24,2+Input!AW$5,FALSE)</f>
        <v>#N/A</v>
      </c>
      <c r="AX49" s="546" t="e">
        <f>HLOOKUP($F49,Divisions!$B$4:$I$24,2+Input!AX$5,FALSE)</f>
        <v>#N/A</v>
      </c>
      <c r="AY49" s="546" t="e">
        <f>HLOOKUP($F49,Divisions!$B$4:$I$24,2+Input!AY$5,FALSE)</f>
        <v>#N/A</v>
      </c>
      <c r="AZ49" s="546" t="e">
        <f>HLOOKUP($F49,Divisions!$B$4:$I$24,2+Input!AZ$5,FALSE)</f>
        <v>#N/A</v>
      </c>
      <c r="BA49" s="546" t="e">
        <f>HLOOKUP($F49,Divisions!$B$4:$I$24,2+Input!BA$5,FALSE)</f>
        <v>#N/A</v>
      </c>
      <c r="BB49" s="546" t="e">
        <f>HLOOKUP($F49,Divisions!$B$4:$I$24,2+Input!BB$5,FALSE)</f>
        <v>#N/A</v>
      </c>
      <c r="BC49" s="546" t="e">
        <f>HLOOKUP($F49,Divisions!$B$4:$I$24,2+Input!BC$5,FALSE)</f>
        <v>#N/A</v>
      </c>
      <c r="BD49" s="546" t="e">
        <f>HLOOKUP($F49,Divisions!$B$4:$I$24,2+Input!BD$5,FALSE)</f>
        <v>#N/A</v>
      </c>
      <c r="BE49" s="546" t="e">
        <f>HLOOKUP($F49,Divisions!$B$4:$I$24,2+Input!BE$5,FALSE)</f>
        <v>#N/A</v>
      </c>
      <c r="BF49" s="546" t="e">
        <f>HLOOKUP($F49,Divisions!$B$4:$I$24,2+Input!BF$5,FALSE)</f>
        <v>#N/A</v>
      </c>
      <c r="BG49" s="5" t="s">
        <v>46</v>
      </c>
      <c r="BI49" s="547" t="str">
        <f>IF(ISNA(Input!AN49),"-",Input!AN49)</f>
        <v>-</v>
      </c>
      <c r="BJ49" s="547" t="str">
        <f>IF(Input!G49="","-",MATCH(Input!G49,Input!AO49:BG49,0))</f>
        <v>-</v>
      </c>
      <c r="BK49" s="547" t="str">
        <f t="shared" si="43"/>
        <v>-</v>
      </c>
      <c r="BL49" s="547" t="str">
        <f t="shared" si="37"/>
        <v>-</v>
      </c>
      <c r="BM49" s="8">
        <v>43</v>
      </c>
      <c r="BN49" s="8">
        <f t="shared" si="44"/>
        <v>0</v>
      </c>
      <c r="BO49" s="8">
        <f t="shared" si="45"/>
        <v>8</v>
      </c>
      <c r="BP49" s="548">
        <f t="shared" si="48"/>
        <v>0</v>
      </c>
      <c r="BQ49" s="8">
        <v>43</v>
      </c>
      <c r="BR49" s="8" t="e">
        <f t="shared" si="46"/>
        <v>#N/A</v>
      </c>
      <c r="BS49" s="8" t="e">
        <f t="shared" si="31"/>
        <v>#N/A</v>
      </c>
      <c r="BT49" s="8" t="e">
        <f t="shared" si="39"/>
        <v>#N/A</v>
      </c>
      <c r="BU49" s="501">
        <f t="shared" si="40"/>
        <v>0</v>
      </c>
      <c r="BV49" s="9">
        <f t="shared" si="34"/>
        <v>8</v>
      </c>
      <c r="BW49" s="1" t="str">
        <f>IF(ISNA(BR49),"-",IF(BR49=0,"-",INDEX(Divisions!$B$6:$J$24,BT49,BS49)))</f>
        <v>-</v>
      </c>
      <c r="BX49" s="548" t="str">
        <f t="shared" si="49"/>
        <v>-</v>
      </c>
      <c r="BY49" s="549">
        <v>43</v>
      </c>
      <c r="BZ49" s="550" t="str">
        <f t="shared" si="47"/>
        <v>-</v>
      </c>
      <c r="CA49" s="551">
        <f t="shared" si="50"/>
        <v>43</v>
      </c>
    </row>
    <row r="50" spans="2:79" x14ac:dyDescent="0.25">
      <c r="B50" s="552">
        <v>44</v>
      </c>
      <c r="C50" s="439"/>
      <c r="D50" s="439"/>
      <c r="E50" s="439"/>
      <c r="F50" s="439"/>
      <c r="G50" s="440"/>
      <c r="H50" s="488"/>
      <c r="I50" s="464"/>
      <c r="J50" s="464"/>
      <c r="K50" s="464"/>
      <c r="L50" s="464"/>
      <c r="M50" s="561"/>
      <c r="N50" s="302"/>
      <c r="O50" s="466"/>
      <c r="P50" s="466"/>
      <c r="Q50" s="466"/>
      <c r="S50" s="543">
        <f t="shared" si="11"/>
        <v>44</v>
      </c>
      <c r="T50" s="543" t="str">
        <f t="shared" si="12"/>
        <v>-</v>
      </c>
      <c r="U50" s="544" t="str">
        <f t="shared" si="13"/>
        <v>-</v>
      </c>
      <c r="V50" s="544" t="str">
        <f t="shared" si="14"/>
        <v>-</v>
      </c>
      <c r="W50" s="305" t="str">
        <f t="shared" si="15"/>
        <v>-</v>
      </c>
      <c r="X50" s="545" t="str">
        <f t="shared" si="16"/>
        <v>-</v>
      </c>
      <c r="Z50" s="543">
        <f t="shared" si="17"/>
        <v>44</v>
      </c>
      <c r="AA50" s="543" t="str">
        <f t="shared" si="18"/>
        <v>-</v>
      </c>
      <c r="AB50" s="544" t="str">
        <f t="shared" si="19"/>
        <v>-</v>
      </c>
      <c r="AC50" s="544" t="str">
        <f t="shared" si="20"/>
        <v>-</v>
      </c>
      <c r="AD50" s="305" t="str">
        <f t="shared" si="21"/>
        <v>-</v>
      </c>
      <c r="AE50" s="545" t="str">
        <f t="shared" si="22"/>
        <v>-</v>
      </c>
      <c r="AG50" s="543">
        <f t="shared" si="23"/>
        <v>44</v>
      </c>
      <c r="AH50" s="543" t="str">
        <f t="shared" si="24"/>
        <v>-</v>
      </c>
      <c r="AI50" s="544" t="str">
        <f t="shared" si="25"/>
        <v>-</v>
      </c>
      <c r="AJ50" s="544" t="str">
        <f t="shared" si="26"/>
        <v>-</v>
      </c>
      <c r="AK50" s="305" t="str">
        <f t="shared" si="27"/>
        <v>-</v>
      </c>
      <c r="AL50" s="545" t="str">
        <f t="shared" si="28"/>
        <v>-</v>
      </c>
      <c r="AN50" s="36" t="e">
        <f>HLOOKUP($F50,Divisions!$B$4:$I$24,2,FALSE)</f>
        <v>#N/A</v>
      </c>
      <c r="AO50" s="546" t="e">
        <f>HLOOKUP($F50,Divisions!$B$4:$I$24,2+Input!AO$5,FALSE)</f>
        <v>#N/A</v>
      </c>
      <c r="AP50" s="546" t="e">
        <f>HLOOKUP($F50,Divisions!$B$4:$I$24,2+Input!AP$5,FALSE)</f>
        <v>#N/A</v>
      </c>
      <c r="AQ50" s="546" t="e">
        <f>HLOOKUP($F50,Divisions!$B$4:$I$24,2+Input!AQ$5,FALSE)</f>
        <v>#N/A</v>
      </c>
      <c r="AR50" s="546" t="e">
        <f>HLOOKUP($F50,Divisions!$B$4:$I$24,2+Input!AR$5,FALSE)</f>
        <v>#N/A</v>
      </c>
      <c r="AS50" s="546" t="e">
        <f>HLOOKUP($F50,Divisions!$B$4:$I$24,2+Input!AS$5,FALSE)</f>
        <v>#N/A</v>
      </c>
      <c r="AT50" s="546" t="e">
        <f>HLOOKUP($F50,Divisions!$B$4:$I$24,2+Input!AT$5,FALSE)</f>
        <v>#N/A</v>
      </c>
      <c r="AU50" s="546" t="e">
        <f>HLOOKUP($F50,Divisions!$B$4:$I$24,2+Input!AU$5,FALSE)</f>
        <v>#N/A</v>
      </c>
      <c r="AV50" s="546" t="e">
        <f>HLOOKUP($F50,Divisions!$B$4:$I$24,2+Input!AV$5,FALSE)</f>
        <v>#N/A</v>
      </c>
      <c r="AW50" s="546" t="e">
        <f>HLOOKUP($F50,Divisions!$B$4:$I$24,2+Input!AW$5,FALSE)</f>
        <v>#N/A</v>
      </c>
      <c r="AX50" s="546" t="e">
        <f>HLOOKUP($F50,Divisions!$B$4:$I$24,2+Input!AX$5,FALSE)</f>
        <v>#N/A</v>
      </c>
      <c r="AY50" s="546" t="e">
        <f>HLOOKUP($F50,Divisions!$B$4:$I$24,2+Input!AY$5,FALSE)</f>
        <v>#N/A</v>
      </c>
      <c r="AZ50" s="546" t="e">
        <f>HLOOKUP($F50,Divisions!$B$4:$I$24,2+Input!AZ$5,FALSE)</f>
        <v>#N/A</v>
      </c>
      <c r="BA50" s="546" t="e">
        <f>HLOOKUP($F50,Divisions!$B$4:$I$24,2+Input!BA$5,FALSE)</f>
        <v>#N/A</v>
      </c>
      <c r="BB50" s="546" t="e">
        <f>HLOOKUP($F50,Divisions!$B$4:$I$24,2+Input!BB$5,FALSE)</f>
        <v>#N/A</v>
      </c>
      <c r="BC50" s="546" t="e">
        <f>HLOOKUP($F50,Divisions!$B$4:$I$24,2+Input!BC$5,FALSE)</f>
        <v>#N/A</v>
      </c>
      <c r="BD50" s="546" t="e">
        <f>HLOOKUP($F50,Divisions!$B$4:$I$24,2+Input!BD$5,FALSE)</f>
        <v>#N/A</v>
      </c>
      <c r="BE50" s="546" t="e">
        <f>HLOOKUP($F50,Divisions!$B$4:$I$24,2+Input!BE$5,FALSE)</f>
        <v>#N/A</v>
      </c>
      <c r="BF50" s="546" t="e">
        <f>HLOOKUP($F50,Divisions!$B$4:$I$24,2+Input!BF$5,FALSE)</f>
        <v>#N/A</v>
      </c>
      <c r="BG50" s="5" t="s">
        <v>46</v>
      </c>
      <c r="BI50" s="547" t="str">
        <f>IF(ISNA(Input!AN50),"-",Input!AN50)</f>
        <v>-</v>
      </c>
      <c r="BJ50" s="547" t="str">
        <f>IF(Input!G50="","-",MATCH(Input!G50,Input!AO50:BG50,0))</f>
        <v>-</v>
      </c>
      <c r="BK50" s="547" t="str">
        <f t="shared" si="43"/>
        <v>-</v>
      </c>
      <c r="BL50" s="547" t="str">
        <f t="shared" si="37"/>
        <v>-</v>
      </c>
      <c r="BM50" s="8">
        <v>44</v>
      </c>
      <c r="BN50" s="8">
        <f t="shared" si="44"/>
        <v>0</v>
      </c>
      <c r="BO50" s="8">
        <f t="shared" si="45"/>
        <v>8</v>
      </c>
      <c r="BP50" s="548">
        <f t="shared" si="48"/>
        <v>0</v>
      </c>
      <c r="BQ50" s="8">
        <v>44</v>
      </c>
      <c r="BR50" s="8" t="e">
        <f t="shared" si="46"/>
        <v>#N/A</v>
      </c>
      <c r="BS50" s="8" t="e">
        <f t="shared" si="31"/>
        <v>#N/A</v>
      </c>
      <c r="BT50" s="8" t="e">
        <f t="shared" si="39"/>
        <v>#N/A</v>
      </c>
      <c r="BU50" s="501">
        <f t="shared" si="40"/>
        <v>0</v>
      </c>
      <c r="BV50" s="9">
        <f t="shared" si="34"/>
        <v>8</v>
      </c>
      <c r="BW50" s="1" t="str">
        <f>IF(ISNA(BR50),"-",IF(BR50=0,"-",INDEX(Divisions!$B$6:$J$24,BT50,BS50)))</f>
        <v>-</v>
      </c>
      <c r="BX50" s="548" t="str">
        <f t="shared" si="49"/>
        <v>-</v>
      </c>
      <c r="BY50" s="549">
        <v>44</v>
      </c>
      <c r="BZ50" s="550" t="str">
        <f t="shared" si="47"/>
        <v>-</v>
      </c>
      <c r="CA50" s="551">
        <f t="shared" si="50"/>
        <v>44</v>
      </c>
    </row>
    <row r="51" spans="2:79" x14ac:dyDescent="0.25">
      <c r="B51" s="44">
        <v>45</v>
      </c>
      <c r="C51" s="439"/>
      <c r="D51" s="439"/>
      <c r="E51" s="439"/>
      <c r="F51" s="439"/>
      <c r="G51" s="440"/>
      <c r="H51" s="488"/>
      <c r="I51" s="464"/>
      <c r="J51" s="464"/>
      <c r="K51" s="464"/>
      <c r="L51" s="464"/>
      <c r="M51" s="561"/>
      <c r="N51" s="302"/>
      <c r="O51" s="466"/>
      <c r="P51" s="466"/>
      <c r="Q51" s="466"/>
      <c r="S51" s="543">
        <f t="shared" si="11"/>
        <v>45</v>
      </c>
      <c r="T51" s="543" t="str">
        <f t="shared" si="12"/>
        <v>-</v>
      </c>
      <c r="U51" s="544" t="str">
        <f t="shared" si="13"/>
        <v>-</v>
      </c>
      <c r="V51" s="544" t="str">
        <f t="shared" si="14"/>
        <v>-</v>
      </c>
      <c r="W51" s="305" t="str">
        <f t="shared" si="15"/>
        <v>-</v>
      </c>
      <c r="X51" s="545" t="str">
        <f t="shared" si="16"/>
        <v>-</v>
      </c>
      <c r="Z51" s="543">
        <f t="shared" si="17"/>
        <v>45</v>
      </c>
      <c r="AA51" s="543" t="str">
        <f t="shared" si="18"/>
        <v>-</v>
      </c>
      <c r="AB51" s="544" t="str">
        <f t="shared" si="19"/>
        <v>-</v>
      </c>
      <c r="AC51" s="544" t="str">
        <f t="shared" si="20"/>
        <v>-</v>
      </c>
      <c r="AD51" s="305" t="str">
        <f t="shared" si="21"/>
        <v>-</v>
      </c>
      <c r="AE51" s="545" t="str">
        <f t="shared" si="22"/>
        <v>-</v>
      </c>
      <c r="AG51" s="543">
        <f t="shared" si="23"/>
        <v>45</v>
      </c>
      <c r="AH51" s="543" t="str">
        <f t="shared" si="24"/>
        <v>-</v>
      </c>
      <c r="AI51" s="544" t="str">
        <f t="shared" si="25"/>
        <v>-</v>
      </c>
      <c r="AJ51" s="544" t="str">
        <f t="shared" si="26"/>
        <v>-</v>
      </c>
      <c r="AK51" s="305" t="str">
        <f t="shared" si="27"/>
        <v>-</v>
      </c>
      <c r="AL51" s="545" t="str">
        <f t="shared" si="28"/>
        <v>-</v>
      </c>
      <c r="AN51" s="36" t="e">
        <f>HLOOKUP($F51,Divisions!$B$4:$I$24,2,FALSE)</f>
        <v>#N/A</v>
      </c>
      <c r="AO51" s="546" t="e">
        <f>HLOOKUP($F51,Divisions!$B$4:$I$24,2+Input!AO$5,FALSE)</f>
        <v>#N/A</v>
      </c>
      <c r="AP51" s="546" t="e">
        <f>HLOOKUP($F51,Divisions!$B$4:$I$24,2+Input!AP$5,FALSE)</f>
        <v>#N/A</v>
      </c>
      <c r="AQ51" s="546" t="e">
        <f>HLOOKUP($F51,Divisions!$B$4:$I$24,2+Input!AQ$5,FALSE)</f>
        <v>#N/A</v>
      </c>
      <c r="AR51" s="546" t="e">
        <f>HLOOKUP($F51,Divisions!$B$4:$I$24,2+Input!AR$5,FALSE)</f>
        <v>#N/A</v>
      </c>
      <c r="AS51" s="546" t="e">
        <f>HLOOKUP($F51,Divisions!$B$4:$I$24,2+Input!AS$5,FALSE)</f>
        <v>#N/A</v>
      </c>
      <c r="AT51" s="546" t="e">
        <f>HLOOKUP($F51,Divisions!$B$4:$I$24,2+Input!AT$5,FALSE)</f>
        <v>#N/A</v>
      </c>
      <c r="AU51" s="546" t="e">
        <f>HLOOKUP($F51,Divisions!$B$4:$I$24,2+Input!AU$5,FALSE)</f>
        <v>#N/A</v>
      </c>
      <c r="AV51" s="546" t="e">
        <f>HLOOKUP($F51,Divisions!$B$4:$I$24,2+Input!AV$5,FALSE)</f>
        <v>#N/A</v>
      </c>
      <c r="AW51" s="546" t="e">
        <f>HLOOKUP($F51,Divisions!$B$4:$I$24,2+Input!AW$5,FALSE)</f>
        <v>#N/A</v>
      </c>
      <c r="AX51" s="546" t="e">
        <f>HLOOKUP($F51,Divisions!$B$4:$I$24,2+Input!AX$5,FALSE)</f>
        <v>#N/A</v>
      </c>
      <c r="AY51" s="546" t="e">
        <f>HLOOKUP($F51,Divisions!$B$4:$I$24,2+Input!AY$5,FALSE)</f>
        <v>#N/A</v>
      </c>
      <c r="AZ51" s="546" t="e">
        <f>HLOOKUP($F51,Divisions!$B$4:$I$24,2+Input!AZ$5,FALSE)</f>
        <v>#N/A</v>
      </c>
      <c r="BA51" s="546" t="e">
        <f>HLOOKUP($F51,Divisions!$B$4:$I$24,2+Input!BA$5,FALSE)</f>
        <v>#N/A</v>
      </c>
      <c r="BB51" s="546" t="e">
        <f>HLOOKUP($F51,Divisions!$B$4:$I$24,2+Input!BB$5,FALSE)</f>
        <v>#N/A</v>
      </c>
      <c r="BC51" s="546" t="e">
        <f>HLOOKUP($F51,Divisions!$B$4:$I$24,2+Input!BC$5,FALSE)</f>
        <v>#N/A</v>
      </c>
      <c r="BD51" s="546" t="e">
        <f>HLOOKUP($F51,Divisions!$B$4:$I$24,2+Input!BD$5,FALSE)</f>
        <v>#N/A</v>
      </c>
      <c r="BE51" s="546" t="e">
        <f>HLOOKUP($F51,Divisions!$B$4:$I$24,2+Input!BE$5,FALSE)</f>
        <v>#N/A</v>
      </c>
      <c r="BF51" s="546" t="e">
        <f>HLOOKUP($F51,Divisions!$B$4:$I$24,2+Input!BF$5,FALSE)</f>
        <v>#N/A</v>
      </c>
      <c r="BG51" s="5" t="s">
        <v>46</v>
      </c>
      <c r="BI51" s="547" t="str">
        <f>IF(ISNA(Input!AN51),"-",Input!AN51)</f>
        <v>-</v>
      </c>
      <c r="BJ51" s="547" t="str">
        <f>IF(Input!G51="","-",MATCH(Input!G51,Input!AO51:BG51,0))</f>
        <v>-</v>
      </c>
      <c r="BK51" s="547" t="str">
        <f t="shared" si="43"/>
        <v>-</v>
      </c>
      <c r="BL51" s="547" t="str">
        <f t="shared" si="37"/>
        <v>-</v>
      </c>
      <c r="BM51" s="8">
        <v>45</v>
      </c>
      <c r="BN51" s="8">
        <f t="shared" si="44"/>
        <v>0</v>
      </c>
      <c r="BO51" s="8">
        <f t="shared" si="45"/>
        <v>8</v>
      </c>
      <c r="BP51" s="548">
        <f t="shared" si="48"/>
        <v>0</v>
      </c>
      <c r="BQ51" s="8">
        <v>45</v>
      </c>
      <c r="BR51" s="8" t="e">
        <f t="shared" si="46"/>
        <v>#N/A</v>
      </c>
      <c r="BS51" s="8" t="e">
        <f t="shared" si="31"/>
        <v>#N/A</v>
      </c>
      <c r="BT51" s="8" t="e">
        <f t="shared" si="39"/>
        <v>#N/A</v>
      </c>
      <c r="BU51" s="501">
        <f t="shared" si="40"/>
        <v>0</v>
      </c>
      <c r="BV51" s="9">
        <f t="shared" si="34"/>
        <v>8</v>
      </c>
      <c r="BW51" s="1" t="str">
        <f>IF(ISNA(BR51),"-",IF(BR51=0,"-",INDEX(Divisions!$B$6:$J$24,BT51,BS51)))</f>
        <v>-</v>
      </c>
      <c r="BX51" s="548" t="str">
        <f t="shared" si="49"/>
        <v>-</v>
      </c>
      <c r="BY51" s="549">
        <v>45</v>
      </c>
      <c r="BZ51" s="550" t="str">
        <f t="shared" si="47"/>
        <v>-</v>
      </c>
      <c r="CA51" s="551">
        <f t="shared" si="50"/>
        <v>45</v>
      </c>
    </row>
    <row r="52" spans="2:79" x14ac:dyDescent="0.25">
      <c r="B52" s="552">
        <v>46</v>
      </c>
      <c r="C52" s="439"/>
      <c r="D52" s="439"/>
      <c r="E52" s="439"/>
      <c r="F52" s="439"/>
      <c r="G52" s="440"/>
      <c r="H52" s="488"/>
      <c r="I52" s="464"/>
      <c r="J52" s="464"/>
      <c r="K52" s="464"/>
      <c r="L52" s="464"/>
      <c r="M52" s="561"/>
      <c r="N52" s="302"/>
      <c r="O52" s="466"/>
      <c r="P52" s="466"/>
      <c r="Q52" s="466"/>
      <c r="S52" s="543">
        <f t="shared" si="11"/>
        <v>46</v>
      </c>
      <c r="T52" s="543" t="str">
        <f t="shared" si="12"/>
        <v>-</v>
      </c>
      <c r="U52" s="544" t="str">
        <f t="shared" si="13"/>
        <v>-</v>
      </c>
      <c r="V52" s="544" t="str">
        <f t="shared" si="14"/>
        <v>-</v>
      </c>
      <c r="W52" s="305" t="str">
        <f t="shared" si="15"/>
        <v>-</v>
      </c>
      <c r="X52" s="545" t="str">
        <f t="shared" si="16"/>
        <v>-</v>
      </c>
      <c r="Z52" s="543">
        <f t="shared" si="17"/>
        <v>46</v>
      </c>
      <c r="AA52" s="543" t="str">
        <f t="shared" si="18"/>
        <v>-</v>
      </c>
      <c r="AB52" s="544" t="str">
        <f t="shared" si="19"/>
        <v>-</v>
      </c>
      <c r="AC52" s="544" t="str">
        <f t="shared" si="20"/>
        <v>-</v>
      </c>
      <c r="AD52" s="305" t="str">
        <f t="shared" si="21"/>
        <v>-</v>
      </c>
      <c r="AE52" s="545" t="str">
        <f t="shared" si="22"/>
        <v>-</v>
      </c>
      <c r="AG52" s="543">
        <f t="shared" si="23"/>
        <v>46</v>
      </c>
      <c r="AH52" s="543" t="str">
        <f t="shared" si="24"/>
        <v>-</v>
      </c>
      <c r="AI52" s="544" t="str">
        <f t="shared" si="25"/>
        <v>-</v>
      </c>
      <c r="AJ52" s="544" t="str">
        <f t="shared" si="26"/>
        <v>-</v>
      </c>
      <c r="AK52" s="305" t="str">
        <f t="shared" si="27"/>
        <v>-</v>
      </c>
      <c r="AL52" s="545" t="str">
        <f t="shared" si="28"/>
        <v>-</v>
      </c>
      <c r="AN52" s="36" t="e">
        <f>HLOOKUP($F52,Divisions!$B$4:$I$24,2,FALSE)</f>
        <v>#N/A</v>
      </c>
      <c r="AO52" s="546" t="e">
        <f>HLOOKUP($F52,Divisions!$B$4:$I$24,2+Input!AO$5,FALSE)</f>
        <v>#N/A</v>
      </c>
      <c r="AP52" s="546" t="e">
        <f>HLOOKUP($F52,Divisions!$B$4:$I$24,2+Input!AP$5,FALSE)</f>
        <v>#N/A</v>
      </c>
      <c r="AQ52" s="546" t="e">
        <f>HLOOKUP($F52,Divisions!$B$4:$I$24,2+Input!AQ$5,FALSE)</f>
        <v>#N/A</v>
      </c>
      <c r="AR52" s="546" t="e">
        <f>HLOOKUP($F52,Divisions!$B$4:$I$24,2+Input!AR$5,FALSE)</f>
        <v>#N/A</v>
      </c>
      <c r="AS52" s="546" t="e">
        <f>HLOOKUP($F52,Divisions!$B$4:$I$24,2+Input!AS$5,FALSE)</f>
        <v>#N/A</v>
      </c>
      <c r="AT52" s="546" t="e">
        <f>HLOOKUP($F52,Divisions!$B$4:$I$24,2+Input!AT$5,FALSE)</f>
        <v>#N/A</v>
      </c>
      <c r="AU52" s="546" t="e">
        <f>HLOOKUP($F52,Divisions!$B$4:$I$24,2+Input!AU$5,FALSE)</f>
        <v>#N/A</v>
      </c>
      <c r="AV52" s="546" t="e">
        <f>HLOOKUP($F52,Divisions!$B$4:$I$24,2+Input!AV$5,FALSE)</f>
        <v>#N/A</v>
      </c>
      <c r="AW52" s="546" t="e">
        <f>HLOOKUP($F52,Divisions!$B$4:$I$24,2+Input!AW$5,FALSE)</f>
        <v>#N/A</v>
      </c>
      <c r="AX52" s="546" t="e">
        <f>HLOOKUP($F52,Divisions!$B$4:$I$24,2+Input!AX$5,FALSE)</f>
        <v>#N/A</v>
      </c>
      <c r="AY52" s="546" t="e">
        <f>HLOOKUP($F52,Divisions!$B$4:$I$24,2+Input!AY$5,FALSE)</f>
        <v>#N/A</v>
      </c>
      <c r="AZ52" s="546" t="e">
        <f>HLOOKUP($F52,Divisions!$B$4:$I$24,2+Input!AZ$5,FALSE)</f>
        <v>#N/A</v>
      </c>
      <c r="BA52" s="546" t="e">
        <f>HLOOKUP($F52,Divisions!$B$4:$I$24,2+Input!BA$5,FALSE)</f>
        <v>#N/A</v>
      </c>
      <c r="BB52" s="546" t="e">
        <f>HLOOKUP($F52,Divisions!$B$4:$I$24,2+Input!BB$5,FALSE)</f>
        <v>#N/A</v>
      </c>
      <c r="BC52" s="546" t="e">
        <f>HLOOKUP($F52,Divisions!$B$4:$I$24,2+Input!BC$5,FALSE)</f>
        <v>#N/A</v>
      </c>
      <c r="BD52" s="546" t="e">
        <f>HLOOKUP($F52,Divisions!$B$4:$I$24,2+Input!BD$5,FALSE)</f>
        <v>#N/A</v>
      </c>
      <c r="BE52" s="546" t="e">
        <f>HLOOKUP($F52,Divisions!$B$4:$I$24,2+Input!BE$5,FALSE)</f>
        <v>#N/A</v>
      </c>
      <c r="BF52" s="546" t="e">
        <f>HLOOKUP($F52,Divisions!$B$4:$I$24,2+Input!BF$5,FALSE)</f>
        <v>#N/A</v>
      </c>
      <c r="BG52" s="5" t="s">
        <v>46</v>
      </c>
      <c r="BI52" s="547" t="str">
        <f>IF(ISNA(Input!AN52),"-",Input!AN52)</f>
        <v>-</v>
      </c>
      <c r="BJ52" s="547" t="str">
        <f>IF(Input!G52="","-",MATCH(Input!G52,Input!AO52:BG52,0))</f>
        <v>-</v>
      </c>
      <c r="BK52" s="547" t="str">
        <f t="shared" si="43"/>
        <v>-</v>
      </c>
      <c r="BL52" s="547" t="str">
        <f t="shared" si="37"/>
        <v>-</v>
      </c>
      <c r="BM52" s="8">
        <v>46</v>
      </c>
      <c r="BN52" s="8">
        <f t="shared" si="44"/>
        <v>0</v>
      </c>
      <c r="BO52" s="8">
        <f t="shared" si="45"/>
        <v>8</v>
      </c>
      <c r="BP52" s="548">
        <f t="shared" si="48"/>
        <v>0</v>
      </c>
      <c r="BQ52" s="8">
        <v>46</v>
      </c>
      <c r="BR52" s="8" t="e">
        <f t="shared" si="46"/>
        <v>#N/A</v>
      </c>
      <c r="BS52" s="8" t="e">
        <f t="shared" si="31"/>
        <v>#N/A</v>
      </c>
      <c r="BT52" s="8" t="e">
        <f t="shared" si="39"/>
        <v>#N/A</v>
      </c>
      <c r="BU52" s="501">
        <f t="shared" si="40"/>
        <v>0</v>
      </c>
      <c r="BV52" s="9">
        <f t="shared" si="34"/>
        <v>8</v>
      </c>
      <c r="BW52" s="1" t="str">
        <f>IF(ISNA(BR52),"-",IF(BR52=0,"-",INDEX(Divisions!$B$6:$J$24,BT52,BS52)))</f>
        <v>-</v>
      </c>
      <c r="BX52" s="548" t="str">
        <f t="shared" si="49"/>
        <v>-</v>
      </c>
      <c r="BY52" s="549">
        <v>46</v>
      </c>
      <c r="BZ52" s="550" t="str">
        <f t="shared" si="47"/>
        <v>-</v>
      </c>
      <c r="CA52" s="551">
        <f t="shared" si="50"/>
        <v>46</v>
      </c>
    </row>
    <row r="53" spans="2:79" x14ac:dyDescent="0.25">
      <c r="B53" s="44">
        <v>47</v>
      </c>
      <c r="C53" s="439"/>
      <c r="D53" s="439"/>
      <c r="E53" s="439"/>
      <c r="F53" s="439"/>
      <c r="G53" s="440"/>
      <c r="H53" s="488"/>
      <c r="I53" s="464"/>
      <c r="J53" s="464"/>
      <c r="K53" s="464"/>
      <c r="L53" s="464"/>
      <c r="M53" s="561"/>
      <c r="N53" s="302"/>
      <c r="O53" s="466"/>
      <c r="P53" s="466"/>
      <c r="Q53" s="466"/>
      <c r="S53" s="543">
        <f t="shared" si="11"/>
        <v>47</v>
      </c>
      <c r="T53" s="543" t="str">
        <f t="shared" si="12"/>
        <v>-</v>
      </c>
      <c r="U53" s="544" t="str">
        <f t="shared" si="13"/>
        <v>-</v>
      </c>
      <c r="V53" s="544" t="str">
        <f t="shared" si="14"/>
        <v>-</v>
      </c>
      <c r="W53" s="305" t="str">
        <f t="shared" si="15"/>
        <v>-</v>
      </c>
      <c r="X53" s="545" t="str">
        <f t="shared" si="16"/>
        <v>-</v>
      </c>
      <c r="Z53" s="543">
        <f t="shared" si="17"/>
        <v>47</v>
      </c>
      <c r="AA53" s="543" t="str">
        <f t="shared" si="18"/>
        <v>-</v>
      </c>
      <c r="AB53" s="544" t="str">
        <f t="shared" si="19"/>
        <v>-</v>
      </c>
      <c r="AC53" s="544" t="str">
        <f t="shared" si="20"/>
        <v>-</v>
      </c>
      <c r="AD53" s="305" t="str">
        <f t="shared" si="21"/>
        <v>-</v>
      </c>
      <c r="AE53" s="545" t="str">
        <f t="shared" si="22"/>
        <v>-</v>
      </c>
      <c r="AG53" s="543">
        <f t="shared" si="23"/>
        <v>47</v>
      </c>
      <c r="AH53" s="543" t="str">
        <f t="shared" si="24"/>
        <v>-</v>
      </c>
      <c r="AI53" s="544" t="str">
        <f t="shared" si="25"/>
        <v>-</v>
      </c>
      <c r="AJ53" s="544" t="str">
        <f t="shared" si="26"/>
        <v>-</v>
      </c>
      <c r="AK53" s="305" t="str">
        <f t="shared" si="27"/>
        <v>-</v>
      </c>
      <c r="AL53" s="545" t="str">
        <f t="shared" si="28"/>
        <v>-</v>
      </c>
      <c r="AN53" s="36" t="e">
        <f>HLOOKUP($F53,Divisions!$B$4:$I$24,2,FALSE)</f>
        <v>#N/A</v>
      </c>
      <c r="AO53" s="546" t="e">
        <f>HLOOKUP($F53,Divisions!$B$4:$I$24,2+Input!AO$5,FALSE)</f>
        <v>#N/A</v>
      </c>
      <c r="AP53" s="546" t="e">
        <f>HLOOKUP($F53,Divisions!$B$4:$I$24,2+Input!AP$5,FALSE)</f>
        <v>#N/A</v>
      </c>
      <c r="AQ53" s="546" t="e">
        <f>HLOOKUP($F53,Divisions!$B$4:$I$24,2+Input!AQ$5,FALSE)</f>
        <v>#N/A</v>
      </c>
      <c r="AR53" s="546" t="e">
        <f>HLOOKUP($F53,Divisions!$B$4:$I$24,2+Input!AR$5,FALSE)</f>
        <v>#N/A</v>
      </c>
      <c r="AS53" s="546" t="e">
        <f>HLOOKUP($F53,Divisions!$B$4:$I$24,2+Input!AS$5,FALSE)</f>
        <v>#N/A</v>
      </c>
      <c r="AT53" s="546" t="e">
        <f>HLOOKUP($F53,Divisions!$B$4:$I$24,2+Input!AT$5,FALSE)</f>
        <v>#N/A</v>
      </c>
      <c r="AU53" s="546" t="e">
        <f>HLOOKUP($F53,Divisions!$B$4:$I$24,2+Input!AU$5,FALSE)</f>
        <v>#N/A</v>
      </c>
      <c r="AV53" s="546" t="e">
        <f>HLOOKUP($F53,Divisions!$B$4:$I$24,2+Input!AV$5,FALSE)</f>
        <v>#N/A</v>
      </c>
      <c r="AW53" s="546" t="e">
        <f>HLOOKUP($F53,Divisions!$B$4:$I$24,2+Input!AW$5,FALSE)</f>
        <v>#N/A</v>
      </c>
      <c r="AX53" s="546" t="e">
        <f>HLOOKUP($F53,Divisions!$B$4:$I$24,2+Input!AX$5,FALSE)</f>
        <v>#N/A</v>
      </c>
      <c r="AY53" s="546" t="e">
        <f>HLOOKUP($F53,Divisions!$B$4:$I$24,2+Input!AY$5,FALSE)</f>
        <v>#N/A</v>
      </c>
      <c r="AZ53" s="546" t="e">
        <f>HLOOKUP($F53,Divisions!$B$4:$I$24,2+Input!AZ$5,FALSE)</f>
        <v>#N/A</v>
      </c>
      <c r="BA53" s="546" t="e">
        <f>HLOOKUP($F53,Divisions!$B$4:$I$24,2+Input!BA$5,FALSE)</f>
        <v>#N/A</v>
      </c>
      <c r="BB53" s="546" t="e">
        <f>HLOOKUP($F53,Divisions!$B$4:$I$24,2+Input!BB$5,FALSE)</f>
        <v>#N/A</v>
      </c>
      <c r="BC53" s="546" t="e">
        <f>HLOOKUP($F53,Divisions!$B$4:$I$24,2+Input!BC$5,FALSE)</f>
        <v>#N/A</v>
      </c>
      <c r="BD53" s="546" t="e">
        <f>HLOOKUP($F53,Divisions!$B$4:$I$24,2+Input!BD$5,FALSE)</f>
        <v>#N/A</v>
      </c>
      <c r="BE53" s="546" t="e">
        <f>HLOOKUP($F53,Divisions!$B$4:$I$24,2+Input!BE$5,FALSE)</f>
        <v>#N/A</v>
      </c>
      <c r="BF53" s="546" t="e">
        <f>HLOOKUP($F53,Divisions!$B$4:$I$24,2+Input!BF$5,FALSE)</f>
        <v>#N/A</v>
      </c>
      <c r="BG53" s="5" t="s">
        <v>46</v>
      </c>
      <c r="BI53" s="547" t="str">
        <f>IF(ISNA(Input!AN53),"-",Input!AN53)</f>
        <v>-</v>
      </c>
      <c r="BJ53" s="547" t="str">
        <f>IF(Input!G53="","-",MATCH(Input!G53,Input!AO53:BG53,0))</f>
        <v>-</v>
      </c>
      <c r="BK53" s="547" t="str">
        <f t="shared" si="43"/>
        <v>-</v>
      </c>
      <c r="BL53" s="547" t="str">
        <f t="shared" si="37"/>
        <v>-</v>
      </c>
      <c r="BM53" s="8">
        <v>47</v>
      </c>
      <c r="BN53" s="8">
        <f t="shared" si="44"/>
        <v>0</v>
      </c>
      <c r="BO53" s="8">
        <f t="shared" si="45"/>
        <v>8</v>
      </c>
      <c r="BP53" s="548">
        <f t="shared" si="48"/>
        <v>0</v>
      </c>
      <c r="BQ53" s="8">
        <v>47</v>
      </c>
      <c r="BR53" s="8" t="e">
        <f t="shared" si="46"/>
        <v>#N/A</v>
      </c>
      <c r="BS53" s="8" t="e">
        <f t="shared" si="31"/>
        <v>#N/A</v>
      </c>
      <c r="BT53" s="8" t="e">
        <f t="shared" si="39"/>
        <v>#N/A</v>
      </c>
      <c r="BU53" s="501">
        <f t="shared" si="40"/>
        <v>0</v>
      </c>
      <c r="BV53" s="9">
        <f t="shared" si="34"/>
        <v>8</v>
      </c>
      <c r="BW53" s="1" t="str">
        <f>IF(ISNA(BR53),"-",IF(BR53=0,"-",INDEX(Divisions!$B$6:$J$24,BT53,BS53)))</f>
        <v>-</v>
      </c>
      <c r="BX53" s="548" t="str">
        <f t="shared" si="49"/>
        <v>-</v>
      </c>
      <c r="BY53" s="549">
        <v>47</v>
      </c>
      <c r="BZ53" s="550" t="str">
        <f t="shared" si="47"/>
        <v>-</v>
      </c>
      <c r="CA53" s="551">
        <f t="shared" si="50"/>
        <v>47</v>
      </c>
    </row>
    <row r="54" spans="2:79" x14ac:dyDescent="0.25">
      <c r="B54" s="552">
        <v>48</v>
      </c>
      <c r="C54" s="439"/>
      <c r="D54" s="439"/>
      <c r="E54" s="439"/>
      <c r="F54" s="439"/>
      <c r="G54" s="440"/>
      <c r="H54" s="488"/>
      <c r="I54" s="464"/>
      <c r="J54" s="464"/>
      <c r="K54" s="464"/>
      <c r="L54" s="464"/>
      <c r="M54" s="561"/>
      <c r="N54" s="302"/>
      <c r="O54" s="466"/>
      <c r="P54" s="466"/>
      <c r="Q54" s="466"/>
      <c r="S54" s="543">
        <f t="shared" si="11"/>
        <v>48</v>
      </c>
      <c r="T54" s="543" t="str">
        <f t="shared" si="12"/>
        <v>-</v>
      </c>
      <c r="U54" s="544" t="str">
        <f t="shared" si="13"/>
        <v>-</v>
      </c>
      <c r="V54" s="544" t="str">
        <f t="shared" si="14"/>
        <v>-</v>
      </c>
      <c r="W54" s="305" t="str">
        <f t="shared" si="15"/>
        <v>-</v>
      </c>
      <c r="X54" s="545" t="str">
        <f t="shared" si="16"/>
        <v>-</v>
      </c>
      <c r="Z54" s="543">
        <f t="shared" si="17"/>
        <v>48</v>
      </c>
      <c r="AA54" s="543" t="str">
        <f t="shared" si="18"/>
        <v>-</v>
      </c>
      <c r="AB54" s="544" t="str">
        <f t="shared" si="19"/>
        <v>-</v>
      </c>
      <c r="AC54" s="544" t="str">
        <f t="shared" si="20"/>
        <v>-</v>
      </c>
      <c r="AD54" s="305" t="str">
        <f t="shared" si="21"/>
        <v>-</v>
      </c>
      <c r="AE54" s="545" t="str">
        <f t="shared" si="22"/>
        <v>-</v>
      </c>
      <c r="AG54" s="543">
        <f t="shared" si="23"/>
        <v>48</v>
      </c>
      <c r="AH54" s="543" t="str">
        <f t="shared" si="24"/>
        <v>-</v>
      </c>
      <c r="AI54" s="544" t="str">
        <f t="shared" si="25"/>
        <v>-</v>
      </c>
      <c r="AJ54" s="544" t="str">
        <f t="shared" si="26"/>
        <v>-</v>
      </c>
      <c r="AK54" s="305" t="str">
        <f t="shared" si="27"/>
        <v>-</v>
      </c>
      <c r="AL54" s="545" t="str">
        <f t="shared" si="28"/>
        <v>-</v>
      </c>
      <c r="AN54" s="36" t="e">
        <f>HLOOKUP($F54,Divisions!$B$4:$I$24,2,FALSE)</f>
        <v>#N/A</v>
      </c>
      <c r="AO54" s="546" t="e">
        <f>HLOOKUP($F54,Divisions!$B$4:$I$24,2+Input!AO$5,FALSE)</f>
        <v>#N/A</v>
      </c>
      <c r="AP54" s="546" t="e">
        <f>HLOOKUP($F54,Divisions!$B$4:$I$24,2+Input!AP$5,FALSE)</f>
        <v>#N/A</v>
      </c>
      <c r="AQ54" s="546" t="e">
        <f>HLOOKUP($F54,Divisions!$B$4:$I$24,2+Input!AQ$5,FALSE)</f>
        <v>#N/A</v>
      </c>
      <c r="AR54" s="546" t="e">
        <f>HLOOKUP($F54,Divisions!$B$4:$I$24,2+Input!AR$5,FALSE)</f>
        <v>#N/A</v>
      </c>
      <c r="AS54" s="546" t="e">
        <f>HLOOKUP($F54,Divisions!$B$4:$I$24,2+Input!AS$5,FALSE)</f>
        <v>#N/A</v>
      </c>
      <c r="AT54" s="546" t="e">
        <f>HLOOKUP($F54,Divisions!$B$4:$I$24,2+Input!AT$5,FALSE)</f>
        <v>#N/A</v>
      </c>
      <c r="AU54" s="546" t="e">
        <f>HLOOKUP($F54,Divisions!$B$4:$I$24,2+Input!AU$5,FALSE)</f>
        <v>#N/A</v>
      </c>
      <c r="AV54" s="546" t="e">
        <f>HLOOKUP($F54,Divisions!$B$4:$I$24,2+Input!AV$5,FALSE)</f>
        <v>#N/A</v>
      </c>
      <c r="AW54" s="546" t="e">
        <f>HLOOKUP($F54,Divisions!$B$4:$I$24,2+Input!AW$5,FALSE)</f>
        <v>#N/A</v>
      </c>
      <c r="AX54" s="546" t="e">
        <f>HLOOKUP($F54,Divisions!$B$4:$I$24,2+Input!AX$5,FALSE)</f>
        <v>#N/A</v>
      </c>
      <c r="AY54" s="546" t="e">
        <f>HLOOKUP($F54,Divisions!$B$4:$I$24,2+Input!AY$5,FALSE)</f>
        <v>#N/A</v>
      </c>
      <c r="AZ54" s="546" t="e">
        <f>HLOOKUP($F54,Divisions!$B$4:$I$24,2+Input!AZ$5,FALSE)</f>
        <v>#N/A</v>
      </c>
      <c r="BA54" s="546" t="e">
        <f>HLOOKUP($F54,Divisions!$B$4:$I$24,2+Input!BA$5,FALSE)</f>
        <v>#N/A</v>
      </c>
      <c r="BB54" s="546" t="e">
        <f>HLOOKUP($F54,Divisions!$B$4:$I$24,2+Input!BB$5,FALSE)</f>
        <v>#N/A</v>
      </c>
      <c r="BC54" s="546" t="e">
        <f>HLOOKUP($F54,Divisions!$B$4:$I$24,2+Input!BC$5,FALSE)</f>
        <v>#N/A</v>
      </c>
      <c r="BD54" s="546" t="e">
        <f>HLOOKUP($F54,Divisions!$B$4:$I$24,2+Input!BD$5,FALSE)</f>
        <v>#N/A</v>
      </c>
      <c r="BE54" s="546" t="e">
        <f>HLOOKUP($F54,Divisions!$B$4:$I$24,2+Input!BE$5,FALSE)</f>
        <v>#N/A</v>
      </c>
      <c r="BF54" s="546" t="e">
        <f>HLOOKUP($F54,Divisions!$B$4:$I$24,2+Input!BF$5,FALSE)</f>
        <v>#N/A</v>
      </c>
      <c r="BG54" s="5" t="s">
        <v>46</v>
      </c>
      <c r="BI54" s="547" t="str">
        <f>IF(ISNA(Input!AN54),"-",Input!AN54)</f>
        <v>-</v>
      </c>
      <c r="BJ54" s="547" t="str">
        <f>IF(Input!G54="","-",MATCH(Input!G54,Input!AO54:BG54,0))</f>
        <v>-</v>
      </c>
      <c r="BK54" s="547" t="str">
        <f t="shared" si="43"/>
        <v>-</v>
      </c>
      <c r="BL54" s="547" t="str">
        <f t="shared" si="37"/>
        <v>-</v>
      </c>
      <c r="BM54" s="8">
        <v>48</v>
      </c>
      <c r="BN54" s="8">
        <f t="shared" si="44"/>
        <v>0</v>
      </c>
      <c r="BO54" s="8">
        <f t="shared" si="45"/>
        <v>8</v>
      </c>
      <c r="BP54" s="548">
        <f t="shared" si="48"/>
        <v>0</v>
      </c>
      <c r="BQ54" s="8">
        <v>48</v>
      </c>
      <c r="BR54" s="8" t="e">
        <f t="shared" si="46"/>
        <v>#N/A</v>
      </c>
      <c r="BS54" s="8" t="e">
        <f t="shared" si="31"/>
        <v>#N/A</v>
      </c>
      <c r="BT54" s="8" t="e">
        <f t="shared" si="39"/>
        <v>#N/A</v>
      </c>
      <c r="BU54" s="501">
        <f t="shared" si="40"/>
        <v>0</v>
      </c>
      <c r="BV54" s="9">
        <f t="shared" si="34"/>
        <v>8</v>
      </c>
      <c r="BW54" s="1" t="str">
        <f>IF(ISNA(BR54),"-",IF(BR54=0,"-",INDEX(Divisions!$B$6:$J$24,BT54,BS54)))</f>
        <v>-</v>
      </c>
      <c r="BX54" s="548" t="str">
        <f t="shared" si="49"/>
        <v>-</v>
      </c>
      <c r="BY54" s="549">
        <v>48</v>
      </c>
      <c r="BZ54" s="550" t="str">
        <f t="shared" si="47"/>
        <v>-</v>
      </c>
      <c r="CA54" s="551">
        <f t="shared" si="50"/>
        <v>48</v>
      </c>
    </row>
    <row r="55" spans="2:79" x14ac:dyDescent="0.25">
      <c r="B55" s="44">
        <v>49</v>
      </c>
      <c r="C55" s="439"/>
      <c r="D55" s="439"/>
      <c r="E55" s="439"/>
      <c r="F55" s="439"/>
      <c r="G55" s="440"/>
      <c r="H55" s="488"/>
      <c r="I55" s="464"/>
      <c r="J55" s="464"/>
      <c r="K55" s="464"/>
      <c r="L55" s="464"/>
      <c r="M55" s="561"/>
      <c r="N55" s="302"/>
      <c r="O55" s="466"/>
      <c r="P55" s="466"/>
      <c r="Q55" s="466"/>
      <c r="S55" s="543">
        <f t="shared" si="11"/>
        <v>49</v>
      </c>
      <c r="T55" s="543" t="str">
        <f t="shared" si="12"/>
        <v>-</v>
      </c>
      <c r="U55" s="544" t="str">
        <f t="shared" si="13"/>
        <v>-</v>
      </c>
      <c r="V55" s="544" t="str">
        <f t="shared" si="14"/>
        <v>-</v>
      </c>
      <c r="W55" s="305" t="str">
        <f t="shared" si="15"/>
        <v>-</v>
      </c>
      <c r="X55" s="545" t="str">
        <f t="shared" si="16"/>
        <v>-</v>
      </c>
      <c r="Z55" s="543">
        <f t="shared" si="17"/>
        <v>49</v>
      </c>
      <c r="AA55" s="543" t="str">
        <f t="shared" si="18"/>
        <v>-</v>
      </c>
      <c r="AB55" s="544" t="str">
        <f t="shared" si="19"/>
        <v>-</v>
      </c>
      <c r="AC55" s="544" t="str">
        <f t="shared" si="20"/>
        <v>-</v>
      </c>
      <c r="AD55" s="305" t="str">
        <f t="shared" si="21"/>
        <v>-</v>
      </c>
      <c r="AE55" s="545" t="str">
        <f t="shared" si="22"/>
        <v>-</v>
      </c>
      <c r="AG55" s="543">
        <f t="shared" si="23"/>
        <v>49</v>
      </c>
      <c r="AH55" s="543" t="str">
        <f t="shared" si="24"/>
        <v>-</v>
      </c>
      <c r="AI55" s="544" t="str">
        <f t="shared" si="25"/>
        <v>-</v>
      </c>
      <c r="AJ55" s="544" t="str">
        <f t="shared" si="26"/>
        <v>-</v>
      </c>
      <c r="AK55" s="305" t="str">
        <f t="shared" si="27"/>
        <v>-</v>
      </c>
      <c r="AL55" s="545" t="str">
        <f t="shared" si="28"/>
        <v>-</v>
      </c>
      <c r="AN55" s="36" t="e">
        <f>HLOOKUP($F55,Divisions!$B$4:$I$24,2,FALSE)</f>
        <v>#N/A</v>
      </c>
      <c r="AO55" s="546" t="e">
        <f>HLOOKUP($F55,Divisions!$B$4:$I$24,2+Input!AO$5,FALSE)</f>
        <v>#N/A</v>
      </c>
      <c r="AP55" s="546" t="e">
        <f>HLOOKUP($F55,Divisions!$B$4:$I$24,2+Input!AP$5,FALSE)</f>
        <v>#N/A</v>
      </c>
      <c r="AQ55" s="546" t="e">
        <f>HLOOKUP($F55,Divisions!$B$4:$I$24,2+Input!AQ$5,FALSE)</f>
        <v>#N/A</v>
      </c>
      <c r="AR55" s="546" t="e">
        <f>HLOOKUP($F55,Divisions!$B$4:$I$24,2+Input!AR$5,FALSE)</f>
        <v>#N/A</v>
      </c>
      <c r="AS55" s="546" t="e">
        <f>HLOOKUP($F55,Divisions!$B$4:$I$24,2+Input!AS$5,FALSE)</f>
        <v>#N/A</v>
      </c>
      <c r="AT55" s="546" t="e">
        <f>HLOOKUP($F55,Divisions!$B$4:$I$24,2+Input!AT$5,FALSE)</f>
        <v>#N/A</v>
      </c>
      <c r="AU55" s="546" t="e">
        <f>HLOOKUP($F55,Divisions!$B$4:$I$24,2+Input!AU$5,FALSE)</f>
        <v>#N/A</v>
      </c>
      <c r="AV55" s="546" t="e">
        <f>HLOOKUP($F55,Divisions!$B$4:$I$24,2+Input!AV$5,FALSE)</f>
        <v>#N/A</v>
      </c>
      <c r="AW55" s="546" t="e">
        <f>HLOOKUP($F55,Divisions!$B$4:$I$24,2+Input!AW$5,FALSE)</f>
        <v>#N/A</v>
      </c>
      <c r="AX55" s="546" t="e">
        <f>HLOOKUP($F55,Divisions!$B$4:$I$24,2+Input!AX$5,FALSE)</f>
        <v>#N/A</v>
      </c>
      <c r="AY55" s="546" t="e">
        <f>HLOOKUP($F55,Divisions!$B$4:$I$24,2+Input!AY$5,FALSE)</f>
        <v>#N/A</v>
      </c>
      <c r="AZ55" s="546" t="e">
        <f>HLOOKUP($F55,Divisions!$B$4:$I$24,2+Input!AZ$5,FALSE)</f>
        <v>#N/A</v>
      </c>
      <c r="BA55" s="546" t="e">
        <f>HLOOKUP($F55,Divisions!$B$4:$I$24,2+Input!BA$5,FALSE)</f>
        <v>#N/A</v>
      </c>
      <c r="BB55" s="546" t="e">
        <f>HLOOKUP($F55,Divisions!$B$4:$I$24,2+Input!BB$5,FALSE)</f>
        <v>#N/A</v>
      </c>
      <c r="BC55" s="546" t="e">
        <f>HLOOKUP($F55,Divisions!$B$4:$I$24,2+Input!BC$5,FALSE)</f>
        <v>#N/A</v>
      </c>
      <c r="BD55" s="546" t="e">
        <f>HLOOKUP($F55,Divisions!$B$4:$I$24,2+Input!BD$5,FALSE)</f>
        <v>#N/A</v>
      </c>
      <c r="BE55" s="546" t="e">
        <f>HLOOKUP($F55,Divisions!$B$4:$I$24,2+Input!BE$5,FALSE)</f>
        <v>#N/A</v>
      </c>
      <c r="BF55" s="546" t="e">
        <f>HLOOKUP($F55,Divisions!$B$4:$I$24,2+Input!BF$5,FALSE)</f>
        <v>#N/A</v>
      </c>
      <c r="BG55" s="5" t="s">
        <v>46</v>
      </c>
      <c r="BI55" s="547" t="str">
        <f>IF(ISNA(Input!AN55),"-",Input!AN55)</f>
        <v>-</v>
      </c>
      <c r="BJ55" s="547" t="str">
        <f>IF(Input!G55="","-",MATCH(Input!G55,Input!AO55:BG55,0))</f>
        <v>-</v>
      </c>
      <c r="BK55" s="547" t="str">
        <f t="shared" si="43"/>
        <v>-</v>
      </c>
      <c r="BL55" s="547" t="str">
        <f t="shared" si="37"/>
        <v>-</v>
      </c>
      <c r="BM55" s="8">
        <v>49</v>
      </c>
      <c r="BN55" s="8">
        <f t="shared" si="44"/>
        <v>0</v>
      </c>
      <c r="BO55" s="8">
        <f t="shared" si="45"/>
        <v>8</v>
      </c>
      <c r="BP55" s="548">
        <f t="shared" si="48"/>
        <v>0</v>
      </c>
      <c r="BQ55" s="8">
        <v>49</v>
      </c>
      <c r="BR55" s="8" t="e">
        <f t="shared" si="46"/>
        <v>#N/A</v>
      </c>
      <c r="BS55" s="8" t="e">
        <f t="shared" si="31"/>
        <v>#N/A</v>
      </c>
      <c r="BT55" s="8" t="e">
        <f t="shared" si="39"/>
        <v>#N/A</v>
      </c>
      <c r="BU55" s="501">
        <f t="shared" si="40"/>
        <v>0</v>
      </c>
      <c r="BV55" s="9">
        <f t="shared" si="34"/>
        <v>8</v>
      </c>
      <c r="BW55" s="1" t="str">
        <f>IF(ISNA(BR55),"-",IF(BR55=0,"-",INDEX(Divisions!$B$6:$J$24,BT55,BS55)))</f>
        <v>-</v>
      </c>
      <c r="BX55" s="548" t="str">
        <f t="shared" si="49"/>
        <v>-</v>
      </c>
      <c r="BY55" s="549">
        <v>49</v>
      </c>
      <c r="BZ55" s="550" t="str">
        <f t="shared" si="47"/>
        <v>-</v>
      </c>
      <c r="CA55" s="551">
        <f t="shared" si="50"/>
        <v>49</v>
      </c>
    </row>
    <row r="56" spans="2:79" x14ac:dyDescent="0.25">
      <c r="B56" s="552">
        <v>50</v>
      </c>
      <c r="C56" s="439"/>
      <c r="D56" s="439"/>
      <c r="E56" s="439"/>
      <c r="F56" s="439"/>
      <c r="G56" s="440"/>
      <c r="H56" s="488"/>
      <c r="I56" s="464"/>
      <c r="J56" s="464"/>
      <c r="K56" s="464"/>
      <c r="L56" s="464"/>
      <c r="M56" s="561"/>
      <c r="N56" s="302"/>
      <c r="O56" s="466"/>
      <c r="P56" s="466"/>
      <c r="Q56" s="466"/>
      <c r="S56" s="543">
        <f t="shared" si="11"/>
        <v>50</v>
      </c>
      <c r="T56" s="543" t="str">
        <f t="shared" si="12"/>
        <v>-</v>
      </c>
      <c r="U56" s="544" t="str">
        <f t="shared" si="13"/>
        <v>-</v>
      </c>
      <c r="V56" s="544" t="str">
        <f t="shared" si="14"/>
        <v>-</v>
      </c>
      <c r="W56" s="305" t="str">
        <f t="shared" si="15"/>
        <v>-</v>
      </c>
      <c r="X56" s="545" t="str">
        <f t="shared" si="16"/>
        <v>-</v>
      </c>
      <c r="Z56" s="543">
        <f t="shared" si="17"/>
        <v>50</v>
      </c>
      <c r="AA56" s="543" t="str">
        <f t="shared" si="18"/>
        <v>-</v>
      </c>
      <c r="AB56" s="544" t="str">
        <f t="shared" si="19"/>
        <v>-</v>
      </c>
      <c r="AC56" s="544" t="str">
        <f t="shared" si="20"/>
        <v>-</v>
      </c>
      <c r="AD56" s="305" t="str">
        <f t="shared" si="21"/>
        <v>-</v>
      </c>
      <c r="AE56" s="545" t="str">
        <f t="shared" si="22"/>
        <v>-</v>
      </c>
      <c r="AG56" s="543">
        <f t="shared" si="23"/>
        <v>50</v>
      </c>
      <c r="AH56" s="543" t="str">
        <f t="shared" si="24"/>
        <v>-</v>
      </c>
      <c r="AI56" s="544" t="str">
        <f t="shared" si="25"/>
        <v>-</v>
      </c>
      <c r="AJ56" s="544" t="str">
        <f t="shared" si="26"/>
        <v>-</v>
      </c>
      <c r="AK56" s="305" t="str">
        <f t="shared" si="27"/>
        <v>-</v>
      </c>
      <c r="AL56" s="545" t="str">
        <f t="shared" si="28"/>
        <v>-</v>
      </c>
      <c r="AN56" s="36" t="e">
        <f>HLOOKUP($F56,Divisions!$B$4:$I$24,2,FALSE)</f>
        <v>#N/A</v>
      </c>
      <c r="AO56" s="546" t="e">
        <f>HLOOKUP($F56,Divisions!$B$4:$I$24,2+Input!AO$5,FALSE)</f>
        <v>#N/A</v>
      </c>
      <c r="AP56" s="546" t="e">
        <f>HLOOKUP($F56,Divisions!$B$4:$I$24,2+Input!AP$5,FALSE)</f>
        <v>#N/A</v>
      </c>
      <c r="AQ56" s="546" t="e">
        <f>HLOOKUP($F56,Divisions!$B$4:$I$24,2+Input!AQ$5,FALSE)</f>
        <v>#N/A</v>
      </c>
      <c r="AR56" s="546" t="e">
        <f>HLOOKUP($F56,Divisions!$B$4:$I$24,2+Input!AR$5,FALSE)</f>
        <v>#N/A</v>
      </c>
      <c r="AS56" s="546" t="e">
        <f>HLOOKUP($F56,Divisions!$B$4:$I$24,2+Input!AS$5,FALSE)</f>
        <v>#N/A</v>
      </c>
      <c r="AT56" s="546" t="e">
        <f>HLOOKUP($F56,Divisions!$B$4:$I$24,2+Input!AT$5,FALSE)</f>
        <v>#N/A</v>
      </c>
      <c r="AU56" s="546" t="e">
        <f>HLOOKUP($F56,Divisions!$B$4:$I$24,2+Input!AU$5,FALSE)</f>
        <v>#N/A</v>
      </c>
      <c r="AV56" s="546" t="e">
        <f>HLOOKUP($F56,Divisions!$B$4:$I$24,2+Input!AV$5,FALSE)</f>
        <v>#N/A</v>
      </c>
      <c r="AW56" s="546" t="e">
        <f>HLOOKUP($F56,Divisions!$B$4:$I$24,2+Input!AW$5,FALSE)</f>
        <v>#N/A</v>
      </c>
      <c r="AX56" s="546" t="e">
        <f>HLOOKUP($F56,Divisions!$B$4:$I$24,2+Input!AX$5,FALSE)</f>
        <v>#N/A</v>
      </c>
      <c r="AY56" s="546" t="e">
        <f>HLOOKUP($F56,Divisions!$B$4:$I$24,2+Input!AY$5,FALSE)</f>
        <v>#N/A</v>
      </c>
      <c r="AZ56" s="546" t="e">
        <f>HLOOKUP($F56,Divisions!$B$4:$I$24,2+Input!AZ$5,FALSE)</f>
        <v>#N/A</v>
      </c>
      <c r="BA56" s="546" t="e">
        <f>HLOOKUP($F56,Divisions!$B$4:$I$24,2+Input!BA$5,FALSE)</f>
        <v>#N/A</v>
      </c>
      <c r="BB56" s="546" t="e">
        <f>HLOOKUP($F56,Divisions!$B$4:$I$24,2+Input!BB$5,FALSE)</f>
        <v>#N/A</v>
      </c>
      <c r="BC56" s="546" t="e">
        <f>HLOOKUP($F56,Divisions!$B$4:$I$24,2+Input!BC$5,FALSE)</f>
        <v>#N/A</v>
      </c>
      <c r="BD56" s="546" t="e">
        <f>HLOOKUP($F56,Divisions!$B$4:$I$24,2+Input!BD$5,FALSE)</f>
        <v>#N/A</v>
      </c>
      <c r="BE56" s="546" t="e">
        <f>HLOOKUP($F56,Divisions!$B$4:$I$24,2+Input!BE$5,FALSE)</f>
        <v>#N/A</v>
      </c>
      <c r="BF56" s="546" t="e">
        <f>HLOOKUP($F56,Divisions!$B$4:$I$24,2+Input!BF$5,FALSE)</f>
        <v>#N/A</v>
      </c>
      <c r="BG56" s="5" t="s">
        <v>46</v>
      </c>
      <c r="BI56" s="547" t="str">
        <f>IF(ISNA(Input!AN56),"-",Input!AN56)</f>
        <v>-</v>
      </c>
      <c r="BJ56" s="547" t="str">
        <f>IF(Input!G56="","-",MATCH(Input!G56,Input!AO56:BG56,0))</f>
        <v>-</v>
      </c>
      <c r="BK56" s="547" t="str">
        <f t="shared" si="43"/>
        <v>-</v>
      </c>
      <c r="BL56" s="547" t="str">
        <f t="shared" si="37"/>
        <v>-</v>
      </c>
      <c r="BM56" s="8">
        <v>50</v>
      </c>
      <c r="BN56" s="8">
        <f t="shared" si="44"/>
        <v>0</v>
      </c>
      <c r="BO56" s="8">
        <f t="shared" si="45"/>
        <v>8</v>
      </c>
      <c r="BP56" s="548">
        <f t="shared" si="48"/>
        <v>0</v>
      </c>
      <c r="BQ56" s="8">
        <v>50</v>
      </c>
      <c r="BR56" s="8" t="e">
        <f t="shared" si="46"/>
        <v>#N/A</v>
      </c>
      <c r="BS56" s="8" t="e">
        <f t="shared" si="31"/>
        <v>#N/A</v>
      </c>
      <c r="BT56" s="8" t="e">
        <f t="shared" si="39"/>
        <v>#N/A</v>
      </c>
      <c r="BU56" s="501">
        <f t="shared" si="40"/>
        <v>0</v>
      </c>
      <c r="BV56" s="9">
        <f t="shared" si="34"/>
        <v>8</v>
      </c>
      <c r="BW56" s="1" t="str">
        <f>IF(ISNA(BR56),"-",IF(BR56=0,"-",INDEX(Divisions!$B$6:$J$24,BT56,BS56)))</f>
        <v>-</v>
      </c>
      <c r="BX56" s="548" t="str">
        <f t="shared" si="49"/>
        <v>-</v>
      </c>
      <c r="BY56" s="549">
        <v>50</v>
      </c>
      <c r="BZ56" s="550" t="str">
        <f t="shared" si="47"/>
        <v>-</v>
      </c>
      <c r="CA56" s="551">
        <f t="shared" si="50"/>
        <v>50</v>
      </c>
    </row>
    <row r="57" spans="2:79" x14ac:dyDescent="0.25">
      <c r="B57" s="44">
        <v>51</v>
      </c>
      <c r="C57" s="439"/>
      <c r="D57" s="439"/>
      <c r="E57" s="439"/>
      <c r="F57" s="439"/>
      <c r="G57" s="440"/>
      <c r="H57" s="488"/>
      <c r="I57" s="464"/>
      <c r="J57" s="464"/>
      <c r="K57" s="464"/>
      <c r="L57" s="464"/>
      <c r="M57" s="561"/>
      <c r="N57" s="302"/>
      <c r="O57" s="466"/>
      <c r="P57" s="466"/>
      <c r="Q57" s="466"/>
      <c r="S57" s="543">
        <f t="shared" si="11"/>
        <v>51</v>
      </c>
      <c r="T57" s="543" t="str">
        <f t="shared" si="12"/>
        <v>-</v>
      </c>
      <c r="U57" s="544" t="str">
        <f t="shared" si="13"/>
        <v>-</v>
      </c>
      <c r="V57" s="544" t="str">
        <f t="shared" si="14"/>
        <v>-</v>
      </c>
      <c r="W57" s="305" t="str">
        <f t="shared" si="15"/>
        <v>-</v>
      </c>
      <c r="X57" s="545" t="str">
        <f t="shared" si="16"/>
        <v>-</v>
      </c>
      <c r="Z57" s="543">
        <f t="shared" si="17"/>
        <v>51</v>
      </c>
      <c r="AA57" s="543" t="str">
        <f t="shared" si="18"/>
        <v>-</v>
      </c>
      <c r="AB57" s="544" t="str">
        <f t="shared" si="19"/>
        <v>-</v>
      </c>
      <c r="AC57" s="544" t="str">
        <f t="shared" si="20"/>
        <v>-</v>
      </c>
      <c r="AD57" s="305" t="str">
        <f t="shared" si="21"/>
        <v>-</v>
      </c>
      <c r="AE57" s="545" t="str">
        <f t="shared" si="22"/>
        <v>-</v>
      </c>
      <c r="AG57" s="543">
        <f t="shared" si="23"/>
        <v>51</v>
      </c>
      <c r="AH57" s="543" t="str">
        <f t="shared" si="24"/>
        <v>-</v>
      </c>
      <c r="AI57" s="544" t="str">
        <f t="shared" si="25"/>
        <v>-</v>
      </c>
      <c r="AJ57" s="544" t="str">
        <f t="shared" si="26"/>
        <v>-</v>
      </c>
      <c r="AK57" s="305" t="str">
        <f t="shared" si="27"/>
        <v>-</v>
      </c>
      <c r="AL57" s="545" t="str">
        <f t="shared" si="28"/>
        <v>-</v>
      </c>
      <c r="AN57" s="36" t="e">
        <f>HLOOKUP($F57,Divisions!$B$4:$I$24,2,FALSE)</f>
        <v>#N/A</v>
      </c>
      <c r="AO57" s="546" t="e">
        <f>HLOOKUP($F57,Divisions!$B$4:$I$24,2+Input!AO$5,FALSE)</f>
        <v>#N/A</v>
      </c>
      <c r="AP57" s="546" t="e">
        <f>HLOOKUP($F57,Divisions!$B$4:$I$24,2+Input!AP$5,FALSE)</f>
        <v>#N/A</v>
      </c>
      <c r="AQ57" s="546" t="e">
        <f>HLOOKUP($F57,Divisions!$B$4:$I$24,2+Input!AQ$5,FALSE)</f>
        <v>#N/A</v>
      </c>
      <c r="AR57" s="546" t="e">
        <f>HLOOKUP($F57,Divisions!$B$4:$I$24,2+Input!AR$5,FALSE)</f>
        <v>#N/A</v>
      </c>
      <c r="AS57" s="546" t="e">
        <f>HLOOKUP($F57,Divisions!$B$4:$I$24,2+Input!AS$5,FALSE)</f>
        <v>#N/A</v>
      </c>
      <c r="AT57" s="546" t="e">
        <f>HLOOKUP($F57,Divisions!$B$4:$I$24,2+Input!AT$5,FALSE)</f>
        <v>#N/A</v>
      </c>
      <c r="AU57" s="546" t="e">
        <f>HLOOKUP($F57,Divisions!$B$4:$I$24,2+Input!AU$5,FALSE)</f>
        <v>#N/A</v>
      </c>
      <c r="AV57" s="546" t="e">
        <f>HLOOKUP($F57,Divisions!$B$4:$I$24,2+Input!AV$5,FALSE)</f>
        <v>#N/A</v>
      </c>
      <c r="AW57" s="546" t="e">
        <f>HLOOKUP($F57,Divisions!$B$4:$I$24,2+Input!AW$5,FALSE)</f>
        <v>#N/A</v>
      </c>
      <c r="AX57" s="546" t="e">
        <f>HLOOKUP($F57,Divisions!$B$4:$I$24,2+Input!AX$5,FALSE)</f>
        <v>#N/A</v>
      </c>
      <c r="AY57" s="546" t="e">
        <f>HLOOKUP($F57,Divisions!$B$4:$I$24,2+Input!AY$5,FALSE)</f>
        <v>#N/A</v>
      </c>
      <c r="AZ57" s="546" t="e">
        <f>HLOOKUP($F57,Divisions!$B$4:$I$24,2+Input!AZ$5,FALSE)</f>
        <v>#N/A</v>
      </c>
      <c r="BA57" s="546" t="e">
        <f>HLOOKUP($F57,Divisions!$B$4:$I$24,2+Input!BA$5,FALSE)</f>
        <v>#N/A</v>
      </c>
      <c r="BB57" s="546" t="e">
        <f>HLOOKUP($F57,Divisions!$B$4:$I$24,2+Input!BB$5,FALSE)</f>
        <v>#N/A</v>
      </c>
      <c r="BC57" s="546" t="e">
        <f>HLOOKUP($F57,Divisions!$B$4:$I$24,2+Input!BC$5,FALSE)</f>
        <v>#N/A</v>
      </c>
      <c r="BD57" s="546" t="e">
        <f>HLOOKUP($F57,Divisions!$B$4:$I$24,2+Input!BD$5,FALSE)</f>
        <v>#N/A</v>
      </c>
      <c r="BE57" s="546" t="e">
        <f>HLOOKUP($F57,Divisions!$B$4:$I$24,2+Input!BE$5,FALSE)</f>
        <v>#N/A</v>
      </c>
      <c r="BF57" s="546" t="e">
        <f>HLOOKUP($F57,Divisions!$B$4:$I$24,2+Input!BF$5,FALSE)</f>
        <v>#N/A</v>
      </c>
      <c r="BG57" s="5" t="s">
        <v>46</v>
      </c>
      <c r="BI57" s="547" t="str">
        <f>IF(ISNA(Input!AN57),"-",Input!AN57)</f>
        <v>-</v>
      </c>
      <c r="BJ57" s="547" t="str">
        <f>IF(Input!G57="","-",MATCH(Input!G57,Input!AO57:BG57,0))</f>
        <v>-</v>
      </c>
      <c r="BK57" s="547" t="str">
        <f t="shared" si="43"/>
        <v>-</v>
      </c>
      <c r="BL57" s="547" t="str">
        <f t="shared" si="37"/>
        <v>-</v>
      </c>
      <c r="BM57" s="8">
        <v>51</v>
      </c>
      <c r="BN57" s="8">
        <f t="shared" si="44"/>
        <v>0</v>
      </c>
      <c r="BO57" s="8">
        <f t="shared" si="45"/>
        <v>8</v>
      </c>
      <c r="BP57" s="548">
        <f t="shared" si="48"/>
        <v>0</v>
      </c>
      <c r="BQ57" s="8">
        <v>51</v>
      </c>
      <c r="BR57" s="8" t="e">
        <f t="shared" si="46"/>
        <v>#N/A</v>
      </c>
      <c r="BS57" s="8" t="e">
        <f t="shared" si="31"/>
        <v>#N/A</v>
      </c>
      <c r="BT57" s="8" t="e">
        <f t="shared" si="39"/>
        <v>#N/A</v>
      </c>
      <c r="BU57" s="501">
        <f t="shared" si="40"/>
        <v>0</v>
      </c>
      <c r="BV57" s="9">
        <f t="shared" si="34"/>
        <v>8</v>
      </c>
      <c r="BW57" s="1" t="str">
        <f>IF(ISNA(BR57),"-",IF(BR57=0,"-",INDEX(Divisions!$B$6:$J$24,BT57,BS57)))</f>
        <v>-</v>
      </c>
      <c r="BX57" s="548" t="str">
        <f t="shared" si="49"/>
        <v>-</v>
      </c>
      <c r="BY57" s="549">
        <v>51</v>
      </c>
      <c r="BZ57" s="550" t="str">
        <f t="shared" si="47"/>
        <v>-</v>
      </c>
      <c r="CA57" s="551">
        <f t="shared" si="50"/>
        <v>51</v>
      </c>
    </row>
    <row r="58" spans="2:79" x14ac:dyDescent="0.25">
      <c r="B58" s="552">
        <v>52</v>
      </c>
      <c r="C58" s="206"/>
      <c r="D58" s="206"/>
      <c r="E58" s="206"/>
      <c r="F58" s="206"/>
      <c r="G58" s="207"/>
      <c r="H58" s="487"/>
      <c r="I58" s="486"/>
      <c r="J58" s="464"/>
      <c r="K58" s="464"/>
      <c r="L58" s="464"/>
      <c r="M58" s="562"/>
      <c r="N58" s="208"/>
      <c r="O58" s="209"/>
      <c r="P58" s="209"/>
      <c r="Q58" s="209"/>
      <c r="S58" s="543">
        <f t="shared" si="11"/>
        <v>52</v>
      </c>
      <c r="T58" s="543" t="str">
        <f t="shared" si="12"/>
        <v>-</v>
      </c>
      <c r="U58" s="544" t="str">
        <f t="shared" si="13"/>
        <v>-</v>
      </c>
      <c r="V58" s="544" t="str">
        <f t="shared" si="14"/>
        <v>-</v>
      </c>
      <c r="W58" s="305" t="str">
        <f t="shared" si="15"/>
        <v>-</v>
      </c>
      <c r="X58" s="545" t="str">
        <f t="shared" si="16"/>
        <v>-</v>
      </c>
      <c r="Z58" s="543">
        <f t="shared" si="17"/>
        <v>52</v>
      </c>
      <c r="AA58" s="543" t="str">
        <f t="shared" si="18"/>
        <v>-</v>
      </c>
      <c r="AB58" s="544" t="str">
        <f t="shared" si="19"/>
        <v>-</v>
      </c>
      <c r="AC58" s="544" t="str">
        <f t="shared" si="20"/>
        <v>-</v>
      </c>
      <c r="AD58" s="305" t="str">
        <f t="shared" si="21"/>
        <v>-</v>
      </c>
      <c r="AE58" s="545" t="str">
        <f t="shared" si="22"/>
        <v>-</v>
      </c>
      <c r="AG58" s="543">
        <f t="shared" si="23"/>
        <v>52</v>
      </c>
      <c r="AH58" s="543" t="str">
        <f t="shared" si="24"/>
        <v>-</v>
      </c>
      <c r="AI58" s="544" t="str">
        <f t="shared" si="25"/>
        <v>-</v>
      </c>
      <c r="AJ58" s="544" t="str">
        <f t="shared" si="26"/>
        <v>-</v>
      </c>
      <c r="AK58" s="305" t="str">
        <f t="shared" si="27"/>
        <v>-</v>
      </c>
      <c r="AL58" s="545" t="str">
        <f t="shared" si="28"/>
        <v>-</v>
      </c>
      <c r="AN58" s="36" t="e">
        <f>HLOOKUP($F58,Divisions!$B$4:$I$24,2,FALSE)</f>
        <v>#N/A</v>
      </c>
      <c r="AO58" s="546" t="e">
        <f>HLOOKUP($F58,Divisions!$B$4:$I$24,2+Input!AO$5,FALSE)</f>
        <v>#N/A</v>
      </c>
      <c r="AP58" s="546" t="e">
        <f>HLOOKUP($F58,Divisions!$B$4:$I$24,2+Input!AP$5,FALSE)</f>
        <v>#N/A</v>
      </c>
      <c r="AQ58" s="546" t="e">
        <f>HLOOKUP($F58,Divisions!$B$4:$I$24,2+Input!AQ$5,FALSE)</f>
        <v>#N/A</v>
      </c>
      <c r="AR58" s="546" t="e">
        <f>HLOOKUP($F58,Divisions!$B$4:$I$24,2+Input!AR$5,FALSE)</f>
        <v>#N/A</v>
      </c>
      <c r="AS58" s="546" t="e">
        <f>HLOOKUP($F58,Divisions!$B$4:$I$24,2+Input!AS$5,FALSE)</f>
        <v>#N/A</v>
      </c>
      <c r="AT58" s="546" t="e">
        <f>HLOOKUP($F58,Divisions!$B$4:$I$24,2+Input!AT$5,FALSE)</f>
        <v>#N/A</v>
      </c>
      <c r="AU58" s="546" t="e">
        <f>HLOOKUP($F58,Divisions!$B$4:$I$24,2+Input!AU$5,FALSE)</f>
        <v>#N/A</v>
      </c>
      <c r="AV58" s="546" t="e">
        <f>HLOOKUP($F58,Divisions!$B$4:$I$24,2+Input!AV$5,FALSE)</f>
        <v>#N/A</v>
      </c>
      <c r="AW58" s="546" t="e">
        <f>HLOOKUP($F58,Divisions!$B$4:$I$24,2+Input!AW$5,FALSE)</f>
        <v>#N/A</v>
      </c>
      <c r="AX58" s="546" t="e">
        <f>HLOOKUP($F58,Divisions!$B$4:$I$24,2+Input!AX$5,FALSE)</f>
        <v>#N/A</v>
      </c>
      <c r="AY58" s="546" t="e">
        <f>HLOOKUP($F58,Divisions!$B$4:$I$24,2+Input!AY$5,FALSE)</f>
        <v>#N/A</v>
      </c>
      <c r="AZ58" s="546" t="e">
        <f>HLOOKUP($F58,Divisions!$B$4:$I$24,2+Input!AZ$5,FALSE)</f>
        <v>#N/A</v>
      </c>
      <c r="BA58" s="546" t="e">
        <f>HLOOKUP($F58,Divisions!$B$4:$I$24,2+Input!BA$5,FALSE)</f>
        <v>#N/A</v>
      </c>
      <c r="BB58" s="546" t="e">
        <f>HLOOKUP($F58,Divisions!$B$4:$I$24,2+Input!BB$5,FALSE)</f>
        <v>#N/A</v>
      </c>
      <c r="BC58" s="546" t="e">
        <f>HLOOKUP($F58,Divisions!$B$4:$I$24,2+Input!BC$5,FALSE)</f>
        <v>#N/A</v>
      </c>
      <c r="BD58" s="546" t="e">
        <f>HLOOKUP($F58,Divisions!$B$4:$I$24,2+Input!BD$5,FALSE)</f>
        <v>#N/A</v>
      </c>
      <c r="BE58" s="546" t="e">
        <f>HLOOKUP($F58,Divisions!$B$4:$I$24,2+Input!BE$5,FALSE)</f>
        <v>#N/A</v>
      </c>
      <c r="BF58" s="546" t="e">
        <f>HLOOKUP($F58,Divisions!$B$4:$I$24,2+Input!BF$5,FALSE)</f>
        <v>#N/A</v>
      </c>
      <c r="BG58" s="5" t="s">
        <v>46</v>
      </c>
      <c r="BI58" s="547" t="str">
        <f>IF(ISNA(Input!AN58),"-",Input!AN58)</f>
        <v>-</v>
      </c>
      <c r="BJ58" s="547" t="str">
        <f>IF(Input!G58="","-",MATCH(Input!G58,Input!AO58:BG58,0))</f>
        <v>-</v>
      </c>
      <c r="BK58" s="547" t="str">
        <f t="shared" si="43"/>
        <v>-</v>
      </c>
      <c r="BL58" s="547" t="str">
        <f t="shared" si="37"/>
        <v>-</v>
      </c>
      <c r="BM58" s="8">
        <v>52</v>
      </c>
      <c r="BN58" s="8">
        <f t="shared" si="44"/>
        <v>0</v>
      </c>
      <c r="BO58" s="8">
        <f t="shared" si="45"/>
        <v>8</v>
      </c>
      <c r="BP58" s="548">
        <f t="shared" si="48"/>
        <v>0</v>
      </c>
      <c r="BQ58" s="8">
        <v>52</v>
      </c>
      <c r="BR58" s="8" t="e">
        <f t="shared" si="46"/>
        <v>#N/A</v>
      </c>
      <c r="BS58" s="8" t="e">
        <f t="shared" si="31"/>
        <v>#N/A</v>
      </c>
      <c r="BT58" s="8" t="e">
        <f t="shared" si="39"/>
        <v>#N/A</v>
      </c>
      <c r="BU58" s="501">
        <f t="shared" si="40"/>
        <v>0</v>
      </c>
      <c r="BV58" s="9">
        <f t="shared" si="34"/>
        <v>8</v>
      </c>
      <c r="BW58" s="1" t="str">
        <f>IF(ISNA(BR58),"-",IF(BR58=0,"-",INDEX(Divisions!$B$6:$J$24,BT58,BS58)))</f>
        <v>-</v>
      </c>
      <c r="BX58" s="548" t="str">
        <f t="shared" si="49"/>
        <v>-</v>
      </c>
      <c r="BY58" s="549">
        <v>52</v>
      </c>
      <c r="BZ58" s="550" t="str">
        <f t="shared" si="47"/>
        <v>-</v>
      </c>
      <c r="CA58" s="551">
        <f t="shared" si="50"/>
        <v>52</v>
      </c>
    </row>
    <row r="59" spans="2:79" x14ac:dyDescent="0.25">
      <c r="B59" s="44">
        <v>53</v>
      </c>
      <c r="C59" s="206"/>
      <c r="D59" s="206"/>
      <c r="E59" s="206"/>
      <c r="F59" s="206"/>
      <c r="G59" s="207"/>
      <c r="H59" s="487"/>
      <c r="I59" s="486"/>
      <c r="J59" s="464"/>
      <c r="K59" s="464"/>
      <c r="L59" s="464"/>
      <c r="M59" s="562"/>
      <c r="N59" s="208"/>
      <c r="O59" s="209"/>
      <c r="P59" s="209"/>
      <c r="Q59" s="209"/>
      <c r="S59" s="543">
        <f t="shared" si="11"/>
        <v>53</v>
      </c>
      <c r="T59" s="543" t="str">
        <f t="shared" si="12"/>
        <v>-</v>
      </c>
      <c r="U59" s="544" t="str">
        <f t="shared" si="13"/>
        <v>-</v>
      </c>
      <c r="V59" s="544" t="str">
        <f t="shared" si="14"/>
        <v>-</v>
      </c>
      <c r="W59" s="305" t="str">
        <f t="shared" si="15"/>
        <v>-</v>
      </c>
      <c r="X59" s="545" t="str">
        <f t="shared" si="16"/>
        <v>-</v>
      </c>
      <c r="Z59" s="543">
        <f t="shared" si="17"/>
        <v>53</v>
      </c>
      <c r="AA59" s="543" t="str">
        <f t="shared" si="18"/>
        <v>-</v>
      </c>
      <c r="AB59" s="544" t="str">
        <f t="shared" si="19"/>
        <v>-</v>
      </c>
      <c r="AC59" s="544" t="str">
        <f t="shared" si="20"/>
        <v>-</v>
      </c>
      <c r="AD59" s="305" t="str">
        <f t="shared" si="21"/>
        <v>-</v>
      </c>
      <c r="AE59" s="545" t="str">
        <f t="shared" si="22"/>
        <v>-</v>
      </c>
      <c r="AG59" s="543">
        <f t="shared" si="23"/>
        <v>53</v>
      </c>
      <c r="AH59" s="543" t="str">
        <f t="shared" si="24"/>
        <v>-</v>
      </c>
      <c r="AI59" s="544" t="str">
        <f t="shared" si="25"/>
        <v>-</v>
      </c>
      <c r="AJ59" s="544" t="str">
        <f t="shared" si="26"/>
        <v>-</v>
      </c>
      <c r="AK59" s="305" t="str">
        <f t="shared" si="27"/>
        <v>-</v>
      </c>
      <c r="AL59" s="545" t="str">
        <f t="shared" si="28"/>
        <v>-</v>
      </c>
      <c r="AN59" s="36" t="e">
        <f>HLOOKUP($F59,Divisions!$B$4:$I$24,2,FALSE)</f>
        <v>#N/A</v>
      </c>
      <c r="AO59" s="546" t="e">
        <f>HLOOKUP($F59,Divisions!$B$4:$I$24,2+Input!AO$5,FALSE)</f>
        <v>#N/A</v>
      </c>
      <c r="AP59" s="546" t="e">
        <f>HLOOKUP($F59,Divisions!$B$4:$I$24,2+Input!AP$5,FALSE)</f>
        <v>#N/A</v>
      </c>
      <c r="AQ59" s="546" t="e">
        <f>HLOOKUP($F59,Divisions!$B$4:$I$24,2+Input!AQ$5,FALSE)</f>
        <v>#N/A</v>
      </c>
      <c r="AR59" s="546" t="e">
        <f>HLOOKUP($F59,Divisions!$B$4:$I$24,2+Input!AR$5,FALSE)</f>
        <v>#N/A</v>
      </c>
      <c r="AS59" s="546" t="e">
        <f>HLOOKUP($F59,Divisions!$B$4:$I$24,2+Input!AS$5,FALSE)</f>
        <v>#N/A</v>
      </c>
      <c r="AT59" s="546" t="e">
        <f>HLOOKUP($F59,Divisions!$B$4:$I$24,2+Input!AT$5,FALSE)</f>
        <v>#N/A</v>
      </c>
      <c r="AU59" s="546" t="e">
        <f>HLOOKUP($F59,Divisions!$B$4:$I$24,2+Input!AU$5,FALSE)</f>
        <v>#N/A</v>
      </c>
      <c r="AV59" s="546" t="e">
        <f>HLOOKUP($F59,Divisions!$B$4:$I$24,2+Input!AV$5,FALSE)</f>
        <v>#N/A</v>
      </c>
      <c r="AW59" s="546" t="e">
        <f>HLOOKUP($F59,Divisions!$B$4:$I$24,2+Input!AW$5,FALSE)</f>
        <v>#N/A</v>
      </c>
      <c r="AX59" s="546" t="e">
        <f>HLOOKUP($F59,Divisions!$B$4:$I$24,2+Input!AX$5,FALSE)</f>
        <v>#N/A</v>
      </c>
      <c r="AY59" s="546" t="e">
        <f>HLOOKUP($F59,Divisions!$B$4:$I$24,2+Input!AY$5,FALSE)</f>
        <v>#N/A</v>
      </c>
      <c r="AZ59" s="546" t="e">
        <f>HLOOKUP($F59,Divisions!$B$4:$I$24,2+Input!AZ$5,FALSE)</f>
        <v>#N/A</v>
      </c>
      <c r="BA59" s="546" t="e">
        <f>HLOOKUP($F59,Divisions!$B$4:$I$24,2+Input!BA$5,FALSE)</f>
        <v>#N/A</v>
      </c>
      <c r="BB59" s="546" t="e">
        <f>HLOOKUP($F59,Divisions!$B$4:$I$24,2+Input!BB$5,FALSE)</f>
        <v>#N/A</v>
      </c>
      <c r="BC59" s="546" t="e">
        <f>HLOOKUP($F59,Divisions!$B$4:$I$24,2+Input!BC$5,FALSE)</f>
        <v>#N/A</v>
      </c>
      <c r="BD59" s="546" t="e">
        <f>HLOOKUP($F59,Divisions!$B$4:$I$24,2+Input!BD$5,FALSE)</f>
        <v>#N/A</v>
      </c>
      <c r="BE59" s="546" t="e">
        <f>HLOOKUP($F59,Divisions!$B$4:$I$24,2+Input!BE$5,FALSE)</f>
        <v>#N/A</v>
      </c>
      <c r="BF59" s="546" t="e">
        <f>HLOOKUP($F59,Divisions!$B$4:$I$24,2+Input!BF$5,FALSE)</f>
        <v>#N/A</v>
      </c>
      <c r="BG59" s="5" t="s">
        <v>46</v>
      </c>
      <c r="BI59" s="547" t="str">
        <f>IF(ISNA(Input!AN59),"-",Input!AN59)</f>
        <v>-</v>
      </c>
      <c r="BJ59" s="547" t="str">
        <f>IF(Input!G59="","-",MATCH(Input!G59,Input!AO59:BG59,0))</f>
        <v>-</v>
      </c>
      <c r="BK59" s="547" t="str">
        <f t="shared" si="43"/>
        <v>-</v>
      </c>
      <c r="BL59" s="547" t="str">
        <f t="shared" si="37"/>
        <v>-</v>
      </c>
      <c r="BM59" s="8">
        <v>53</v>
      </c>
      <c r="BN59" s="8">
        <f t="shared" si="44"/>
        <v>0</v>
      </c>
      <c r="BO59" s="8">
        <f t="shared" si="45"/>
        <v>8</v>
      </c>
      <c r="BP59" s="548">
        <f t="shared" si="48"/>
        <v>0</v>
      </c>
      <c r="BQ59" s="8">
        <v>53</v>
      </c>
      <c r="BR59" s="8" t="e">
        <f t="shared" si="46"/>
        <v>#N/A</v>
      </c>
      <c r="BS59" s="8" t="e">
        <f t="shared" si="31"/>
        <v>#N/A</v>
      </c>
      <c r="BT59" s="8" t="e">
        <f t="shared" si="39"/>
        <v>#N/A</v>
      </c>
      <c r="BU59" s="501">
        <f t="shared" si="40"/>
        <v>0</v>
      </c>
      <c r="BV59" s="9">
        <f t="shared" si="34"/>
        <v>8</v>
      </c>
      <c r="BW59" s="1" t="str">
        <f>IF(ISNA(BR59),"-",IF(BR59=0,"-",INDEX(Divisions!$B$6:$J$24,BT59,BS59)))</f>
        <v>-</v>
      </c>
      <c r="BX59" s="548" t="str">
        <f t="shared" si="49"/>
        <v>-</v>
      </c>
      <c r="BY59" s="549">
        <v>53</v>
      </c>
      <c r="BZ59" s="550" t="str">
        <f t="shared" si="47"/>
        <v>-</v>
      </c>
      <c r="CA59" s="551">
        <f t="shared" si="50"/>
        <v>53</v>
      </c>
    </row>
    <row r="60" spans="2:79" x14ac:dyDescent="0.25">
      <c r="B60" s="552">
        <v>54</v>
      </c>
      <c r="C60" s="206"/>
      <c r="D60" s="206"/>
      <c r="E60" s="206"/>
      <c r="F60" s="206"/>
      <c r="G60" s="207"/>
      <c r="H60" s="487"/>
      <c r="I60" s="486"/>
      <c r="J60" s="464"/>
      <c r="K60" s="464"/>
      <c r="L60" s="464"/>
      <c r="M60" s="562"/>
      <c r="N60" s="208"/>
      <c r="O60" s="209"/>
      <c r="P60" s="209"/>
      <c r="Q60" s="209"/>
      <c r="S60" s="543">
        <f t="shared" si="11"/>
        <v>54</v>
      </c>
      <c r="T60" s="543" t="str">
        <f t="shared" si="12"/>
        <v>-</v>
      </c>
      <c r="U60" s="544" t="str">
        <f t="shared" si="13"/>
        <v>-</v>
      </c>
      <c r="V60" s="544" t="str">
        <f t="shared" si="14"/>
        <v>-</v>
      </c>
      <c r="W60" s="305" t="str">
        <f t="shared" si="15"/>
        <v>-</v>
      </c>
      <c r="X60" s="545" t="str">
        <f t="shared" si="16"/>
        <v>-</v>
      </c>
      <c r="Z60" s="543">
        <f t="shared" si="17"/>
        <v>54</v>
      </c>
      <c r="AA60" s="543" t="str">
        <f t="shared" si="18"/>
        <v>-</v>
      </c>
      <c r="AB60" s="544" t="str">
        <f t="shared" si="19"/>
        <v>-</v>
      </c>
      <c r="AC60" s="544" t="str">
        <f t="shared" si="20"/>
        <v>-</v>
      </c>
      <c r="AD60" s="305" t="str">
        <f t="shared" si="21"/>
        <v>-</v>
      </c>
      <c r="AE60" s="545" t="str">
        <f t="shared" si="22"/>
        <v>-</v>
      </c>
      <c r="AG60" s="543">
        <f t="shared" si="23"/>
        <v>54</v>
      </c>
      <c r="AH60" s="543" t="str">
        <f t="shared" si="24"/>
        <v>-</v>
      </c>
      <c r="AI60" s="544" t="str">
        <f t="shared" si="25"/>
        <v>-</v>
      </c>
      <c r="AJ60" s="544" t="str">
        <f t="shared" si="26"/>
        <v>-</v>
      </c>
      <c r="AK60" s="305" t="str">
        <f t="shared" si="27"/>
        <v>-</v>
      </c>
      <c r="AL60" s="545" t="str">
        <f t="shared" si="28"/>
        <v>-</v>
      </c>
      <c r="AN60" s="36" t="e">
        <f>HLOOKUP($F60,Divisions!$B$4:$I$24,2,FALSE)</f>
        <v>#N/A</v>
      </c>
      <c r="AO60" s="546" t="e">
        <f>HLOOKUP($F60,Divisions!$B$4:$I$24,2+Input!AO$5,FALSE)</f>
        <v>#N/A</v>
      </c>
      <c r="AP60" s="546" t="e">
        <f>HLOOKUP($F60,Divisions!$B$4:$I$24,2+Input!AP$5,FALSE)</f>
        <v>#N/A</v>
      </c>
      <c r="AQ60" s="546" t="e">
        <f>HLOOKUP($F60,Divisions!$B$4:$I$24,2+Input!AQ$5,FALSE)</f>
        <v>#N/A</v>
      </c>
      <c r="AR60" s="546" t="e">
        <f>HLOOKUP($F60,Divisions!$B$4:$I$24,2+Input!AR$5,FALSE)</f>
        <v>#N/A</v>
      </c>
      <c r="AS60" s="546" t="e">
        <f>HLOOKUP($F60,Divisions!$B$4:$I$24,2+Input!AS$5,FALSE)</f>
        <v>#N/A</v>
      </c>
      <c r="AT60" s="546" t="e">
        <f>HLOOKUP($F60,Divisions!$B$4:$I$24,2+Input!AT$5,FALSE)</f>
        <v>#N/A</v>
      </c>
      <c r="AU60" s="546" t="e">
        <f>HLOOKUP($F60,Divisions!$B$4:$I$24,2+Input!AU$5,FALSE)</f>
        <v>#N/A</v>
      </c>
      <c r="AV60" s="546" t="e">
        <f>HLOOKUP($F60,Divisions!$B$4:$I$24,2+Input!AV$5,FALSE)</f>
        <v>#N/A</v>
      </c>
      <c r="AW60" s="546" t="e">
        <f>HLOOKUP($F60,Divisions!$B$4:$I$24,2+Input!AW$5,FALSE)</f>
        <v>#N/A</v>
      </c>
      <c r="AX60" s="546" t="e">
        <f>HLOOKUP($F60,Divisions!$B$4:$I$24,2+Input!AX$5,FALSE)</f>
        <v>#N/A</v>
      </c>
      <c r="AY60" s="546" t="e">
        <f>HLOOKUP($F60,Divisions!$B$4:$I$24,2+Input!AY$5,FALSE)</f>
        <v>#N/A</v>
      </c>
      <c r="AZ60" s="546" t="e">
        <f>HLOOKUP($F60,Divisions!$B$4:$I$24,2+Input!AZ$5,FALSE)</f>
        <v>#N/A</v>
      </c>
      <c r="BA60" s="546" t="e">
        <f>HLOOKUP($F60,Divisions!$B$4:$I$24,2+Input!BA$5,FALSE)</f>
        <v>#N/A</v>
      </c>
      <c r="BB60" s="546" t="e">
        <f>HLOOKUP($F60,Divisions!$B$4:$I$24,2+Input!BB$5,FALSE)</f>
        <v>#N/A</v>
      </c>
      <c r="BC60" s="546" t="e">
        <f>HLOOKUP($F60,Divisions!$B$4:$I$24,2+Input!BC$5,FALSE)</f>
        <v>#N/A</v>
      </c>
      <c r="BD60" s="546" t="e">
        <f>HLOOKUP($F60,Divisions!$B$4:$I$24,2+Input!BD$5,FALSE)</f>
        <v>#N/A</v>
      </c>
      <c r="BE60" s="546" t="e">
        <f>HLOOKUP($F60,Divisions!$B$4:$I$24,2+Input!BE$5,FALSE)</f>
        <v>#N/A</v>
      </c>
      <c r="BF60" s="546" t="e">
        <f>HLOOKUP($F60,Divisions!$B$4:$I$24,2+Input!BF$5,FALSE)</f>
        <v>#N/A</v>
      </c>
      <c r="BG60" s="5" t="s">
        <v>46</v>
      </c>
      <c r="BI60" s="547" t="str">
        <f>IF(ISNA(Input!AN60),"-",Input!AN60)</f>
        <v>-</v>
      </c>
      <c r="BJ60" s="547" t="str">
        <f>IF(Input!G60="","-",MATCH(Input!G60,Input!AO60:BG60,0))</f>
        <v>-</v>
      </c>
      <c r="BK60" s="547" t="str">
        <f t="shared" si="43"/>
        <v>-</v>
      </c>
      <c r="BL60" s="547" t="str">
        <f t="shared" si="37"/>
        <v>-</v>
      </c>
      <c r="BM60" s="8">
        <v>54</v>
      </c>
      <c r="BN60" s="8">
        <f t="shared" si="44"/>
        <v>0</v>
      </c>
      <c r="BO60" s="8">
        <f t="shared" si="45"/>
        <v>8</v>
      </c>
      <c r="BP60" s="548">
        <f t="shared" si="48"/>
        <v>0</v>
      </c>
      <c r="BQ60" s="8">
        <v>54</v>
      </c>
      <c r="BR60" s="8" t="e">
        <f t="shared" si="46"/>
        <v>#N/A</v>
      </c>
      <c r="BS60" s="8" t="e">
        <f t="shared" si="31"/>
        <v>#N/A</v>
      </c>
      <c r="BT60" s="8" t="e">
        <f t="shared" si="39"/>
        <v>#N/A</v>
      </c>
      <c r="BU60" s="501">
        <f t="shared" si="40"/>
        <v>0</v>
      </c>
      <c r="BV60" s="9">
        <f t="shared" si="34"/>
        <v>8</v>
      </c>
      <c r="BW60" s="1" t="str">
        <f>IF(ISNA(BR60),"-",IF(BR60=0,"-",INDEX(Divisions!$B$6:$J$24,BT60,BS60)))</f>
        <v>-</v>
      </c>
      <c r="BX60" s="548" t="str">
        <f t="shared" si="49"/>
        <v>-</v>
      </c>
      <c r="BY60" s="549">
        <v>54</v>
      </c>
      <c r="BZ60" s="550" t="str">
        <f t="shared" si="47"/>
        <v>-</v>
      </c>
      <c r="CA60" s="551">
        <f t="shared" si="50"/>
        <v>54</v>
      </c>
    </row>
    <row r="61" spans="2:79" x14ac:dyDescent="0.25">
      <c r="B61" s="44">
        <v>55</v>
      </c>
      <c r="C61" s="206"/>
      <c r="D61" s="206"/>
      <c r="E61" s="206"/>
      <c r="F61" s="206"/>
      <c r="G61" s="207"/>
      <c r="H61" s="487"/>
      <c r="I61" s="486"/>
      <c r="J61" s="464"/>
      <c r="K61" s="464"/>
      <c r="L61" s="464"/>
      <c r="M61" s="562"/>
      <c r="N61" s="208"/>
      <c r="O61" s="209"/>
      <c r="P61" s="209"/>
      <c r="Q61" s="209"/>
      <c r="S61" s="543">
        <f t="shared" si="11"/>
        <v>55</v>
      </c>
      <c r="T61" s="543" t="str">
        <f t="shared" si="12"/>
        <v>-</v>
      </c>
      <c r="U61" s="544" t="str">
        <f t="shared" si="13"/>
        <v>-</v>
      </c>
      <c r="V61" s="544" t="str">
        <f t="shared" si="14"/>
        <v>-</v>
      </c>
      <c r="W61" s="305" t="str">
        <f t="shared" si="15"/>
        <v>-</v>
      </c>
      <c r="X61" s="545" t="str">
        <f t="shared" si="16"/>
        <v>-</v>
      </c>
      <c r="Z61" s="543">
        <f t="shared" si="17"/>
        <v>55</v>
      </c>
      <c r="AA61" s="543" t="str">
        <f t="shared" si="18"/>
        <v>-</v>
      </c>
      <c r="AB61" s="544" t="str">
        <f t="shared" si="19"/>
        <v>-</v>
      </c>
      <c r="AC61" s="544" t="str">
        <f t="shared" si="20"/>
        <v>-</v>
      </c>
      <c r="AD61" s="305" t="str">
        <f t="shared" si="21"/>
        <v>-</v>
      </c>
      <c r="AE61" s="545" t="str">
        <f t="shared" si="22"/>
        <v>-</v>
      </c>
      <c r="AG61" s="543">
        <f t="shared" si="23"/>
        <v>55</v>
      </c>
      <c r="AH61" s="543" t="str">
        <f t="shared" si="24"/>
        <v>-</v>
      </c>
      <c r="AI61" s="544" t="str">
        <f t="shared" si="25"/>
        <v>-</v>
      </c>
      <c r="AJ61" s="544" t="str">
        <f t="shared" si="26"/>
        <v>-</v>
      </c>
      <c r="AK61" s="305" t="str">
        <f t="shared" si="27"/>
        <v>-</v>
      </c>
      <c r="AL61" s="545" t="str">
        <f t="shared" si="28"/>
        <v>-</v>
      </c>
      <c r="AN61" s="36" t="e">
        <f>HLOOKUP($F61,Divisions!$B$4:$I$24,2,FALSE)</f>
        <v>#N/A</v>
      </c>
      <c r="AO61" s="546" t="e">
        <f>HLOOKUP($F61,Divisions!$B$4:$I$24,2+Input!AO$5,FALSE)</f>
        <v>#N/A</v>
      </c>
      <c r="AP61" s="546" t="e">
        <f>HLOOKUP($F61,Divisions!$B$4:$I$24,2+Input!AP$5,FALSE)</f>
        <v>#N/A</v>
      </c>
      <c r="AQ61" s="546" t="e">
        <f>HLOOKUP($F61,Divisions!$B$4:$I$24,2+Input!AQ$5,FALSE)</f>
        <v>#N/A</v>
      </c>
      <c r="AR61" s="546" t="e">
        <f>HLOOKUP($F61,Divisions!$B$4:$I$24,2+Input!AR$5,FALSE)</f>
        <v>#N/A</v>
      </c>
      <c r="AS61" s="546" t="e">
        <f>HLOOKUP($F61,Divisions!$B$4:$I$24,2+Input!AS$5,FALSE)</f>
        <v>#N/A</v>
      </c>
      <c r="AT61" s="546" t="e">
        <f>HLOOKUP($F61,Divisions!$B$4:$I$24,2+Input!AT$5,FALSE)</f>
        <v>#N/A</v>
      </c>
      <c r="AU61" s="546" t="e">
        <f>HLOOKUP($F61,Divisions!$B$4:$I$24,2+Input!AU$5,FALSE)</f>
        <v>#N/A</v>
      </c>
      <c r="AV61" s="546" t="e">
        <f>HLOOKUP($F61,Divisions!$B$4:$I$24,2+Input!AV$5,FALSE)</f>
        <v>#N/A</v>
      </c>
      <c r="AW61" s="546" t="e">
        <f>HLOOKUP($F61,Divisions!$B$4:$I$24,2+Input!AW$5,FALSE)</f>
        <v>#N/A</v>
      </c>
      <c r="AX61" s="546" t="e">
        <f>HLOOKUP($F61,Divisions!$B$4:$I$24,2+Input!AX$5,FALSE)</f>
        <v>#N/A</v>
      </c>
      <c r="AY61" s="546" t="e">
        <f>HLOOKUP($F61,Divisions!$B$4:$I$24,2+Input!AY$5,FALSE)</f>
        <v>#N/A</v>
      </c>
      <c r="AZ61" s="546" t="e">
        <f>HLOOKUP($F61,Divisions!$B$4:$I$24,2+Input!AZ$5,FALSE)</f>
        <v>#N/A</v>
      </c>
      <c r="BA61" s="546" t="e">
        <f>HLOOKUP($F61,Divisions!$B$4:$I$24,2+Input!BA$5,FALSE)</f>
        <v>#N/A</v>
      </c>
      <c r="BB61" s="546" t="e">
        <f>HLOOKUP($F61,Divisions!$B$4:$I$24,2+Input!BB$5,FALSE)</f>
        <v>#N/A</v>
      </c>
      <c r="BC61" s="546" t="e">
        <f>HLOOKUP($F61,Divisions!$B$4:$I$24,2+Input!BC$5,FALSE)</f>
        <v>#N/A</v>
      </c>
      <c r="BD61" s="546" t="e">
        <f>HLOOKUP($F61,Divisions!$B$4:$I$24,2+Input!BD$5,FALSE)</f>
        <v>#N/A</v>
      </c>
      <c r="BE61" s="546" t="e">
        <f>HLOOKUP($F61,Divisions!$B$4:$I$24,2+Input!BE$5,FALSE)</f>
        <v>#N/A</v>
      </c>
      <c r="BF61" s="546" t="e">
        <f>HLOOKUP($F61,Divisions!$B$4:$I$24,2+Input!BF$5,FALSE)</f>
        <v>#N/A</v>
      </c>
      <c r="BG61" s="5" t="s">
        <v>46</v>
      </c>
      <c r="BI61" s="547" t="str">
        <f>IF(ISNA(Input!AN61),"-",Input!AN61)</f>
        <v>-</v>
      </c>
      <c r="BJ61" s="547" t="str">
        <f>IF(Input!G61="","-",MATCH(Input!G61,Input!AO61:BG61,0))</f>
        <v>-</v>
      </c>
      <c r="BK61" s="547" t="str">
        <f t="shared" si="43"/>
        <v>-</v>
      </c>
      <c r="BL61" s="547" t="str">
        <f t="shared" si="37"/>
        <v>-</v>
      </c>
      <c r="BM61" s="8">
        <v>55</v>
      </c>
      <c r="BN61" s="8">
        <f t="shared" si="44"/>
        <v>0</v>
      </c>
      <c r="BO61" s="8">
        <f t="shared" si="45"/>
        <v>8</v>
      </c>
      <c r="BP61" s="548">
        <f t="shared" si="48"/>
        <v>0</v>
      </c>
      <c r="BQ61" s="8">
        <v>55</v>
      </c>
      <c r="BR61" s="8" t="e">
        <f t="shared" si="46"/>
        <v>#N/A</v>
      </c>
      <c r="BS61" s="8" t="e">
        <f t="shared" si="31"/>
        <v>#N/A</v>
      </c>
      <c r="BT61" s="8" t="e">
        <f t="shared" si="39"/>
        <v>#N/A</v>
      </c>
      <c r="BU61" s="501">
        <f t="shared" si="40"/>
        <v>0</v>
      </c>
      <c r="BV61" s="9">
        <f t="shared" si="34"/>
        <v>8</v>
      </c>
      <c r="BW61" s="1" t="str">
        <f>IF(ISNA(BR61),"-",IF(BR61=0,"-",INDEX(Divisions!$B$6:$J$24,BT61,BS61)))</f>
        <v>-</v>
      </c>
      <c r="BX61" s="548" t="str">
        <f t="shared" si="49"/>
        <v>-</v>
      </c>
      <c r="BY61" s="549">
        <v>55</v>
      </c>
      <c r="BZ61" s="550" t="str">
        <f t="shared" si="47"/>
        <v>-</v>
      </c>
      <c r="CA61" s="551">
        <f t="shared" si="50"/>
        <v>55</v>
      </c>
    </row>
    <row r="62" spans="2:79" x14ac:dyDescent="0.25">
      <c r="B62" s="552">
        <v>56</v>
      </c>
      <c r="C62" s="206"/>
      <c r="D62" s="206"/>
      <c r="E62" s="206"/>
      <c r="F62" s="206"/>
      <c r="G62" s="207"/>
      <c r="H62" s="487"/>
      <c r="I62" s="486"/>
      <c r="J62" s="464"/>
      <c r="K62" s="464"/>
      <c r="L62" s="464"/>
      <c r="M62" s="562"/>
      <c r="N62" s="208"/>
      <c r="O62" s="209"/>
      <c r="P62" s="209"/>
      <c r="Q62" s="209"/>
      <c r="S62" s="543">
        <f t="shared" si="11"/>
        <v>56</v>
      </c>
      <c r="T62" s="543" t="str">
        <f t="shared" si="12"/>
        <v>-</v>
      </c>
      <c r="U62" s="544" t="str">
        <f t="shared" si="13"/>
        <v>-</v>
      </c>
      <c r="V62" s="544" t="str">
        <f t="shared" si="14"/>
        <v>-</v>
      </c>
      <c r="W62" s="305" t="str">
        <f t="shared" si="15"/>
        <v>-</v>
      </c>
      <c r="X62" s="545" t="str">
        <f t="shared" si="16"/>
        <v>-</v>
      </c>
      <c r="Z62" s="543">
        <f t="shared" si="17"/>
        <v>56</v>
      </c>
      <c r="AA62" s="543" t="str">
        <f t="shared" si="18"/>
        <v>-</v>
      </c>
      <c r="AB62" s="544" t="str">
        <f t="shared" si="19"/>
        <v>-</v>
      </c>
      <c r="AC62" s="544" t="str">
        <f t="shared" si="20"/>
        <v>-</v>
      </c>
      <c r="AD62" s="305" t="str">
        <f t="shared" si="21"/>
        <v>-</v>
      </c>
      <c r="AE62" s="545" t="str">
        <f t="shared" si="22"/>
        <v>-</v>
      </c>
      <c r="AG62" s="543">
        <f t="shared" si="23"/>
        <v>56</v>
      </c>
      <c r="AH62" s="543" t="str">
        <f t="shared" si="24"/>
        <v>-</v>
      </c>
      <c r="AI62" s="544" t="str">
        <f t="shared" si="25"/>
        <v>-</v>
      </c>
      <c r="AJ62" s="544" t="str">
        <f t="shared" si="26"/>
        <v>-</v>
      </c>
      <c r="AK62" s="305" t="str">
        <f t="shared" si="27"/>
        <v>-</v>
      </c>
      <c r="AL62" s="545" t="str">
        <f t="shared" si="28"/>
        <v>-</v>
      </c>
      <c r="AN62" s="36" t="e">
        <f>HLOOKUP($F62,Divisions!$B$4:$I$24,2,FALSE)</f>
        <v>#N/A</v>
      </c>
      <c r="AO62" s="546" t="e">
        <f>HLOOKUP($F62,Divisions!$B$4:$I$24,2+Input!AO$5,FALSE)</f>
        <v>#N/A</v>
      </c>
      <c r="AP62" s="546" t="e">
        <f>HLOOKUP($F62,Divisions!$B$4:$I$24,2+Input!AP$5,FALSE)</f>
        <v>#N/A</v>
      </c>
      <c r="AQ62" s="546" t="e">
        <f>HLOOKUP($F62,Divisions!$B$4:$I$24,2+Input!AQ$5,FALSE)</f>
        <v>#N/A</v>
      </c>
      <c r="AR62" s="546" t="e">
        <f>HLOOKUP($F62,Divisions!$B$4:$I$24,2+Input!AR$5,FALSE)</f>
        <v>#N/A</v>
      </c>
      <c r="AS62" s="546" t="e">
        <f>HLOOKUP($F62,Divisions!$B$4:$I$24,2+Input!AS$5,FALSE)</f>
        <v>#N/A</v>
      </c>
      <c r="AT62" s="546" t="e">
        <f>HLOOKUP($F62,Divisions!$B$4:$I$24,2+Input!AT$5,FALSE)</f>
        <v>#N/A</v>
      </c>
      <c r="AU62" s="546" t="e">
        <f>HLOOKUP($F62,Divisions!$B$4:$I$24,2+Input!AU$5,FALSE)</f>
        <v>#N/A</v>
      </c>
      <c r="AV62" s="546" t="e">
        <f>HLOOKUP($F62,Divisions!$B$4:$I$24,2+Input!AV$5,FALSE)</f>
        <v>#N/A</v>
      </c>
      <c r="AW62" s="546" t="e">
        <f>HLOOKUP($F62,Divisions!$B$4:$I$24,2+Input!AW$5,FALSE)</f>
        <v>#N/A</v>
      </c>
      <c r="AX62" s="546" t="e">
        <f>HLOOKUP($F62,Divisions!$B$4:$I$24,2+Input!AX$5,FALSE)</f>
        <v>#N/A</v>
      </c>
      <c r="AY62" s="546" t="e">
        <f>HLOOKUP($F62,Divisions!$B$4:$I$24,2+Input!AY$5,FALSE)</f>
        <v>#N/A</v>
      </c>
      <c r="AZ62" s="546" t="e">
        <f>HLOOKUP($F62,Divisions!$B$4:$I$24,2+Input!AZ$5,FALSE)</f>
        <v>#N/A</v>
      </c>
      <c r="BA62" s="546" t="e">
        <f>HLOOKUP($F62,Divisions!$B$4:$I$24,2+Input!BA$5,FALSE)</f>
        <v>#N/A</v>
      </c>
      <c r="BB62" s="546" t="e">
        <f>HLOOKUP($F62,Divisions!$B$4:$I$24,2+Input!BB$5,FALSE)</f>
        <v>#N/A</v>
      </c>
      <c r="BC62" s="546" t="e">
        <f>HLOOKUP($F62,Divisions!$B$4:$I$24,2+Input!BC$5,FALSE)</f>
        <v>#N/A</v>
      </c>
      <c r="BD62" s="546" t="e">
        <f>HLOOKUP($F62,Divisions!$B$4:$I$24,2+Input!BD$5,FALSE)</f>
        <v>#N/A</v>
      </c>
      <c r="BE62" s="546" t="e">
        <f>HLOOKUP($F62,Divisions!$B$4:$I$24,2+Input!BE$5,FALSE)</f>
        <v>#N/A</v>
      </c>
      <c r="BF62" s="546" t="e">
        <f>HLOOKUP($F62,Divisions!$B$4:$I$24,2+Input!BF$5,FALSE)</f>
        <v>#N/A</v>
      </c>
      <c r="BG62" s="5" t="s">
        <v>46</v>
      </c>
      <c r="BI62" s="547" t="str">
        <f>IF(ISNA(Input!AN62),"-",Input!AN62)</f>
        <v>-</v>
      </c>
      <c r="BJ62" s="547" t="str">
        <f>IF(Input!G62="","-",MATCH(Input!G62,Input!AO62:BG62,0))</f>
        <v>-</v>
      </c>
      <c r="BK62" s="547" t="str">
        <f t="shared" si="43"/>
        <v>-</v>
      </c>
      <c r="BL62" s="547" t="str">
        <f t="shared" si="37"/>
        <v>-</v>
      </c>
      <c r="BM62" s="8">
        <v>56</v>
      </c>
      <c r="BN62" s="8">
        <f t="shared" si="44"/>
        <v>0</v>
      </c>
      <c r="BO62" s="8">
        <f t="shared" si="45"/>
        <v>8</v>
      </c>
      <c r="BP62" s="548">
        <f t="shared" si="48"/>
        <v>0</v>
      </c>
      <c r="BQ62" s="8">
        <v>56</v>
      </c>
      <c r="BR62" s="8" t="e">
        <f t="shared" si="46"/>
        <v>#N/A</v>
      </c>
      <c r="BS62" s="8" t="e">
        <f t="shared" si="31"/>
        <v>#N/A</v>
      </c>
      <c r="BT62" s="8" t="e">
        <f t="shared" si="39"/>
        <v>#N/A</v>
      </c>
      <c r="BU62" s="501">
        <f t="shared" si="40"/>
        <v>0</v>
      </c>
      <c r="BV62" s="9">
        <f t="shared" si="34"/>
        <v>8</v>
      </c>
      <c r="BW62" s="1" t="str">
        <f>IF(ISNA(BR62),"-",IF(BR62=0,"-",INDEX(Divisions!$B$6:$J$24,BT62,BS62)))</f>
        <v>-</v>
      </c>
      <c r="BX62" s="548" t="str">
        <f t="shared" si="49"/>
        <v>-</v>
      </c>
      <c r="BY62" s="549">
        <v>56</v>
      </c>
      <c r="BZ62" s="550" t="str">
        <f t="shared" si="47"/>
        <v>-</v>
      </c>
      <c r="CA62" s="551">
        <f t="shared" si="50"/>
        <v>56</v>
      </c>
    </row>
    <row r="63" spans="2:79" x14ac:dyDescent="0.25">
      <c r="B63" s="44">
        <v>57</v>
      </c>
      <c r="C63" s="206"/>
      <c r="D63" s="206"/>
      <c r="E63" s="206"/>
      <c r="F63" s="206"/>
      <c r="G63" s="207"/>
      <c r="H63" s="487"/>
      <c r="I63" s="486"/>
      <c r="J63" s="464"/>
      <c r="K63" s="464"/>
      <c r="L63" s="464"/>
      <c r="M63" s="562"/>
      <c r="N63" s="208"/>
      <c r="O63" s="209"/>
      <c r="P63" s="209"/>
      <c r="Q63" s="209"/>
      <c r="S63" s="543">
        <f t="shared" si="11"/>
        <v>57</v>
      </c>
      <c r="T63" s="543" t="str">
        <f t="shared" si="12"/>
        <v>-</v>
      </c>
      <c r="U63" s="544" t="str">
        <f t="shared" si="13"/>
        <v>-</v>
      </c>
      <c r="V63" s="544" t="str">
        <f t="shared" si="14"/>
        <v>-</v>
      </c>
      <c r="W63" s="305" t="str">
        <f t="shared" si="15"/>
        <v>-</v>
      </c>
      <c r="X63" s="545" t="str">
        <f t="shared" si="16"/>
        <v>-</v>
      </c>
      <c r="Z63" s="543">
        <f t="shared" si="17"/>
        <v>57</v>
      </c>
      <c r="AA63" s="543" t="str">
        <f t="shared" si="18"/>
        <v>-</v>
      </c>
      <c r="AB63" s="544" t="str">
        <f t="shared" si="19"/>
        <v>-</v>
      </c>
      <c r="AC63" s="544" t="str">
        <f t="shared" si="20"/>
        <v>-</v>
      </c>
      <c r="AD63" s="305" t="str">
        <f t="shared" si="21"/>
        <v>-</v>
      </c>
      <c r="AE63" s="545" t="str">
        <f t="shared" si="22"/>
        <v>-</v>
      </c>
      <c r="AG63" s="543">
        <f t="shared" si="23"/>
        <v>57</v>
      </c>
      <c r="AH63" s="543" t="str">
        <f t="shared" si="24"/>
        <v>-</v>
      </c>
      <c r="AI63" s="544" t="str">
        <f t="shared" si="25"/>
        <v>-</v>
      </c>
      <c r="AJ63" s="544" t="str">
        <f t="shared" si="26"/>
        <v>-</v>
      </c>
      <c r="AK63" s="305" t="str">
        <f t="shared" si="27"/>
        <v>-</v>
      </c>
      <c r="AL63" s="545" t="str">
        <f t="shared" si="28"/>
        <v>-</v>
      </c>
      <c r="AN63" s="36" t="e">
        <f>HLOOKUP($F63,Divisions!$B$4:$I$24,2,FALSE)</f>
        <v>#N/A</v>
      </c>
      <c r="AO63" s="546" t="e">
        <f>HLOOKUP($F63,Divisions!$B$4:$I$24,2+Input!AO$5,FALSE)</f>
        <v>#N/A</v>
      </c>
      <c r="AP63" s="546" t="e">
        <f>HLOOKUP($F63,Divisions!$B$4:$I$24,2+Input!AP$5,FALSE)</f>
        <v>#N/A</v>
      </c>
      <c r="AQ63" s="546" t="e">
        <f>HLOOKUP($F63,Divisions!$B$4:$I$24,2+Input!AQ$5,FALSE)</f>
        <v>#N/A</v>
      </c>
      <c r="AR63" s="546" t="e">
        <f>HLOOKUP($F63,Divisions!$B$4:$I$24,2+Input!AR$5,FALSE)</f>
        <v>#N/A</v>
      </c>
      <c r="AS63" s="546" t="e">
        <f>HLOOKUP($F63,Divisions!$B$4:$I$24,2+Input!AS$5,FALSE)</f>
        <v>#N/A</v>
      </c>
      <c r="AT63" s="546" t="e">
        <f>HLOOKUP($F63,Divisions!$B$4:$I$24,2+Input!AT$5,FALSE)</f>
        <v>#N/A</v>
      </c>
      <c r="AU63" s="546" t="e">
        <f>HLOOKUP($F63,Divisions!$B$4:$I$24,2+Input!AU$5,FALSE)</f>
        <v>#N/A</v>
      </c>
      <c r="AV63" s="546" t="e">
        <f>HLOOKUP($F63,Divisions!$B$4:$I$24,2+Input!AV$5,FALSE)</f>
        <v>#N/A</v>
      </c>
      <c r="AW63" s="546" t="e">
        <f>HLOOKUP($F63,Divisions!$B$4:$I$24,2+Input!AW$5,FALSE)</f>
        <v>#N/A</v>
      </c>
      <c r="AX63" s="546" t="e">
        <f>HLOOKUP($F63,Divisions!$B$4:$I$24,2+Input!AX$5,FALSE)</f>
        <v>#N/A</v>
      </c>
      <c r="AY63" s="546" t="e">
        <f>HLOOKUP($F63,Divisions!$B$4:$I$24,2+Input!AY$5,FALSE)</f>
        <v>#N/A</v>
      </c>
      <c r="AZ63" s="546" t="e">
        <f>HLOOKUP($F63,Divisions!$B$4:$I$24,2+Input!AZ$5,FALSE)</f>
        <v>#N/A</v>
      </c>
      <c r="BA63" s="546" t="e">
        <f>HLOOKUP($F63,Divisions!$B$4:$I$24,2+Input!BA$5,FALSE)</f>
        <v>#N/A</v>
      </c>
      <c r="BB63" s="546" t="e">
        <f>HLOOKUP($F63,Divisions!$B$4:$I$24,2+Input!BB$5,FALSE)</f>
        <v>#N/A</v>
      </c>
      <c r="BC63" s="546" t="e">
        <f>HLOOKUP($F63,Divisions!$B$4:$I$24,2+Input!BC$5,FALSE)</f>
        <v>#N/A</v>
      </c>
      <c r="BD63" s="546" t="e">
        <f>HLOOKUP($F63,Divisions!$B$4:$I$24,2+Input!BD$5,FALSE)</f>
        <v>#N/A</v>
      </c>
      <c r="BE63" s="546" t="e">
        <f>HLOOKUP($F63,Divisions!$B$4:$I$24,2+Input!BE$5,FALSE)</f>
        <v>#N/A</v>
      </c>
      <c r="BF63" s="546" t="e">
        <f>HLOOKUP($F63,Divisions!$B$4:$I$24,2+Input!BF$5,FALSE)</f>
        <v>#N/A</v>
      </c>
      <c r="BG63" s="5" t="s">
        <v>46</v>
      </c>
      <c r="BI63" s="547" t="str">
        <f>IF(ISNA(Input!AN63),"-",Input!AN63)</f>
        <v>-</v>
      </c>
      <c r="BJ63" s="547" t="str">
        <f>IF(Input!G63="","-",MATCH(Input!G63,Input!AO63:BG63,0))</f>
        <v>-</v>
      </c>
      <c r="BK63" s="547" t="str">
        <f t="shared" si="43"/>
        <v>-</v>
      </c>
      <c r="BL63" s="547" t="str">
        <f t="shared" si="37"/>
        <v>-</v>
      </c>
      <c r="BM63" s="8">
        <v>57</v>
      </c>
      <c r="BN63" s="8">
        <f t="shared" si="44"/>
        <v>0</v>
      </c>
      <c r="BO63" s="8">
        <f t="shared" si="45"/>
        <v>8</v>
      </c>
      <c r="BP63" s="548">
        <f>BN63</f>
        <v>0</v>
      </c>
      <c r="BQ63" s="8">
        <v>57</v>
      </c>
      <c r="BR63" s="8" t="e">
        <f t="shared" si="46"/>
        <v>#N/A</v>
      </c>
      <c r="BS63" s="8" t="e">
        <f>ROUNDDOWN(BR63,0)</f>
        <v>#N/A</v>
      </c>
      <c r="BT63" s="8" t="e">
        <f t="shared" si="39"/>
        <v>#N/A</v>
      </c>
      <c r="BU63" s="501">
        <f t="shared" si="40"/>
        <v>0</v>
      </c>
      <c r="BV63" s="9">
        <f t="shared" si="34"/>
        <v>8</v>
      </c>
      <c r="BW63" s="1" t="str">
        <f>IF(ISNA(BR63),"-",IF(BR63=0,"-",INDEX(Divisions!$B$6:$J$24,BT63,BS63)))</f>
        <v>-</v>
      </c>
      <c r="BX63" s="548" t="str">
        <f>IF(BW63="-","-",BR63)</f>
        <v>-</v>
      </c>
      <c r="BY63" s="549">
        <v>57</v>
      </c>
      <c r="BZ63" s="550" t="str">
        <f t="shared" si="47"/>
        <v>-</v>
      </c>
      <c r="CA63" s="551">
        <f>BY63</f>
        <v>57</v>
      </c>
    </row>
    <row r="64" spans="2:79" x14ac:dyDescent="0.25">
      <c r="B64" s="552">
        <v>58</v>
      </c>
      <c r="C64" s="206"/>
      <c r="D64" s="206"/>
      <c r="E64" s="206"/>
      <c r="F64" s="206"/>
      <c r="G64" s="207"/>
      <c r="H64" s="487"/>
      <c r="I64" s="486"/>
      <c r="J64" s="464"/>
      <c r="K64" s="464"/>
      <c r="L64" s="464"/>
      <c r="M64" s="562"/>
      <c r="N64" s="208"/>
      <c r="O64" s="209"/>
      <c r="P64" s="209"/>
      <c r="Q64" s="209"/>
      <c r="S64" s="543">
        <f t="shared" si="11"/>
        <v>58</v>
      </c>
      <c r="T64" s="543" t="str">
        <f t="shared" si="12"/>
        <v>-</v>
      </c>
      <c r="U64" s="544" t="str">
        <f t="shared" si="13"/>
        <v>-</v>
      </c>
      <c r="V64" s="544" t="str">
        <f t="shared" si="14"/>
        <v>-</v>
      </c>
      <c r="W64" s="305" t="str">
        <f t="shared" si="15"/>
        <v>-</v>
      </c>
      <c r="X64" s="545" t="str">
        <f t="shared" si="16"/>
        <v>-</v>
      </c>
      <c r="Z64" s="543">
        <f t="shared" si="17"/>
        <v>58</v>
      </c>
      <c r="AA64" s="543" t="str">
        <f t="shared" si="18"/>
        <v>-</v>
      </c>
      <c r="AB64" s="544" t="str">
        <f t="shared" si="19"/>
        <v>-</v>
      </c>
      <c r="AC64" s="544" t="str">
        <f t="shared" si="20"/>
        <v>-</v>
      </c>
      <c r="AD64" s="305" t="str">
        <f t="shared" si="21"/>
        <v>-</v>
      </c>
      <c r="AE64" s="545" t="str">
        <f t="shared" si="22"/>
        <v>-</v>
      </c>
      <c r="AG64" s="543">
        <f t="shared" si="23"/>
        <v>58</v>
      </c>
      <c r="AH64" s="543" t="str">
        <f t="shared" si="24"/>
        <v>-</v>
      </c>
      <c r="AI64" s="544" t="str">
        <f t="shared" si="25"/>
        <v>-</v>
      </c>
      <c r="AJ64" s="544" t="str">
        <f t="shared" si="26"/>
        <v>-</v>
      </c>
      <c r="AK64" s="305" t="str">
        <f t="shared" si="27"/>
        <v>-</v>
      </c>
      <c r="AL64" s="545" t="str">
        <f t="shared" si="28"/>
        <v>-</v>
      </c>
      <c r="AN64" s="36" t="e">
        <f>HLOOKUP($F64,Divisions!$B$4:$I$24,2,FALSE)</f>
        <v>#N/A</v>
      </c>
      <c r="AO64" s="546" t="e">
        <f>HLOOKUP($F64,Divisions!$B$4:$I$24,2+Input!AO$5,FALSE)</f>
        <v>#N/A</v>
      </c>
      <c r="AP64" s="546" t="e">
        <f>HLOOKUP($F64,Divisions!$B$4:$I$24,2+Input!AP$5,FALSE)</f>
        <v>#N/A</v>
      </c>
      <c r="AQ64" s="546" t="e">
        <f>HLOOKUP($F64,Divisions!$B$4:$I$24,2+Input!AQ$5,FALSE)</f>
        <v>#N/A</v>
      </c>
      <c r="AR64" s="546" t="e">
        <f>HLOOKUP($F64,Divisions!$B$4:$I$24,2+Input!AR$5,FALSE)</f>
        <v>#N/A</v>
      </c>
      <c r="AS64" s="546" t="e">
        <f>HLOOKUP($F64,Divisions!$B$4:$I$24,2+Input!AS$5,FALSE)</f>
        <v>#N/A</v>
      </c>
      <c r="AT64" s="546" t="e">
        <f>HLOOKUP($F64,Divisions!$B$4:$I$24,2+Input!AT$5,FALSE)</f>
        <v>#N/A</v>
      </c>
      <c r="AU64" s="546" t="e">
        <f>HLOOKUP($F64,Divisions!$B$4:$I$24,2+Input!AU$5,FALSE)</f>
        <v>#N/A</v>
      </c>
      <c r="AV64" s="546" t="e">
        <f>HLOOKUP($F64,Divisions!$B$4:$I$24,2+Input!AV$5,FALSE)</f>
        <v>#N/A</v>
      </c>
      <c r="AW64" s="546" t="e">
        <f>HLOOKUP($F64,Divisions!$B$4:$I$24,2+Input!AW$5,FALSE)</f>
        <v>#N/A</v>
      </c>
      <c r="AX64" s="546" t="e">
        <f>HLOOKUP($F64,Divisions!$B$4:$I$24,2+Input!AX$5,FALSE)</f>
        <v>#N/A</v>
      </c>
      <c r="AY64" s="546" t="e">
        <f>HLOOKUP($F64,Divisions!$B$4:$I$24,2+Input!AY$5,FALSE)</f>
        <v>#N/A</v>
      </c>
      <c r="AZ64" s="546" t="e">
        <f>HLOOKUP($F64,Divisions!$B$4:$I$24,2+Input!AZ$5,FALSE)</f>
        <v>#N/A</v>
      </c>
      <c r="BA64" s="546" t="e">
        <f>HLOOKUP($F64,Divisions!$B$4:$I$24,2+Input!BA$5,FALSE)</f>
        <v>#N/A</v>
      </c>
      <c r="BB64" s="546" t="e">
        <f>HLOOKUP($F64,Divisions!$B$4:$I$24,2+Input!BB$5,FALSE)</f>
        <v>#N/A</v>
      </c>
      <c r="BC64" s="546" t="e">
        <f>HLOOKUP($F64,Divisions!$B$4:$I$24,2+Input!BC$5,FALSE)</f>
        <v>#N/A</v>
      </c>
      <c r="BD64" s="546" t="e">
        <f>HLOOKUP($F64,Divisions!$B$4:$I$24,2+Input!BD$5,FALSE)</f>
        <v>#N/A</v>
      </c>
      <c r="BE64" s="546" t="e">
        <f>HLOOKUP($F64,Divisions!$B$4:$I$24,2+Input!BE$5,FALSE)</f>
        <v>#N/A</v>
      </c>
      <c r="BF64" s="546" t="e">
        <f>HLOOKUP($F64,Divisions!$B$4:$I$24,2+Input!BF$5,FALSE)</f>
        <v>#N/A</v>
      </c>
      <c r="BG64" s="5" t="s">
        <v>46</v>
      </c>
      <c r="BI64" s="547" t="str">
        <f>IF(ISNA(Input!AN64),"-",Input!AN64)</f>
        <v>-</v>
      </c>
      <c r="BJ64" s="547" t="str">
        <f>IF(Input!G64="","-",MATCH(Input!G64,Input!AO64:BG64,0))</f>
        <v>-</v>
      </c>
      <c r="BK64" s="547" t="str">
        <f t="shared" si="43"/>
        <v>-</v>
      </c>
      <c r="BL64" s="547" t="str">
        <f t="shared" ref="BL64:BL65" si="51">IF(OR(BI64="-",BJ64="-"),"-",BI64+BJ64/100)</f>
        <v>-</v>
      </c>
      <c r="BM64" s="8">
        <v>58</v>
      </c>
      <c r="BN64" s="8">
        <f t="shared" si="44"/>
        <v>0</v>
      </c>
      <c r="BO64" s="8">
        <f t="shared" si="45"/>
        <v>8</v>
      </c>
      <c r="BP64" s="548">
        <f t="shared" ref="BP64:BP65" si="52">BN64</f>
        <v>0</v>
      </c>
      <c r="BQ64" s="8">
        <v>58</v>
      </c>
      <c r="BR64" s="8" t="e">
        <f t="shared" si="46"/>
        <v>#N/A</v>
      </c>
      <c r="BS64" s="8" t="e">
        <f t="shared" si="31"/>
        <v>#N/A</v>
      </c>
      <c r="BT64" s="8" t="e">
        <f t="shared" ref="BT64:BT65" si="53">(BR64-BS64)*100</f>
        <v>#N/A</v>
      </c>
      <c r="BU64" s="501">
        <f t="shared" ref="BU64:BU65" si="54">IF(ISNA(BR64),0,IF(BR64=0,0,BS64+1-(BT64/100)))</f>
        <v>0</v>
      </c>
      <c r="BV64" s="9">
        <f t="shared" si="34"/>
        <v>8</v>
      </c>
      <c r="BW64" s="1" t="str">
        <f>IF(ISNA(BR64),"-",IF(BR64=0,"-",INDEX(Divisions!$B$6:$J$24,BT64,BS64)))</f>
        <v>-</v>
      </c>
      <c r="BX64" s="548" t="str">
        <f t="shared" ref="BX64:BX65" si="55">IF(BW64="-","-",BR64)</f>
        <v>-</v>
      </c>
      <c r="BY64" s="549">
        <v>58</v>
      </c>
      <c r="BZ64" s="550" t="str">
        <f t="shared" si="47"/>
        <v>-</v>
      </c>
      <c r="CA64" s="551">
        <f t="shared" ref="CA64:CA65" si="56">BY64</f>
        <v>58</v>
      </c>
    </row>
    <row r="65" spans="2:79" x14ac:dyDescent="0.25">
      <c r="B65" s="44">
        <v>59</v>
      </c>
      <c r="C65" s="206"/>
      <c r="D65" s="206"/>
      <c r="E65" s="206"/>
      <c r="F65" s="206"/>
      <c r="G65" s="207"/>
      <c r="H65" s="487"/>
      <c r="I65" s="486"/>
      <c r="J65" s="464"/>
      <c r="K65" s="464"/>
      <c r="L65" s="464"/>
      <c r="M65" s="562"/>
      <c r="N65" s="208"/>
      <c r="O65" s="209"/>
      <c r="P65" s="209"/>
      <c r="Q65" s="209"/>
      <c r="S65" s="543">
        <f t="shared" si="11"/>
        <v>59</v>
      </c>
      <c r="T65" s="543" t="str">
        <f t="shared" si="12"/>
        <v>-</v>
      </c>
      <c r="U65" s="544" t="str">
        <f t="shared" si="13"/>
        <v>-</v>
      </c>
      <c r="V65" s="544" t="str">
        <f t="shared" si="14"/>
        <v>-</v>
      </c>
      <c r="W65" s="305" t="str">
        <f t="shared" si="15"/>
        <v>-</v>
      </c>
      <c r="X65" s="545" t="str">
        <f t="shared" si="16"/>
        <v>-</v>
      </c>
      <c r="Z65" s="543">
        <f t="shared" si="17"/>
        <v>59</v>
      </c>
      <c r="AA65" s="543" t="str">
        <f t="shared" si="18"/>
        <v>-</v>
      </c>
      <c r="AB65" s="544" t="str">
        <f t="shared" si="19"/>
        <v>-</v>
      </c>
      <c r="AC65" s="544" t="str">
        <f t="shared" si="20"/>
        <v>-</v>
      </c>
      <c r="AD65" s="305" t="str">
        <f t="shared" si="21"/>
        <v>-</v>
      </c>
      <c r="AE65" s="545" t="str">
        <f t="shared" si="22"/>
        <v>-</v>
      </c>
      <c r="AG65" s="543">
        <f t="shared" si="23"/>
        <v>59</v>
      </c>
      <c r="AH65" s="543" t="str">
        <f t="shared" si="24"/>
        <v>-</v>
      </c>
      <c r="AI65" s="544" t="str">
        <f t="shared" si="25"/>
        <v>-</v>
      </c>
      <c r="AJ65" s="544" t="str">
        <f t="shared" si="26"/>
        <v>-</v>
      </c>
      <c r="AK65" s="305" t="str">
        <f t="shared" si="27"/>
        <v>-</v>
      </c>
      <c r="AL65" s="545" t="str">
        <f t="shared" si="28"/>
        <v>-</v>
      </c>
      <c r="AN65" s="36" t="e">
        <f>HLOOKUP($F65,Divisions!$B$4:$I$24,2,FALSE)</f>
        <v>#N/A</v>
      </c>
      <c r="AO65" s="546" t="e">
        <f>HLOOKUP($F65,Divisions!$B$4:$I$24,2+Input!AO$5,FALSE)</f>
        <v>#N/A</v>
      </c>
      <c r="AP65" s="546" t="e">
        <f>HLOOKUP($F65,Divisions!$B$4:$I$24,2+Input!AP$5,FALSE)</f>
        <v>#N/A</v>
      </c>
      <c r="AQ65" s="546" t="e">
        <f>HLOOKUP($F65,Divisions!$B$4:$I$24,2+Input!AQ$5,FALSE)</f>
        <v>#N/A</v>
      </c>
      <c r="AR65" s="546" t="e">
        <f>HLOOKUP($F65,Divisions!$B$4:$I$24,2+Input!AR$5,FALSE)</f>
        <v>#N/A</v>
      </c>
      <c r="AS65" s="546" t="e">
        <f>HLOOKUP($F65,Divisions!$B$4:$I$24,2+Input!AS$5,FALSE)</f>
        <v>#N/A</v>
      </c>
      <c r="AT65" s="546" t="e">
        <f>HLOOKUP($F65,Divisions!$B$4:$I$24,2+Input!AT$5,FALSE)</f>
        <v>#N/A</v>
      </c>
      <c r="AU65" s="546" t="e">
        <f>HLOOKUP($F65,Divisions!$B$4:$I$24,2+Input!AU$5,FALSE)</f>
        <v>#N/A</v>
      </c>
      <c r="AV65" s="546" t="e">
        <f>HLOOKUP($F65,Divisions!$B$4:$I$24,2+Input!AV$5,FALSE)</f>
        <v>#N/A</v>
      </c>
      <c r="AW65" s="546" t="e">
        <f>HLOOKUP($F65,Divisions!$B$4:$I$24,2+Input!AW$5,FALSE)</f>
        <v>#N/A</v>
      </c>
      <c r="AX65" s="546" t="e">
        <f>HLOOKUP($F65,Divisions!$B$4:$I$24,2+Input!AX$5,FALSE)</f>
        <v>#N/A</v>
      </c>
      <c r="AY65" s="546" t="e">
        <f>HLOOKUP($F65,Divisions!$B$4:$I$24,2+Input!AY$5,FALSE)</f>
        <v>#N/A</v>
      </c>
      <c r="AZ65" s="546" t="e">
        <f>HLOOKUP($F65,Divisions!$B$4:$I$24,2+Input!AZ$5,FALSE)</f>
        <v>#N/A</v>
      </c>
      <c r="BA65" s="546" t="e">
        <f>HLOOKUP($F65,Divisions!$B$4:$I$24,2+Input!BA$5,FALSE)</f>
        <v>#N/A</v>
      </c>
      <c r="BB65" s="546" t="e">
        <f>HLOOKUP($F65,Divisions!$B$4:$I$24,2+Input!BB$5,FALSE)</f>
        <v>#N/A</v>
      </c>
      <c r="BC65" s="546" t="e">
        <f>HLOOKUP($F65,Divisions!$B$4:$I$24,2+Input!BC$5,FALSE)</f>
        <v>#N/A</v>
      </c>
      <c r="BD65" s="546" t="e">
        <f>HLOOKUP($F65,Divisions!$B$4:$I$24,2+Input!BD$5,FALSE)</f>
        <v>#N/A</v>
      </c>
      <c r="BE65" s="546" t="e">
        <f>HLOOKUP($F65,Divisions!$B$4:$I$24,2+Input!BE$5,FALSE)</f>
        <v>#N/A</v>
      </c>
      <c r="BF65" s="546" t="e">
        <f>HLOOKUP($F65,Divisions!$B$4:$I$24,2+Input!BF$5,FALSE)</f>
        <v>#N/A</v>
      </c>
      <c r="BG65" s="5" t="s">
        <v>46</v>
      </c>
      <c r="BI65" s="547" t="str">
        <f>IF(ISNA(Input!AN65),"-",Input!AN65)</f>
        <v>-</v>
      </c>
      <c r="BJ65" s="547" t="str">
        <f>IF(Input!G65="","-",MATCH(Input!G65,Input!AO65:BG65,0))</f>
        <v>-</v>
      </c>
      <c r="BK65" s="547" t="str">
        <f t="shared" si="43"/>
        <v>-</v>
      </c>
      <c r="BL65" s="547" t="str">
        <f t="shared" si="51"/>
        <v>-</v>
      </c>
      <c r="BM65" s="8">
        <v>59</v>
      </c>
      <c r="BN65" s="8">
        <f t="shared" si="44"/>
        <v>0</v>
      </c>
      <c r="BO65" s="8">
        <f t="shared" si="45"/>
        <v>8</v>
      </c>
      <c r="BP65" s="548">
        <f t="shared" si="52"/>
        <v>0</v>
      </c>
      <c r="BQ65" s="8">
        <v>59</v>
      </c>
      <c r="BR65" s="8" t="e">
        <f t="shared" si="46"/>
        <v>#N/A</v>
      </c>
      <c r="BS65" s="8" t="e">
        <f t="shared" si="31"/>
        <v>#N/A</v>
      </c>
      <c r="BT65" s="8" t="e">
        <f t="shared" si="53"/>
        <v>#N/A</v>
      </c>
      <c r="BU65" s="501">
        <f t="shared" si="54"/>
        <v>0</v>
      </c>
      <c r="BV65" s="9">
        <f t="shared" si="34"/>
        <v>8</v>
      </c>
      <c r="BW65" s="1" t="str">
        <f>IF(ISNA(BR65),"-",IF(BR65=0,"-",INDEX(Divisions!$B$6:$J$24,BT65,BS65)))</f>
        <v>-</v>
      </c>
      <c r="BX65" s="548" t="str">
        <f t="shared" si="55"/>
        <v>-</v>
      </c>
      <c r="BY65" s="549">
        <v>59</v>
      </c>
      <c r="BZ65" s="550" t="str">
        <f t="shared" si="47"/>
        <v>-</v>
      </c>
      <c r="CA65" s="551">
        <f t="shared" si="56"/>
        <v>59</v>
      </c>
    </row>
    <row r="66" spans="2:79" x14ac:dyDescent="0.25">
      <c r="B66" s="552">
        <v>60</v>
      </c>
      <c r="C66" s="206"/>
      <c r="D66" s="206"/>
      <c r="E66" s="206"/>
      <c r="F66" s="206"/>
      <c r="G66" s="207"/>
      <c r="H66" s="487"/>
      <c r="I66" s="486"/>
      <c r="J66" s="464"/>
      <c r="K66" s="464"/>
      <c r="L66" s="464"/>
      <c r="M66" s="562"/>
      <c r="N66" s="208"/>
      <c r="O66" s="209"/>
      <c r="P66" s="209"/>
      <c r="Q66" s="209"/>
      <c r="S66" s="543">
        <f t="shared" si="11"/>
        <v>60</v>
      </c>
      <c r="T66" s="543" t="str">
        <f t="shared" si="12"/>
        <v>-</v>
      </c>
      <c r="U66" s="544" t="str">
        <f t="shared" si="13"/>
        <v>-</v>
      </c>
      <c r="V66" s="544" t="str">
        <f t="shared" si="14"/>
        <v>-</v>
      </c>
      <c r="W66" s="305" t="str">
        <f t="shared" si="15"/>
        <v>-</v>
      </c>
      <c r="X66" s="545" t="str">
        <f t="shared" si="16"/>
        <v>-</v>
      </c>
      <c r="Z66" s="543">
        <f t="shared" si="17"/>
        <v>60</v>
      </c>
      <c r="AA66" s="543" t="str">
        <f t="shared" si="18"/>
        <v>-</v>
      </c>
      <c r="AB66" s="544" t="str">
        <f t="shared" si="19"/>
        <v>-</v>
      </c>
      <c r="AC66" s="544" t="str">
        <f t="shared" si="20"/>
        <v>-</v>
      </c>
      <c r="AD66" s="305" t="str">
        <f t="shared" si="21"/>
        <v>-</v>
      </c>
      <c r="AE66" s="545" t="str">
        <f t="shared" si="22"/>
        <v>-</v>
      </c>
      <c r="AG66" s="543">
        <f t="shared" si="23"/>
        <v>60</v>
      </c>
      <c r="AH66" s="543" t="str">
        <f t="shared" si="24"/>
        <v>-</v>
      </c>
      <c r="AI66" s="544" t="str">
        <f t="shared" si="25"/>
        <v>-</v>
      </c>
      <c r="AJ66" s="544" t="str">
        <f t="shared" si="26"/>
        <v>-</v>
      </c>
      <c r="AK66" s="305" t="str">
        <f t="shared" si="27"/>
        <v>-</v>
      </c>
      <c r="AL66" s="545" t="str">
        <f t="shared" si="28"/>
        <v>-</v>
      </c>
      <c r="AN66" s="36" t="e">
        <f>HLOOKUP($F66,Divisions!$B$4:$I$24,2,FALSE)</f>
        <v>#N/A</v>
      </c>
      <c r="AO66" s="546" t="e">
        <f>HLOOKUP($F66,Divisions!$B$4:$I$24,2+Input!AO$5,FALSE)</f>
        <v>#N/A</v>
      </c>
      <c r="AP66" s="546" t="e">
        <f>HLOOKUP($F66,Divisions!$B$4:$I$24,2+Input!AP$5,FALSE)</f>
        <v>#N/A</v>
      </c>
      <c r="AQ66" s="546" t="e">
        <f>HLOOKUP($F66,Divisions!$B$4:$I$24,2+Input!AQ$5,FALSE)</f>
        <v>#N/A</v>
      </c>
      <c r="AR66" s="546" t="e">
        <f>HLOOKUP($F66,Divisions!$B$4:$I$24,2+Input!AR$5,FALSE)</f>
        <v>#N/A</v>
      </c>
      <c r="AS66" s="546" t="e">
        <f>HLOOKUP($F66,Divisions!$B$4:$I$24,2+Input!AS$5,FALSE)</f>
        <v>#N/A</v>
      </c>
      <c r="AT66" s="546" t="e">
        <f>HLOOKUP($F66,Divisions!$B$4:$I$24,2+Input!AT$5,FALSE)</f>
        <v>#N/A</v>
      </c>
      <c r="AU66" s="546" t="e">
        <f>HLOOKUP($F66,Divisions!$B$4:$I$24,2+Input!AU$5,FALSE)</f>
        <v>#N/A</v>
      </c>
      <c r="AV66" s="546" t="e">
        <f>HLOOKUP($F66,Divisions!$B$4:$I$24,2+Input!AV$5,FALSE)</f>
        <v>#N/A</v>
      </c>
      <c r="AW66" s="546" t="e">
        <f>HLOOKUP($F66,Divisions!$B$4:$I$24,2+Input!AW$5,FALSE)</f>
        <v>#N/A</v>
      </c>
      <c r="AX66" s="546" t="e">
        <f>HLOOKUP($F66,Divisions!$B$4:$I$24,2+Input!AX$5,FALSE)</f>
        <v>#N/A</v>
      </c>
      <c r="AY66" s="546" t="e">
        <f>HLOOKUP($F66,Divisions!$B$4:$I$24,2+Input!AY$5,FALSE)</f>
        <v>#N/A</v>
      </c>
      <c r="AZ66" s="546" t="e">
        <f>HLOOKUP($F66,Divisions!$B$4:$I$24,2+Input!AZ$5,FALSE)</f>
        <v>#N/A</v>
      </c>
      <c r="BA66" s="546" t="e">
        <f>HLOOKUP($F66,Divisions!$B$4:$I$24,2+Input!BA$5,FALSE)</f>
        <v>#N/A</v>
      </c>
      <c r="BB66" s="546" t="e">
        <f>HLOOKUP($F66,Divisions!$B$4:$I$24,2+Input!BB$5,FALSE)</f>
        <v>#N/A</v>
      </c>
      <c r="BC66" s="546" t="e">
        <f>HLOOKUP($F66,Divisions!$B$4:$I$24,2+Input!BC$5,FALSE)</f>
        <v>#N/A</v>
      </c>
      <c r="BD66" s="546" t="e">
        <f>HLOOKUP($F66,Divisions!$B$4:$I$24,2+Input!BD$5,FALSE)</f>
        <v>#N/A</v>
      </c>
      <c r="BE66" s="546" t="e">
        <f>HLOOKUP($F66,Divisions!$B$4:$I$24,2+Input!BE$5,FALSE)</f>
        <v>#N/A</v>
      </c>
      <c r="BF66" s="546" t="e">
        <f>HLOOKUP($F66,Divisions!$B$4:$I$24,2+Input!BF$5,FALSE)</f>
        <v>#N/A</v>
      </c>
      <c r="BG66" s="5" t="s">
        <v>46</v>
      </c>
      <c r="BI66" s="547" t="str">
        <f>IF(ISNA(Input!AN66),"-",Input!AN66)</f>
        <v>-</v>
      </c>
      <c r="BJ66" s="547" t="str">
        <f>IF(Input!G66="","-",MATCH(Input!G66,Input!AO66:BG66,0))</f>
        <v>-</v>
      </c>
      <c r="BK66" s="547" t="str">
        <f t="shared" si="43"/>
        <v>-</v>
      </c>
      <c r="BL66" s="547" t="str">
        <f t="shared" ref="BL66:BL76" si="57">IF(OR(BI66="-",BJ66="-"),"-",BI66+BJ66/100)</f>
        <v>-</v>
      </c>
      <c r="BM66" s="8">
        <v>60</v>
      </c>
      <c r="BN66" s="8">
        <f t="shared" si="44"/>
        <v>0</v>
      </c>
      <c r="BO66" s="8">
        <f t="shared" si="45"/>
        <v>8</v>
      </c>
      <c r="BP66" s="548">
        <f t="shared" ref="BP66:BP76" si="58">BN66</f>
        <v>0</v>
      </c>
      <c r="BQ66" s="8">
        <v>60</v>
      </c>
      <c r="BR66" s="8" t="e">
        <f t="shared" si="46"/>
        <v>#N/A</v>
      </c>
      <c r="BS66" s="8" t="e">
        <f t="shared" ref="BS66:BS76" si="59">ROUNDDOWN(BR66,0)</f>
        <v>#N/A</v>
      </c>
      <c r="BT66" s="8" t="e">
        <f t="shared" ref="BT66:BT76" si="60">(BR66-BS66)*100</f>
        <v>#N/A</v>
      </c>
      <c r="BU66" s="501">
        <f t="shared" ref="BU66:BU76" si="61">IF(ISNA(BR66),0,IF(BR66=0,0,BS66+1-(BT66/100)))</f>
        <v>0</v>
      </c>
      <c r="BV66" s="9">
        <f t="shared" si="34"/>
        <v>8</v>
      </c>
      <c r="BW66" s="1" t="str">
        <f>IF(ISNA(BR66),"-",IF(BR66=0,"-",INDEX(Divisions!$B$6:$J$24,BT66,BS66)))</f>
        <v>-</v>
      </c>
      <c r="BX66" s="548" t="str">
        <f t="shared" ref="BX66:BX76" si="62">IF(BW66="-","-",BR66)</f>
        <v>-</v>
      </c>
      <c r="BY66" s="549">
        <v>60</v>
      </c>
      <c r="BZ66" s="550" t="str">
        <f t="shared" si="47"/>
        <v>-</v>
      </c>
      <c r="CA66" s="551">
        <f t="shared" ref="CA66:CA75" si="63">BY66</f>
        <v>60</v>
      </c>
    </row>
    <row r="67" spans="2:79" x14ac:dyDescent="0.25">
      <c r="B67" s="44">
        <v>61</v>
      </c>
      <c r="C67" s="206"/>
      <c r="D67" s="206"/>
      <c r="E67" s="206"/>
      <c r="F67" s="206"/>
      <c r="G67" s="207"/>
      <c r="H67" s="487"/>
      <c r="I67" s="486"/>
      <c r="J67" s="464"/>
      <c r="K67" s="464"/>
      <c r="L67" s="464"/>
      <c r="M67" s="562"/>
      <c r="N67" s="208"/>
      <c r="O67" s="209"/>
      <c r="P67" s="209"/>
      <c r="Q67" s="209"/>
      <c r="S67" s="543">
        <f t="shared" si="11"/>
        <v>61</v>
      </c>
      <c r="T67" s="543" t="str">
        <f t="shared" si="12"/>
        <v>-</v>
      </c>
      <c r="U67" s="544" t="str">
        <f t="shared" si="13"/>
        <v>-</v>
      </c>
      <c r="V67" s="544" t="str">
        <f t="shared" si="14"/>
        <v>-</v>
      </c>
      <c r="W67" s="305" t="str">
        <f t="shared" si="15"/>
        <v>-</v>
      </c>
      <c r="X67" s="545" t="str">
        <f t="shared" si="16"/>
        <v>-</v>
      </c>
      <c r="Z67" s="543">
        <f t="shared" si="17"/>
        <v>61</v>
      </c>
      <c r="AA67" s="543" t="str">
        <f t="shared" si="18"/>
        <v>-</v>
      </c>
      <c r="AB67" s="544" t="str">
        <f t="shared" si="19"/>
        <v>-</v>
      </c>
      <c r="AC67" s="544" t="str">
        <f t="shared" si="20"/>
        <v>-</v>
      </c>
      <c r="AD67" s="305" t="str">
        <f t="shared" si="21"/>
        <v>-</v>
      </c>
      <c r="AE67" s="545" t="str">
        <f t="shared" si="22"/>
        <v>-</v>
      </c>
      <c r="AG67" s="543">
        <f t="shared" si="23"/>
        <v>61</v>
      </c>
      <c r="AH67" s="543" t="str">
        <f t="shared" si="24"/>
        <v>-</v>
      </c>
      <c r="AI67" s="544" t="str">
        <f t="shared" si="25"/>
        <v>-</v>
      </c>
      <c r="AJ67" s="544" t="str">
        <f t="shared" si="26"/>
        <v>-</v>
      </c>
      <c r="AK67" s="305" t="str">
        <f t="shared" si="27"/>
        <v>-</v>
      </c>
      <c r="AL67" s="545" t="str">
        <f t="shared" si="28"/>
        <v>-</v>
      </c>
      <c r="AN67" s="36" t="e">
        <f>HLOOKUP($F67,Divisions!$B$4:$I$24,2,FALSE)</f>
        <v>#N/A</v>
      </c>
      <c r="AO67" s="546" t="e">
        <f>HLOOKUP($F67,Divisions!$B$4:$I$24,2+Input!AO$5,FALSE)</f>
        <v>#N/A</v>
      </c>
      <c r="AP67" s="546" t="e">
        <f>HLOOKUP($F67,Divisions!$B$4:$I$24,2+Input!AP$5,FALSE)</f>
        <v>#N/A</v>
      </c>
      <c r="AQ67" s="546" t="e">
        <f>HLOOKUP($F67,Divisions!$B$4:$I$24,2+Input!AQ$5,FALSE)</f>
        <v>#N/A</v>
      </c>
      <c r="AR67" s="546" t="e">
        <f>HLOOKUP($F67,Divisions!$B$4:$I$24,2+Input!AR$5,FALSE)</f>
        <v>#N/A</v>
      </c>
      <c r="AS67" s="546" t="e">
        <f>HLOOKUP($F67,Divisions!$B$4:$I$24,2+Input!AS$5,FALSE)</f>
        <v>#N/A</v>
      </c>
      <c r="AT67" s="546" t="e">
        <f>HLOOKUP($F67,Divisions!$B$4:$I$24,2+Input!AT$5,FALSE)</f>
        <v>#N/A</v>
      </c>
      <c r="AU67" s="546" t="e">
        <f>HLOOKUP($F67,Divisions!$B$4:$I$24,2+Input!AU$5,FALSE)</f>
        <v>#N/A</v>
      </c>
      <c r="AV67" s="546" t="e">
        <f>HLOOKUP($F67,Divisions!$B$4:$I$24,2+Input!AV$5,FALSE)</f>
        <v>#N/A</v>
      </c>
      <c r="AW67" s="546" t="e">
        <f>HLOOKUP($F67,Divisions!$B$4:$I$24,2+Input!AW$5,FALSE)</f>
        <v>#N/A</v>
      </c>
      <c r="AX67" s="546" t="e">
        <f>HLOOKUP($F67,Divisions!$B$4:$I$24,2+Input!AX$5,FALSE)</f>
        <v>#N/A</v>
      </c>
      <c r="AY67" s="546" t="e">
        <f>HLOOKUP($F67,Divisions!$B$4:$I$24,2+Input!AY$5,FALSE)</f>
        <v>#N/A</v>
      </c>
      <c r="AZ67" s="546" t="e">
        <f>HLOOKUP($F67,Divisions!$B$4:$I$24,2+Input!AZ$5,FALSE)</f>
        <v>#N/A</v>
      </c>
      <c r="BA67" s="546" t="e">
        <f>HLOOKUP($F67,Divisions!$B$4:$I$24,2+Input!BA$5,FALSE)</f>
        <v>#N/A</v>
      </c>
      <c r="BB67" s="546" t="e">
        <f>HLOOKUP($F67,Divisions!$B$4:$I$24,2+Input!BB$5,FALSE)</f>
        <v>#N/A</v>
      </c>
      <c r="BC67" s="546" t="e">
        <f>HLOOKUP($F67,Divisions!$B$4:$I$24,2+Input!BC$5,FALSE)</f>
        <v>#N/A</v>
      </c>
      <c r="BD67" s="546" t="e">
        <f>HLOOKUP($F67,Divisions!$B$4:$I$24,2+Input!BD$5,FALSE)</f>
        <v>#N/A</v>
      </c>
      <c r="BE67" s="546" t="e">
        <f>HLOOKUP($F67,Divisions!$B$4:$I$24,2+Input!BE$5,FALSE)</f>
        <v>#N/A</v>
      </c>
      <c r="BF67" s="546" t="e">
        <f>HLOOKUP($F67,Divisions!$B$4:$I$24,2+Input!BF$5,FALSE)</f>
        <v>#N/A</v>
      </c>
      <c r="BG67" s="5" t="s">
        <v>46</v>
      </c>
      <c r="BI67" s="547" t="str">
        <f>IF(ISNA(Input!AN67),"-",Input!AN67)</f>
        <v>-</v>
      </c>
      <c r="BJ67" s="547" t="str">
        <f>IF(Input!G67="","-",MATCH(Input!G67,Input!AO67:BG67,0))</f>
        <v>-</v>
      </c>
      <c r="BK67" s="547" t="str">
        <f t="shared" si="43"/>
        <v>-</v>
      </c>
      <c r="BL67" s="547" t="str">
        <f t="shared" si="57"/>
        <v>-</v>
      </c>
      <c r="BM67" s="8">
        <v>61</v>
      </c>
      <c r="BN67" s="8">
        <f t="shared" si="44"/>
        <v>0</v>
      </c>
      <c r="BO67" s="8">
        <f t="shared" si="45"/>
        <v>8</v>
      </c>
      <c r="BP67" s="548">
        <f t="shared" si="58"/>
        <v>0</v>
      </c>
      <c r="BQ67" s="8">
        <v>61</v>
      </c>
      <c r="BR67" s="8" t="e">
        <f t="shared" si="46"/>
        <v>#N/A</v>
      </c>
      <c r="BS67" s="8" t="e">
        <f t="shared" si="59"/>
        <v>#N/A</v>
      </c>
      <c r="BT67" s="8" t="e">
        <f t="shared" si="60"/>
        <v>#N/A</v>
      </c>
      <c r="BU67" s="501">
        <f t="shared" si="61"/>
        <v>0</v>
      </c>
      <c r="BV67" s="9">
        <f t="shared" si="34"/>
        <v>8</v>
      </c>
      <c r="BW67" s="1" t="str">
        <f>IF(ISNA(BR67),"-",IF(BR67=0,"-",INDEX(Divisions!$B$6:$J$24,BT67,BS67)))</f>
        <v>-</v>
      </c>
      <c r="BX67" s="548" t="str">
        <f t="shared" si="62"/>
        <v>-</v>
      </c>
      <c r="BY67" s="549">
        <v>61</v>
      </c>
      <c r="BZ67" s="550" t="str">
        <f t="shared" si="47"/>
        <v>-</v>
      </c>
      <c r="CA67" s="551">
        <f t="shared" si="63"/>
        <v>61</v>
      </c>
    </row>
    <row r="68" spans="2:79" x14ac:dyDescent="0.25">
      <c r="B68" s="552">
        <v>62</v>
      </c>
      <c r="C68" s="206"/>
      <c r="D68" s="206"/>
      <c r="E68" s="206"/>
      <c r="F68" s="206"/>
      <c r="G68" s="207"/>
      <c r="H68" s="487"/>
      <c r="I68" s="486"/>
      <c r="J68" s="464"/>
      <c r="K68" s="464"/>
      <c r="L68" s="464"/>
      <c r="M68" s="562"/>
      <c r="N68" s="208"/>
      <c r="O68" s="209"/>
      <c r="P68" s="209"/>
      <c r="Q68" s="209"/>
      <c r="S68" s="543">
        <f t="shared" si="11"/>
        <v>62</v>
      </c>
      <c r="T68" s="543" t="str">
        <f t="shared" si="12"/>
        <v>-</v>
      </c>
      <c r="U68" s="544" t="str">
        <f t="shared" si="13"/>
        <v>-</v>
      </c>
      <c r="V68" s="544" t="str">
        <f t="shared" si="14"/>
        <v>-</v>
      </c>
      <c r="W68" s="305" t="str">
        <f t="shared" si="15"/>
        <v>-</v>
      </c>
      <c r="X68" s="545" t="str">
        <f t="shared" si="16"/>
        <v>-</v>
      </c>
      <c r="Z68" s="543">
        <f t="shared" si="17"/>
        <v>62</v>
      </c>
      <c r="AA68" s="543" t="str">
        <f t="shared" si="18"/>
        <v>-</v>
      </c>
      <c r="AB68" s="544" t="str">
        <f t="shared" si="19"/>
        <v>-</v>
      </c>
      <c r="AC68" s="544" t="str">
        <f t="shared" si="20"/>
        <v>-</v>
      </c>
      <c r="AD68" s="305" t="str">
        <f t="shared" si="21"/>
        <v>-</v>
      </c>
      <c r="AE68" s="545" t="str">
        <f t="shared" si="22"/>
        <v>-</v>
      </c>
      <c r="AG68" s="543">
        <f t="shared" si="23"/>
        <v>62</v>
      </c>
      <c r="AH68" s="543" t="str">
        <f t="shared" si="24"/>
        <v>-</v>
      </c>
      <c r="AI68" s="544" t="str">
        <f t="shared" si="25"/>
        <v>-</v>
      </c>
      <c r="AJ68" s="544" t="str">
        <f t="shared" si="26"/>
        <v>-</v>
      </c>
      <c r="AK68" s="305" t="str">
        <f t="shared" si="27"/>
        <v>-</v>
      </c>
      <c r="AL68" s="545" t="str">
        <f t="shared" si="28"/>
        <v>-</v>
      </c>
      <c r="AN68" s="36" t="e">
        <f>HLOOKUP($F68,Divisions!$B$4:$I$24,2,FALSE)</f>
        <v>#N/A</v>
      </c>
      <c r="AO68" s="546" t="e">
        <f>HLOOKUP($F68,Divisions!$B$4:$I$24,2+Input!AO$5,FALSE)</f>
        <v>#N/A</v>
      </c>
      <c r="AP68" s="546" t="e">
        <f>HLOOKUP($F68,Divisions!$B$4:$I$24,2+Input!AP$5,FALSE)</f>
        <v>#N/A</v>
      </c>
      <c r="AQ68" s="546" t="e">
        <f>HLOOKUP($F68,Divisions!$B$4:$I$24,2+Input!AQ$5,FALSE)</f>
        <v>#N/A</v>
      </c>
      <c r="AR68" s="546" t="e">
        <f>HLOOKUP($F68,Divisions!$B$4:$I$24,2+Input!AR$5,FALSE)</f>
        <v>#N/A</v>
      </c>
      <c r="AS68" s="546" t="e">
        <f>HLOOKUP($F68,Divisions!$B$4:$I$24,2+Input!AS$5,FALSE)</f>
        <v>#N/A</v>
      </c>
      <c r="AT68" s="546" t="e">
        <f>HLOOKUP($F68,Divisions!$B$4:$I$24,2+Input!AT$5,FALSE)</f>
        <v>#N/A</v>
      </c>
      <c r="AU68" s="546" t="e">
        <f>HLOOKUP($F68,Divisions!$B$4:$I$24,2+Input!AU$5,FALSE)</f>
        <v>#N/A</v>
      </c>
      <c r="AV68" s="546" t="e">
        <f>HLOOKUP($F68,Divisions!$B$4:$I$24,2+Input!AV$5,FALSE)</f>
        <v>#N/A</v>
      </c>
      <c r="AW68" s="546" t="e">
        <f>HLOOKUP($F68,Divisions!$B$4:$I$24,2+Input!AW$5,FALSE)</f>
        <v>#N/A</v>
      </c>
      <c r="AX68" s="546" t="e">
        <f>HLOOKUP($F68,Divisions!$B$4:$I$24,2+Input!AX$5,FALSE)</f>
        <v>#N/A</v>
      </c>
      <c r="AY68" s="546" t="e">
        <f>HLOOKUP($F68,Divisions!$B$4:$I$24,2+Input!AY$5,FALSE)</f>
        <v>#N/A</v>
      </c>
      <c r="AZ68" s="546" t="e">
        <f>HLOOKUP($F68,Divisions!$B$4:$I$24,2+Input!AZ$5,FALSE)</f>
        <v>#N/A</v>
      </c>
      <c r="BA68" s="546" t="e">
        <f>HLOOKUP($F68,Divisions!$B$4:$I$24,2+Input!BA$5,FALSE)</f>
        <v>#N/A</v>
      </c>
      <c r="BB68" s="546" t="e">
        <f>HLOOKUP($F68,Divisions!$B$4:$I$24,2+Input!BB$5,FALSE)</f>
        <v>#N/A</v>
      </c>
      <c r="BC68" s="546" t="e">
        <f>HLOOKUP($F68,Divisions!$B$4:$I$24,2+Input!BC$5,FALSE)</f>
        <v>#N/A</v>
      </c>
      <c r="BD68" s="546" t="e">
        <f>HLOOKUP($F68,Divisions!$B$4:$I$24,2+Input!BD$5,FALSE)</f>
        <v>#N/A</v>
      </c>
      <c r="BE68" s="546" t="e">
        <f>HLOOKUP($F68,Divisions!$B$4:$I$24,2+Input!BE$5,FALSE)</f>
        <v>#N/A</v>
      </c>
      <c r="BF68" s="546" t="e">
        <f>HLOOKUP($F68,Divisions!$B$4:$I$24,2+Input!BF$5,FALSE)</f>
        <v>#N/A</v>
      </c>
      <c r="BG68" s="5" t="s">
        <v>46</v>
      </c>
      <c r="BI68" s="547" t="str">
        <f>IF(ISNA(Input!AN68),"-",Input!AN68)</f>
        <v>-</v>
      </c>
      <c r="BJ68" s="547" t="str">
        <f>IF(Input!G68="","-",MATCH(Input!G68,Input!AO68:BG68,0))</f>
        <v>-</v>
      </c>
      <c r="BK68" s="547" t="str">
        <f t="shared" si="43"/>
        <v>-</v>
      </c>
      <c r="BL68" s="547" t="str">
        <f t="shared" si="57"/>
        <v>-</v>
      </c>
      <c r="BM68" s="8">
        <v>62</v>
      </c>
      <c r="BN68" s="8">
        <f t="shared" si="44"/>
        <v>0</v>
      </c>
      <c r="BO68" s="8">
        <f t="shared" si="45"/>
        <v>8</v>
      </c>
      <c r="BP68" s="548">
        <f t="shared" si="58"/>
        <v>0</v>
      </c>
      <c r="BQ68" s="8">
        <v>62</v>
      </c>
      <c r="BR68" s="8" t="e">
        <f t="shared" si="46"/>
        <v>#N/A</v>
      </c>
      <c r="BS68" s="8" t="e">
        <f t="shared" si="59"/>
        <v>#N/A</v>
      </c>
      <c r="BT68" s="8" t="e">
        <f t="shared" si="60"/>
        <v>#N/A</v>
      </c>
      <c r="BU68" s="501">
        <f t="shared" si="61"/>
        <v>0</v>
      </c>
      <c r="BV68" s="9">
        <f t="shared" si="34"/>
        <v>8</v>
      </c>
      <c r="BW68" s="1" t="str">
        <f>IF(ISNA(BR68),"-",IF(BR68=0,"-",INDEX(Divisions!$B$6:$J$24,BT68,BS68)))</f>
        <v>-</v>
      </c>
      <c r="BX68" s="548" t="str">
        <f t="shared" si="62"/>
        <v>-</v>
      </c>
      <c r="BY68" s="549">
        <v>62</v>
      </c>
      <c r="BZ68" s="550" t="str">
        <f t="shared" si="47"/>
        <v>-</v>
      </c>
      <c r="CA68" s="551">
        <f t="shared" si="63"/>
        <v>62</v>
      </c>
    </row>
    <row r="69" spans="2:79" x14ac:dyDescent="0.25">
      <c r="B69" s="44">
        <v>63</v>
      </c>
      <c r="C69" s="206"/>
      <c r="D69" s="206"/>
      <c r="E69" s="206"/>
      <c r="F69" s="206"/>
      <c r="G69" s="207"/>
      <c r="H69" s="487"/>
      <c r="I69" s="486"/>
      <c r="J69" s="464"/>
      <c r="K69" s="464"/>
      <c r="L69" s="464"/>
      <c r="M69" s="562"/>
      <c r="N69" s="208"/>
      <c r="O69" s="209"/>
      <c r="P69" s="209"/>
      <c r="Q69" s="209"/>
      <c r="S69" s="543">
        <f t="shared" si="11"/>
        <v>63</v>
      </c>
      <c r="T69" s="543" t="str">
        <f t="shared" si="12"/>
        <v>-</v>
      </c>
      <c r="U69" s="544" t="str">
        <f t="shared" si="13"/>
        <v>-</v>
      </c>
      <c r="V69" s="544" t="str">
        <f t="shared" si="14"/>
        <v>-</v>
      </c>
      <c r="W69" s="305" t="str">
        <f t="shared" si="15"/>
        <v>-</v>
      </c>
      <c r="X69" s="545" t="str">
        <f t="shared" si="16"/>
        <v>-</v>
      </c>
      <c r="Z69" s="543">
        <f t="shared" si="17"/>
        <v>63</v>
      </c>
      <c r="AA69" s="543" t="str">
        <f t="shared" si="18"/>
        <v>-</v>
      </c>
      <c r="AB69" s="544" t="str">
        <f t="shared" si="19"/>
        <v>-</v>
      </c>
      <c r="AC69" s="544" t="str">
        <f t="shared" si="20"/>
        <v>-</v>
      </c>
      <c r="AD69" s="305" t="str">
        <f t="shared" si="21"/>
        <v>-</v>
      </c>
      <c r="AE69" s="545" t="str">
        <f t="shared" si="22"/>
        <v>-</v>
      </c>
      <c r="AG69" s="543">
        <f t="shared" si="23"/>
        <v>63</v>
      </c>
      <c r="AH69" s="543" t="str">
        <f t="shared" si="24"/>
        <v>-</v>
      </c>
      <c r="AI69" s="544" t="str">
        <f t="shared" si="25"/>
        <v>-</v>
      </c>
      <c r="AJ69" s="544" t="str">
        <f t="shared" si="26"/>
        <v>-</v>
      </c>
      <c r="AK69" s="305" t="str">
        <f t="shared" si="27"/>
        <v>-</v>
      </c>
      <c r="AL69" s="545" t="str">
        <f t="shared" si="28"/>
        <v>-</v>
      </c>
      <c r="AN69" s="36" t="e">
        <f>HLOOKUP($F69,Divisions!$B$4:$I$24,2,FALSE)</f>
        <v>#N/A</v>
      </c>
      <c r="AO69" s="546" t="e">
        <f>HLOOKUP($F69,Divisions!$B$4:$I$24,2+Input!AO$5,FALSE)</f>
        <v>#N/A</v>
      </c>
      <c r="AP69" s="546" t="e">
        <f>HLOOKUP($F69,Divisions!$B$4:$I$24,2+Input!AP$5,FALSE)</f>
        <v>#N/A</v>
      </c>
      <c r="AQ69" s="546" t="e">
        <f>HLOOKUP($F69,Divisions!$B$4:$I$24,2+Input!AQ$5,FALSE)</f>
        <v>#N/A</v>
      </c>
      <c r="AR69" s="546" t="e">
        <f>HLOOKUP($F69,Divisions!$B$4:$I$24,2+Input!AR$5,FALSE)</f>
        <v>#N/A</v>
      </c>
      <c r="AS69" s="546" t="e">
        <f>HLOOKUP($F69,Divisions!$B$4:$I$24,2+Input!AS$5,FALSE)</f>
        <v>#N/A</v>
      </c>
      <c r="AT69" s="546" t="e">
        <f>HLOOKUP($F69,Divisions!$B$4:$I$24,2+Input!AT$5,FALSE)</f>
        <v>#N/A</v>
      </c>
      <c r="AU69" s="546" t="e">
        <f>HLOOKUP($F69,Divisions!$B$4:$I$24,2+Input!AU$5,FALSE)</f>
        <v>#N/A</v>
      </c>
      <c r="AV69" s="546" t="e">
        <f>HLOOKUP($F69,Divisions!$B$4:$I$24,2+Input!AV$5,FALSE)</f>
        <v>#N/A</v>
      </c>
      <c r="AW69" s="546" t="e">
        <f>HLOOKUP($F69,Divisions!$B$4:$I$24,2+Input!AW$5,FALSE)</f>
        <v>#N/A</v>
      </c>
      <c r="AX69" s="546" t="e">
        <f>HLOOKUP($F69,Divisions!$B$4:$I$24,2+Input!AX$5,FALSE)</f>
        <v>#N/A</v>
      </c>
      <c r="AY69" s="546" t="e">
        <f>HLOOKUP($F69,Divisions!$B$4:$I$24,2+Input!AY$5,FALSE)</f>
        <v>#N/A</v>
      </c>
      <c r="AZ69" s="546" t="e">
        <f>HLOOKUP($F69,Divisions!$B$4:$I$24,2+Input!AZ$5,FALSE)</f>
        <v>#N/A</v>
      </c>
      <c r="BA69" s="546" t="e">
        <f>HLOOKUP($F69,Divisions!$B$4:$I$24,2+Input!BA$5,FALSE)</f>
        <v>#N/A</v>
      </c>
      <c r="BB69" s="546" t="e">
        <f>HLOOKUP($F69,Divisions!$B$4:$I$24,2+Input!BB$5,FALSE)</f>
        <v>#N/A</v>
      </c>
      <c r="BC69" s="546" t="e">
        <f>HLOOKUP($F69,Divisions!$B$4:$I$24,2+Input!BC$5,FALSE)</f>
        <v>#N/A</v>
      </c>
      <c r="BD69" s="546" t="e">
        <f>HLOOKUP($F69,Divisions!$B$4:$I$24,2+Input!BD$5,FALSE)</f>
        <v>#N/A</v>
      </c>
      <c r="BE69" s="546" t="e">
        <f>HLOOKUP($F69,Divisions!$B$4:$I$24,2+Input!BE$5,FALSE)</f>
        <v>#N/A</v>
      </c>
      <c r="BF69" s="546" t="e">
        <f>HLOOKUP($F69,Divisions!$B$4:$I$24,2+Input!BF$5,FALSE)</f>
        <v>#N/A</v>
      </c>
      <c r="BG69" s="5" t="s">
        <v>46</v>
      </c>
      <c r="BI69" s="547" t="str">
        <f>IF(ISNA(Input!AN69),"-",Input!AN69)</f>
        <v>-</v>
      </c>
      <c r="BJ69" s="547" t="str">
        <f>IF(Input!G69="","-",MATCH(Input!G69,Input!AO69:BG69,0))</f>
        <v>-</v>
      </c>
      <c r="BK69" s="547" t="str">
        <f t="shared" si="43"/>
        <v>-</v>
      </c>
      <c r="BL69" s="547" t="str">
        <f t="shared" si="57"/>
        <v>-</v>
      </c>
      <c r="BM69" s="8">
        <v>63</v>
      </c>
      <c r="BN69" s="8">
        <f t="shared" si="44"/>
        <v>0</v>
      </c>
      <c r="BO69" s="8">
        <f t="shared" si="45"/>
        <v>8</v>
      </c>
      <c r="BP69" s="548">
        <f t="shared" si="58"/>
        <v>0</v>
      </c>
      <c r="BQ69" s="8">
        <v>63</v>
      </c>
      <c r="BR69" s="8" t="e">
        <f t="shared" si="46"/>
        <v>#N/A</v>
      </c>
      <c r="BS69" s="8" t="e">
        <f t="shared" si="59"/>
        <v>#N/A</v>
      </c>
      <c r="BT69" s="8" t="e">
        <f t="shared" si="60"/>
        <v>#N/A</v>
      </c>
      <c r="BU69" s="501">
        <f t="shared" si="61"/>
        <v>0</v>
      </c>
      <c r="BV69" s="9">
        <f t="shared" si="34"/>
        <v>8</v>
      </c>
      <c r="BW69" s="1" t="str">
        <f>IF(ISNA(BR69),"-",IF(BR69=0,"-",INDEX(Divisions!$B$6:$J$24,BT69,BS69)))</f>
        <v>-</v>
      </c>
      <c r="BX69" s="548" t="str">
        <f t="shared" si="62"/>
        <v>-</v>
      </c>
      <c r="BY69" s="549">
        <v>63</v>
      </c>
      <c r="BZ69" s="550" t="str">
        <f t="shared" si="47"/>
        <v>-</v>
      </c>
      <c r="CA69" s="551">
        <f t="shared" si="63"/>
        <v>63</v>
      </c>
    </row>
    <row r="70" spans="2:79" x14ac:dyDescent="0.25">
      <c r="B70" s="552">
        <v>64</v>
      </c>
      <c r="C70" s="206"/>
      <c r="D70" s="206"/>
      <c r="E70" s="206"/>
      <c r="F70" s="206"/>
      <c r="G70" s="207"/>
      <c r="H70" s="487"/>
      <c r="I70" s="486"/>
      <c r="J70" s="464"/>
      <c r="K70" s="464"/>
      <c r="L70" s="464"/>
      <c r="M70" s="562"/>
      <c r="N70" s="208"/>
      <c r="O70" s="209"/>
      <c r="P70" s="209"/>
      <c r="Q70" s="209"/>
      <c r="S70" s="543">
        <f t="shared" si="11"/>
        <v>64</v>
      </c>
      <c r="T70" s="543" t="str">
        <f t="shared" si="12"/>
        <v>-</v>
      </c>
      <c r="U70" s="544" t="str">
        <f t="shared" si="13"/>
        <v>-</v>
      </c>
      <c r="V70" s="544" t="str">
        <f t="shared" si="14"/>
        <v>-</v>
      </c>
      <c r="W70" s="305" t="str">
        <f t="shared" si="15"/>
        <v>-</v>
      </c>
      <c r="X70" s="545" t="str">
        <f t="shared" si="16"/>
        <v>-</v>
      </c>
      <c r="Z70" s="543">
        <f t="shared" si="17"/>
        <v>64</v>
      </c>
      <c r="AA70" s="543" t="str">
        <f t="shared" si="18"/>
        <v>-</v>
      </c>
      <c r="AB70" s="544" t="str">
        <f t="shared" si="19"/>
        <v>-</v>
      </c>
      <c r="AC70" s="544" t="str">
        <f t="shared" si="20"/>
        <v>-</v>
      </c>
      <c r="AD70" s="305" t="str">
        <f t="shared" si="21"/>
        <v>-</v>
      </c>
      <c r="AE70" s="545" t="str">
        <f t="shared" si="22"/>
        <v>-</v>
      </c>
      <c r="AG70" s="543">
        <f t="shared" si="23"/>
        <v>64</v>
      </c>
      <c r="AH70" s="543" t="str">
        <f t="shared" si="24"/>
        <v>-</v>
      </c>
      <c r="AI70" s="544" t="str">
        <f t="shared" si="25"/>
        <v>-</v>
      </c>
      <c r="AJ70" s="544" t="str">
        <f t="shared" si="26"/>
        <v>-</v>
      </c>
      <c r="AK70" s="305" t="str">
        <f t="shared" si="27"/>
        <v>-</v>
      </c>
      <c r="AL70" s="545" t="str">
        <f t="shared" si="28"/>
        <v>-</v>
      </c>
      <c r="AN70" s="36" t="e">
        <f>HLOOKUP($F70,Divisions!$B$4:$I$24,2,FALSE)</f>
        <v>#N/A</v>
      </c>
      <c r="AO70" s="546" t="e">
        <f>HLOOKUP($F70,Divisions!$B$4:$I$24,2+Input!AO$5,FALSE)</f>
        <v>#N/A</v>
      </c>
      <c r="AP70" s="546" t="e">
        <f>HLOOKUP($F70,Divisions!$B$4:$I$24,2+Input!AP$5,FALSE)</f>
        <v>#N/A</v>
      </c>
      <c r="AQ70" s="546" t="e">
        <f>HLOOKUP($F70,Divisions!$B$4:$I$24,2+Input!AQ$5,FALSE)</f>
        <v>#N/A</v>
      </c>
      <c r="AR70" s="546" t="e">
        <f>HLOOKUP($F70,Divisions!$B$4:$I$24,2+Input!AR$5,FALSE)</f>
        <v>#N/A</v>
      </c>
      <c r="AS70" s="546" t="e">
        <f>HLOOKUP($F70,Divisions!$B$4:$I$24,2+Input!AS$5,FALSE)</f>
        <v>#N/A</v>
      </c>
      <c r="AT70" s="546" t="e">
        <f>HLOOKUP($F70,Divisions!$B$4:$I$24,2+Input!AT$5,FALSE)</f>
        <v>#N/A</v>
      </c>
      <c r="AU70" s="546" t="e">
        <f>HLOOKUP($F70,Divisions!$B$4:$I$24,2+Input!AU$5,FALSE)</f>
        <v>#N/A</v>
      </c>
      <c r="AV70" s="546" t="e">
        <f>HLOOKUP($F70,Divisions!$B$4:$I$24,2+Input!AV$5,FALSE)</f>
        <v>#N/A</v>
      </c>
      <c r="AW70" s="546" t="e">
        <f>HLOOKUP($F70,Divisions!$B$4:$I$24,2+Input!AW$5,FALSE)</f>
        <v>#N/A</v>
      </c>
      <c r="AX70" s="546" t="e">
        <f>HLOOKUP($F70,Divisions!$B$4:$I$24,2+Input!AX$5,FALSE)</f>
        <v>#N/A</v>
      </c>
      <c r="AY70" s="546" t="e">
        <f>HLOOKUP($F70,Divisions!$B$4:$I$24,2+Input!AY$5,FALSE)</f>
        <v>#N/A</v>
      </c>
      <c r="AZ70" s="546" t="e">
        <f>HLOOKUP($F70,Divisions!$B$4:$I$24,2+Input!AZ$5,FALSE)</f>
        <v>#N/A</v>
      </c>
      <c r="BA70" s="546" t="e">
        <f>HLOOKUP($F70,Divisions!$B$4:$I$24,2+Input!BA$5,FALSE)</f>
        <v>#N/A</v>
      </c>
      <c r="BB70" s="546" t="e">
        <f>HLOOKUP($F70,Divisions!$B$4:$I$24,2+Input!BB$5,FALSE)</f>
        <v>#N/A</v>
      </c>
      <c r="BC70" s="546" t="e">
        <f>HLOOKUP($F70,Divisions!$B$4:$I$24,2+Input!BC$5,FALSE)</f>
        <v>#N/A</v>
      </c>
      <c r="BD70" s="546" t="e">
        <f>HLOOKUP($F70,Divisions!$B$4:$I$24,2+Input!BD$5,FALSE)</f>
        <v>#N/A</v>
      </c>
      <c r="BE70" s="546" t="e">
        <f>HLOOKUP($F70,Divisions!$B$4:$I$24,2+Input!BE$5,FALSE)</f>
        <v>#N/A</v>
      </c>
      <c r="BF70" s="546" t="e">
        <f>HLOOKUP($F70,Divisions!$B$4:$I$24,2+Input!BF$5,FALSE)</f>
        <v>#N/A</v>
      </c>
      <c r="BG70" s="5" t="s">
        <v>46</v>
      </c>
      <c r="BI70" s="547" t="str">
        <f>IF(ISNA(Input!AN70),"-",Input!AN70)</f>
        <v>-</v>
      </c>
      <c r="BJ70" s="547" t="str">
        <f>IF(Input!G70="","-",MATCH(Input!G70,Input!AO70:BG70,0))</f>
        <v>-</v>
      </c>
      <c r="BK70" s="547" t="str">
        <f t="shared" si="43"/>
        <v>-</v>
      </c>
      <c r="BL70" s="547" t="str">
        <f t="shared" si="57"/>
        <v>-</v>
      </c>
      <c r="BM70" s="8">
        <v>64</v>
      </c>
      <c r="BN70" s="8">
        <f t="shared" si="44"/>
        <v>0</v>
      </c>
      <c r="BO70" s="8">
        <f t="shared" si="45"/>
        <v>8</v>
      </c>
      <c r="BP70" s="548">
        <f t="shared" si="58"/>
        <v>0</v>
      </c>
      <c r="BQ70" s="8">
        <v>64</v>
      </c>
      <c r="BR70" s="8" t="e">
        <f t="shared" si="46"/>
        <v>#N/A</v>
      </c>
      <c r="BS70" s="8" t="e">
        <f t="shared" si="59"/>
        <v>#N/A</v>
      </c>
      <c r="BT70" s="8" t="e">
        <f t="shared" si="60"/>
        <v>#N/A</v>
      </c>
      <c r="BU70" s="501">
        <f t="shared" si="61"/>
        <v>0</v>
      </c>
      <c r="BV70" s="9">
        <f t="shared" si="34"/>
        <v>8</v>
      </c>
      <c r="BW70" s="1" t="str">
        <f>IF(ISNA(BR70),"-",IF(BR70=0,"-",INDEX(Divisions!$B$6:$J$24,BT70,BS70)))</f>
        <v>-</v>
      </c>
      <c r="BX70" s="548" t="str">
        <f t="shared" si="62"/>
        <v>-</v>
      </c>
      <c r="BY70" s="549">
        <v>64</v>
      </c>
      <c r="BZ70" s="550" t="str">
        <f t="shared" si="47"/>
        <v>-</v>
      </c>
      <c r="CA70" s="551">
        <f t="shared" si="63"/>
        <v>64</v>
      </c>
    </row>
    <row r="71" spans="2:79" x14ac:dyDescent="0.25">
      <c r="B71" s="44">
        <v>65</v>
      </c>
      <c r="C71" s="206"/>
      <c r="D71" s="206"/>
      <c r="E71" s="206"/>
      <c r="F71" s="206"/>
      <c r="G71" s="207"/>
      <c r="H71" s="487"/>
      <c r="I71" s="486"/>
      <c r="J71" s="464"/>
      <c r="K71" s="464"/>
      <c r="L71" s="464"/>
      <c r="M71" s="562"/>
      <c r="N71" s="208"/>
      <c r="O71" s="209"/>
      <c r="P71" s="209"/>
      <c r="Q71" s="209"/>
      <c r="S71" s="543">
        <f t="shared" si="11"/>
        <v>65</v>
      </c>
      <c r="T71" s="543" t="str">
        <f t="shared" si="12"/>
        <v>-</v>
      </c>
      <c r="U71" s="544" t="str">
        <f t="shared" si="13"/>
        <v>-</v>
      </c>
      <c r="V71" s="544" t="str">
        <f t="shared" si="14"/>
        <v>-</v>
      </c>
      <c r="W71" s="305" t="str">
        <f t="shared" si="15"/>
        <v>-</v>
      </c>
      <c r="X71" s="545" t="str">
        <f t="shared" si="16"/>
        <v>-</v>
      </c>
      <c r="Z71" s="543">
        <f t="shared" si="17"/>
        <v>65</v>
      </c>
      <c r="AA71" s="543" t="str">
        <f t="shared" si="18"/>
        <v>-</v>
      </c>
      <c r="AB71" s="544" t="str">
        <f t="shared" si="19"/>
        <v>-</v>
      </c>
      <c r="AC71" s="544" t="str">
        <f t="shared" si="20"/>
        <v>-</v>
      </c>
      <c r="AD71" s="305" t="str">
        <f t="shared" si="21"/>
        <v>-</v>
      </c>
      <c r="AE71" s="545" t="str">
        <f t="shared" si="22"/>
        <v>-</v>
      </c>
      <c r="AG71" s="543">
        <f t="shared" si="23"/>
        <v>65</v>
      </c>
      <c r="AH71" s="543" t="str">
        <f t="shared" si="24"/>
        <v>-</v>
      </c>
      <c r="AI71" s="544" t="str">
        <f t="shared" si="25"/>
        <v>-</v>
      </c>
      <c r="AJ71" s="544" t="str">
        <f t="shared" si="26"/>
        <v>-</v>
      </c>
      <c r="AK71" s="305" t="str">
        <f t="shared" si="27"/>
        <v>-</v>
      </c>
      <c r="AL71" s="545" t="str">
        <f t="shared" si="28"/>
        <v>-</v>
      </c>
      <c r="AN71" s="36" t="e">
        <f>HLOOKUP($F71,Divisions!$B$4:$I$24,2,FALSE)</f>
        <v>#N/A</v>
      </c>
      <c r="AO71" s="546" t="e">
        <f>HLOOKUP($F71,Divisions!$B$4:$I$24,2+Input!AO$5,FALSE)</f>
        <v>#N/A</v>
      </c>
      <c r="AP71" s="546" t="e">
        <f>HLOOKUP($F71,Divisions!$B$4:$I$24,2+Input!AP$5,FALSE)</f>
        <v>#N/A</v>
      </c>
      <c r="AQ71" s="546" t="e">
        <f>HLOOKUP($F71,Divisions!$B$4:$I$24,2+Input!AQ$5,FALSE)</f>
        <v>#N/A</v>
      </c>
      <c r="AR71" s="546" t="e">
        <f>HLOOKUP($F71,Divisions!$B$4:$I$24,2+Input!AR$5,FALSE)</f>
        <v>#N/A</v>
      </c>
      <c r="AS71" s="546" t="e">
        <f>HLOOKUP($F71,Divisions!$B$4:$I$24,2+Input!AS$5,FALSE)</f>
        <v>#N/A</v>
      </c>
      <c r="AT71" s="546" t="e">
        <f>HLOOKUP($F71,Divisions!$B$4:$I$24,2+Input!AT$5,FALSE)</f>
        <v>#N/A</v>
      </c>
      <c r="AU71" s="546" t="e">
        <f>HLOOKUP($F71,Divisions!$B$4:$I$24,2+Input!AU$5,FALSE)</f>
        <v>#N/A</v>
      </c>
      <c r="AV71" s="546" t="e">
        <f>HLOOKUP($F71,Divisions!$B$4:$I$24,2+Input!AV$5,FALSE)</f>
        <v>#N/A</v>
      </c>
      <c r="AW71" s="546" t="e">
        <f>HLOOKUP($F71,Divisions!$B$4:$I$24,2+Input!AW$5,FALSE)</f>
        <v>#N/A</v>
      </c>
      <c r="AX71" s="546" t="e">
        <f>HLOOKUP($F71,Divisions!$B$4:$I$24,2+Input!AX$5,FALSE)</f>
        <v>#N/A</v>
      </c>
      <c r="AY71" s="546" t="e">
        <f>HLOOKUP($F71,Divisions!$B$4:$I$24,2+Input!AY$5,FALSE)</f>
        <v>#N/A</v>
      </c>
      <c r="AZ71" s="546" t="e">
        <f>HLOOKUP($F71,Divisions!$B$4:$I$24,2+Input!AZ$5,FALSE)</f>
        <v>#N/A</v>
      </c>
      <c r="BA71" s="546" t="e">
        <f>HLOOKUP($F71,Divisions!$B$4:$I$24,2+Input!BA$5,FALSE)</f>
        <v>#N/A</v>
      </c>
      <c r="BB71" s="546" t="e">
        <f>HLOOKUP($F71,Divisions!$B$4:$I$24,2+Input!BB$5,FALSE)</f>
        <v>#N/A</v>
      </c>
      <c r="BC71" s="546" t="e">
        <f>HLOOKUP($F71,Divisions!$B$4:$I$24,2+Input!BC$5,FALSE)</f>
        <v>#N/A</v>
      </c>
      <c r="BD71" s="546" t="e">
        <f>HLOOKUP($F71,Divisions!$B$4:$I$24,2+Input!BD$5,FALSE)</f>
        <v>#N/A</v>
      </c>
      <c r="BE71" s="546" t="e">
        <f>HLOOKUP($F71,Divisions!$B$4:$I$24,2+Input!BE$5,FALSE)</f>
        <v>#N/A</v>
      </c>
      <c r="BF71" s="546" t="e">
        <f>HLOOKUP($F71,Divisions!$B$4:$I$24,2+Input!BF$5,FALSE)</f>
        <v>#N/A</v>
      </c>
      <c r="BG71" s="5" t="s">
        <v>46</v>
      </c>
      <c r="BI71" s="547" t="str">
        <f>IF(ISNA(Input!AN71),"-",Input!AN71)</f>
        <v>-</v>
      </c>
      <c r="BJ71" s="547" t="str">
        <f>IF(Input!G71="","-",MATCH(Input!G71,Input!AO71:BG71,0))</f>
        <v>-</v>
      </c>
      <c r="BK71" s="547" t="str">
        <f t="shared" ref="BK71:BK81" si="64">IF(BL71="-","-",_xlfn.RANK.EQ(BL71,$BL$7:$BL$108))</f>
        <v>-</v>
      </c>
      <c r="BL71" s="547" t="str">
        <f t="shared" si="57"/>
        <v>-</v>
      </c>
      <c r="BM71" s="8">
        <v>65</v>
      </c>
      <c r="BN71" s="8">
        <f t="shared" ref="BN71:BN81" si="65">IF(ISNA(VLOOKUP(BM71,$BK$7:$BL$108,2,FALSE)),0,VLOOKUP(BM71,$BK$7:$BL$108,2,FALSE))</f>
        <v>0</v>
      </c>
      <c r="BO71" s="8">
        <f t="shared" ref="BO71:BO81" si="66">RANK(BN71,$BN$7:$BN$108,0)</f>
        <v>8</v>
      </c>
      <c r="BP71" s="548">
        <f t="shared" si="58"/>
        <v>0</v>
      </c>
      <c r="BQ71" s="8">
        <v>65</v>
      </c>
      <c r="BR71" s="8" t="e">
        <f t="shared" ref="BR71:BR81" si="67">VLOOKUP(BQ71,$BO$7:$BP$108,2,FALSE)</f>
        <v>#N/A</v>
      </c>
      <c r="BS71" s="8" t="e">
        <f t="shared" si="59"/>
        <v>#N/A</v>
      </c>
      <c r="BT71" s="8" t="e">
        <f t="shared" si="60"/>
        <v>#N/A</v>
      </c>
      <c r="BU71" s="501">
        <f t="shared" si="61"/>
        <v>0</v>
      </c>
      <c r="BV71" s="9">
        <f t="shared" si="34"/>
        <v>8</v>
      </c>
      <c r="BW71" s="1" t="str">
        <f>IF(ISNA(BR71),"-",IF(BR71=0,"-",INDEX(Divisions!$B$6:$J$24,BT71,BS71)))</f>
        <v>-</v>
      </c>
      <c r="BX71" s="548" t="str">
        <f t="shared" si="62"/>
        <v>-</v>
      </c>
      <c r="BY71" s="549">
        <v>65</v>
      </c>
      <c r="BZ71" s="550" t="str">
        <f t="shared" ref="BZ71:BZ81" si="68">IF(BW71="-","-",VLOOKUP(BY71,$BV$7:$BW$83,2,FALSE))</f>
        <v>-</v>
      </c>
      <c r="CA71" s="551">
        <f t="shared" si="63"/>
        <v>65</v>
      </c>
    </row>
    <row r="72" spans="2:79" x14ac:dyDescent="0.25">
      <c r="B72" s="552">
        <v>66</v>
      </c>
      <c r="C72" s="206"/>
      <c r="D72" s="206"/>
      <c r="E72" s="206"/>
      <c r="F72" s="206"/>
      <c r="G72" s="207"/>
      <c r="H72" s="487"/>
      <c r="I72" s="486"/>
      <c r="J72" s="464"/>
      <c r="K72" s="464"/>
      <c r="L72" s="464"/>
      <c r="M72" s="562"/>
      <c r="N72" s="208"/>
      <c r="O72" s="209"/>
      <c r="P72" s="209"/>
      <c r="Q72" s="209"/>
      <c r="S72" s="543">
        <f t="shared" ref="S72:S81" si="69">$B72</f>
        <v>66</v>
      </c>
      <c r="T72" s="543" t="str">
        <f t="shared" ref="T72:T81" si="70">IF($N72="","-",$N72)</f>
        <v>-</v>
      </c>
      <c r="U72" s="544" t="str">
        <f t="shared" ref="U72:U81" si="71">IF($C72="","-",$C72)</f>
        <v>-</v>
      </c>
      <c r="V72" s="544" t="str">
        <f t="shared" ref="V72:V81" si="72">IF($D72="","-",$D72)</f>
        <v>-</v>
      </c>
      <c r="W72" s="305" t="str">
        <f t="shared" ref="W72:W81" si="73">IF($I72="","-",$I72)</f>
        <v>-</v>
      </c>
      <c r="X72" s="545" t="str">
        <f t="shared" ref="X72:X81" si="74">IF($O72="","-",$O72)</f>
        <v>-</v>
      </c>
      <c r="Z72" s="543">
        <f t="shared" ref="Z72:Z81" si="75">$B72</f>
        <v>66</v>
      </c>
      <c r="AA72" s="543" t="str">
        <f t="shared" ref="AA72:AA81" si="76">IF($N72="","-",$N72)</f>
        <v>-</v>
      </c>
      <c r="AB72" s="544" t="str">
        <f t="shared" ref="AB72:AB81" si="77">IF($C72="","-",$C72)</f>
        <v>-</v>
      </c>
      <c r="AC72" s="544" t="str">
        <f t="shared" ref="AC72:AC81" si="78">IF($D72="","-",$D72)</f>
        <v>-</v>
      </c>
      <c r="AD72" s="305" t="str">
        <f t="shared" ref="AD72:AD81" si="79">IF($I72="","-",$I72)</f>
        <v>-</v>
      </c>
      <c r="AE72" s="545" t="str">
        <f t="shared" ref="AE72:AE81" si="80">IF($P72="","-",$P72)</f>
        <v>-</v>
      </c>
      <c r="AG72" s="543">
        <f t="shared" ref="AG72:AG81" si="81">$B72</f>
        <v>66</v>
      </c>
      <c r="AH72" s="543" t="str">
        <f t="shared" ref="AH72:AH81" si="82">IF($N72="","-",$N72)</f>
        <v>-</v>
      </c>
      <c r="AI72" s="544" t="str">
        <f t="shared" ref="AI72:AI81" si="83">IF($C72="","-",$C72)</f>
        <v>-</v>
      </c>
      <c r="AJ72" s="544" t="str">
        <f t="shared" ref="AJ72:AJ81" si="84">IF($D72="","-",$D72)</f>
        <v>-</v>
      </c>
      <c r="AK72" s="305" t="str">
        <f t="shared" ref="AK72:AK81" si="85">IF($I72="","-",$I72)</f>
        <v>-</v>
      </c>
      <c r="AL72" s="545" t="str">
        <f t="shared" ref="AL72:AL81" si="86">IF($Q72="","-",$Q72)</f>
        <v>-</v>
      </c>
      <c r="AN72" s="36" t="e">
        <f>HLOOKUP($F72,Divisions!$B$4:$I$24,2,FALSE)</f>
        <v>#N/A</v>
      </c>
      <c r="AO72" s="546" t="e">
        <f>HLOOKUP($F72,Divisions!$B$4:$I$24,2+Input!AO$5,FALSE)</f>
        <v>#N/A</v>
      </c>
      <c r="AP72" s="546" t="e">
        <f>HLOOKUP($F72,Divisions!$B$4:$I$24,2+Input!AP$5,FALSE)</f>
        <v>#N/A</v>
      </c>
      <c r="AQ72" s="546" t="e">
        <f>HLOOKUP($F72,Divisions!$B$4:$I$24,2+Input!AQ$5,FALSE)</f>
        <v>#N/A</v>
      </c>
      <c r="AR72" s="546" t="e">
        <f>HLOOKUP($F72,Divisions!$B$4:$I$24,2+Input!AR$5,FALSE)</f>
        <v>#N/A</v>
      </c>
      <c r="AS72" s="546" t="e">
        <f>HLOOKUP($F72,Divisions!$B$4:$I$24,2+Input!AS$5,FALSE)</f>
        <v>#N/A</v>
      </c>
      <c r="AT72" s="546" t="e">
        <f>HLOOKUP($F72,Divisions!$B$4:$I$24,2+Input!AT$5,FALSE)</f>
        <v>#N/A</v>
      </c>
      <c r="AU72" s="546" t="e">
        <f>HLOOKUP($F72,Divisions!$B$4:$I$24,2+Input!AU$5,FALSE)</f>
        <v>#N/A</v>
      </c>
      <c r="AV72" s="546" t="e">
        <f>HLOOKUP($F72,Divisions!$B$4:$I$24,2+Input!AV$5,FALSE)</f>
        <v>#N/A</v>
      </c>
      <c r="AW72" s="546" t="e">
        <f>HLOOKUP($F72,Divisions!$B$4:$I$24,2+Input!AW$5,FALSE)</f>
        <v>#N/A</v>
      </c>
      <c r="AX72" s="546" t="e">
        <f>HLOOKUP($F72,Divisions!$B$4:$I$24,2+Input!AX$5,FALSE)</f>
        <v>#N/A</v>
      </c>
      <c r="AY72" s="546" t="e">
        <f>HLOOKUP($F72,Divisions!$B$4:$I$24,2+Input!AY$5,FALSE)</f>
        <v>#N/A</v>
      </c>
      <c r="AZ72" s="546" t="e">
        <f>HLOOKUP($F72,Divisions!$B$4:$I$24,2+Input!AZ$5,FALSE)</f>
        <v>#N/A</v>
      </c>
      <c r="BA72" s="546" t="e">
        <f>HLOOKUP($F72,Divisions!$B$4:$I$24,2+Input!BA$5,FALSE)</f>
        <v>#N/A</v>
      </c>
      <c r="BB72" s="546" t="e">
        <f>HLOOKUP($F72,Divisions!$B$4:$I$24,2+Input!BB$5,FALSE)</f>
        <v>#N/A</v>
      </c>
      <c r="BC72" s="546" t="e">
        <f>HLOOKUP($F72,Divisions!$B$4:$I$24,2+Input!BC$5,FALSE)</f>
        <v>#N/A</v>
      </c>
      <c r="BD72" s="546" t="e">
        <f>HLOOKUP($F72,Divisions!$B$4:$I$24,2+Input!BD$5,FALSE)</f>
        <v>#N/A</v>
      </c>
      <c r="BE72" s="546" t="e">
        <f>HLOOKUP($F72,Divisions!$B$4:$I$24,2+Input!BE$5,FALSE)</f>
        <v>#N/A</v>
      </c>
      <c r="BF72" s="546" t="e">
        <f>HLOOKUP($F72,Divisions!$B$4:$I$24,2+Input!BF$5,FALSE)</f>
        <v>#N/A</v>
      </c>
      <c r="BG72" s="5" t="s">
        <v>46</v>
      </c>
      <c r="BI72" s="547" t="str">
        <f>IF(ISNA(Input!AN72),"-",Input!AN72)</f>
        <v>-</v>
      </c>
      <c r="BJ72" s="547" t="str">
        <f>IF(Input!G72="","-",MATCH(Input!G72,Input!AO72:BG72,0))</f>
        <v>-</v>
      </c>
      <c r="BK72" s="547" t="str">
        <f t="shared" si="64"/>
        <v>-</v>
      </c>
      <c r="BL72" s="547" t="str">
        <f t="shared" si="57"/>
        <v>-</v>
      </c>
      <c r="BM72" s="8">
        <v>66</v>
      </c>
      <c r="BN72" s="8">
        <f t="shared" si="65"/>
        <v>0</v>
      </c>
      <c r="BO72" s="8">
        <f t="shared" si="66"/>
        <v>8</v>
      </c>
      <c r="BP72" s="548">
        <f t="shared" si="58"/>
        <v>0</v>
      </c>
      <c r="BQ72" s="8">
        <v>66</v>
      </c>
      <c r="BR72" s="8" t="e">
        <f t="shared" si="67"/>
        <v>#N/A</v>
      </c>
      <c r="BS72" s="8" t="e">
        <f t="shared" si="59"/>
        <v>#N/A</v>
      </c>
      <c r="BT72" s="8" t="e">
        <f t="shared" si="60"/>
        <v>#N/A</v>
      </c>
      <c r="BU72" s="501">
        <f t="shared" si="61"/>
        <v>0</v>
      </c>
      <c r="BV72" s="9">
        <f t="shared" ref="BV72:BV107" si="87">RANK(BU72,$BU$7:$BU$108,0)</f>
        <v>8</v>
      </c>
      <c r="BW72" s="1" t="str">
        <f>IF(ISNA(BR72),"-",IF(BR72=0,"-",INDEX(Divisions!$B$6:$J$24,BT72,BS72)))</f>
        <v>-</v>
      </c>
      <c r="BX72" s="548" t="str">
        <f t="shared" si="62"/>
        <v>-</v>
      </c>
      <c r="BY72" s="549">
        <v>66</v>
      </c>
      <c r="BZ72" s="550" t="str">
        <f t="shared" si="68"/>
        <v>-</v>
      </c>
      <c r="CA72" s="551">
        <f t="shared" si="63"/>
        <v>66</v>
      </c>
    </row>
    <row r="73" spans="2:79" x14ac:dyDescent="0.25">
      <c r="B73" s="44">
        <v>67</v>
      </c>
      <c r="C73" s="206"/>
      <c r="D73" s="206"/>
      <c r="E73" s="206"/>
      <c r="F73" s="206"/>
      <c r="G73" s="207"/>
      <c r="H73" s="487"/>
      <c r="I73" s="486"/>
      <c r="J73" s="464"/>
      <c r="K73" s="464"/>
      <c r="L73" s="464"/>
      <c r="M73" s="562"/>
      <c r="N73" s="208"/>
      <c r="O73" s="209"/>
      <c r="P73" s="209"/>
      <c r="Q73" s="209"/>
      <c r="S73" s="543">
        <f t="shared" si="69"/>
        <v>67</v>
      </c>
      <c r="T73" s="543" t="str">
        <f t="shared" si="70"/>
        <v>-</v>
      </c>
      <c r="U73" s="544" t="str">
        <f t="shared" si="71"/>
        <v>-</v>
      </c>
      <c r="V73" s="544" t="str">
        <f t="shared" si="72"/>
        <v>-</v>
      </c>
      <c r="W73" s="305" t="str">
        <f t="shared" si="73"/>
        <v>-</v>
      </c>
      <c r="X73" s="545" t="str">
        <f t="shared" si="74"/>
        <v>-</v>
      </c>
      <c r="Z73" s="543">
        <f t="shared" si="75"/>
        <v>67</v>
      </c>
      <c r="AA73" s="543" t="str">
        <f t="shared" si="76"/>
        <v>-</v>
      </c>
      <c r="AB73" s="544" t="str">
        <f t="shared" si="77"/>
        <v>-</v>
      </c>
      <c r="AC73" s="544" t="str">
        <f t="shared" si="78"/>
        <v>-</v>
      </c>
      <c r="AD73" s="305" t="str">
        <f t="shared" si="79"/>
        <v>-</v>
      </c>
      <c r="AE73" s="545" t="str">
        <f t="shared" si="80"/>
        <v>-</v>
      </c>
      <c r="AG73" s="543">
        <f t="shared" si="81"/>
        <v>67</v>
      </c>
      <c r="AH73" s="543" t="str">
        <f t="shared" si="82"/>
        <v>-</v>
      </c>
      <c r="AI73" s="544" t="str">
        <f t="shared" si="83"/>
        <v>-</v>
      </c>
      <c r="AJ73" s="544" t="str">
        <f t="shared" si="84"/>
        <v>-</v>
      </c>
      <c r="AK73" s="305" t="str">
        <f t="shared" si="85"/>
        <v>-</v>
      </c>
      <c r="AL73" s="545" t="str">
        <f t="shared" si="86"/>
        <v>-</v>
      </c>
      <c r="AN73" s="36" t="e">
        <f>HLOOKUP($F73,Divisions!$B$4:$I$24,2,FALSE)</f>
        <v>#N/A</v>
      </c>
      <c r="AO73" s="546" t="e">
        <f>HLOOKUP($F73,Divisions!$B$4:$I$24,2+Input!AO$5,FALSE)</f>
        <v>#N/A</v>
      </c>
      <c r="AP73" s="546" t="e">
        <f>HLOOKUP($F73,Divisions!$B$4:$I$24,2+Input!AP$5,FALSE)</f>
        <v>#N/A</v>
      </c>
      <c r="AQ73" s="546" t="e">
        <f>HLOOKUP($F73,Divisions!$B$4:$I$24,2+Input!AQ$5,FALSE)</f>
        <v>#N/A</v>
      </c>
      <c r="AR73" s="546" t="e">
        <f>HLOOKUP($F73,Divisions!$B$4:$I$24,2+Input!AR$5,FALSE)</f>
        <v>#N/A</v>
      </c>
      <c r="AS73" s="546" t="e">
        <f>HLOOKUP($F73,Divisions!$B$4:$I$24,2+Input!AS$5,FALSE)</f>
        <v>#N/A</v>
      </c>
      <c r="AT73" s="546" t="e">
        <f>HLOOKUP($F73,Divisions!$B$4:$I$24,2+Input!AT$5,FALSE)</f>
        <v>#N/A</v>
      </c>
      <c r="AU73" s="546" t="e">
        <f>HLOOKUP($F73,Divisions!$B$4:$I$24,2+Input!AU$5,FALSE)</f>
        <v>#N/A</v>
      </c>
      <c r="AV73" s="546" t="e">
        <f>HLOOKUP($F73,Divisions!$B$4:$I$24,2+Input!AV$5,FALSE)</f>
        <v>#N/A</v>
      </c>
      <c r="AW73" s="546" t="e">
        <f>HLOOKUP($F73,Divisions!$B$4:$I$24,2+Input!AW$5,FALSE)</f>
        <v>#N/A</v>
      </c>
      <c r="AX73" s="546" t="e">
        <f>HLOOKUP($F73,Divisions!$B$4:$I$24,2+Input!AX$5,FALSE)</f>
        <v>#N/A</v>
      </c>
      <c r="AY73" s="546" t="e">
        <f>HLOOKUP($F73,Divisions!$B$4:$I$24,2+Input!AY$5,FALSE)</f>
        <v>#N/A</v>
      </c>
      <c r="AZ73" s="546" t="e">
        <f>HLOOKUP($F73,Divisions!$B$4:$I$24,2+Input!AZ$5,FALSE)</f>
        <v>#N/A</v>
      </c>
      <c r="BA73" s="546" t="e">
        <f>HLOOKUP($F73,Divisions!$B$4:$I$24,2+Input!BA$5,FALSE)</f>
        <v>#N/A</v>
      </c>
      <c r="BB73" s="546" t="e">
        <f>HLOOKUP($F73,Divisions!$B$4:$I$24,2+Input!BB$5,FALSE)</f>
        <v>#N/A</v>
      </c>
      <c r="BC73" s="546" t="e">
        <f>HLOOKUP($F73,Divisions!$B$4:$I$24,2+Input!BC$5,FALSE)</f>
        <v>#N/A</v>
      </c>
      <c r="BD73" s="546" t="e">
        <f>HLOOKUP($F73,Divisions!$B$4:$I$24,2+Input!BD$5,FALSE)</f>
        <v>#N/A</v>
      </c>
      <c r="BE73" s="546" t="e">
        <f>HLOOKUP($F73,Divisions!$B$4:$I$24,2+Input!BE$5,FALSE)</f>
        <v>#N/A</v>
      </c>
      <c r="BF73" s="546" t="e">
        <f>HLOOKUP($F73,Divisions!$B$4:$I$24,2+Input!BF$5,FALSE)</f>
        <v>#N/A</v>
      </c>
      <c r="BG73" s="5" t="s">
        <v>46</v>
      </c>
      <c r="BI73" s="547" t="str">
        <f>IF(ISNA(Input!AN73),"-",Input!AN73)</f>
        <v>-</v>
      </c>
      <c r="BJ73" s="547" t="str">
        <f>IF(Input!G73="","-",MATCH(Input!G73,Input!AO73:BG73,0))</f>
        <v>-</v>
      </c>
      <c r="BK73" s="547" t="str">
        <f t="shared" si="64"/>
        <v>-</v>
      </c>
      <c r="BL73" s="547" t="str">
        <f t="shared" si="57"/>
        <v>-</v>
      </c>
      <c r="BM73" s="8">
        <v>67</v>
      </c>
      <c r="BN73" s="8">
        <f t="shared" si="65"/>
        <v>0</v>
      </c>
      <c r="BO73" s="8">
        <f t="shared" si="66"/>
        <v>8</v>
      </c>
      <c r="BP73" s="548">
        <f t="shared" si="58"/>
        <v>0</v>
      </c>
      <c r="BQ73" s="8">
        <v>67</v>
      </c>
      <c r="BR73" s="8" t="e">
        <f t="shared" si="67"/>
        <v>#N/A</v>
      </c>
      <c r="BS73" s="8" t="e">
        <f t="shared" si="59"/>
        <v>#N/A</v>
      </c>
      <c r="BT73" s="8" t="e">
        <f t="shared" si="60"/>
        <v>#N/A</v>
      </c>
      <c r="BU73" s="501">
        <f t="shared" si="61"/>
        <v>0</v>
      </c>
      <c r="BV73" s="9">
        <f t="shared" si="87"/>
        <v>8</v>
      </c>
      <c r="BW73" s="1" t="str">
        <f>IF(ISNA(BR73),"-",IF(BR73=0,"-",INDEX(Divisions!$B$6:$J$24,BT73,BS73)))</f>
        <v>-</v>
      </c>
      <c r="BX73" s="548" t="str">
        <f t="shared" si="62"/>
        <v>-</v>
      </c>
      <c r="BY73" s="549">
        <v>67</v>
      </c>
      <c r="BZ73" s="550" t="str">
        <f t="shared" si="68"/>
        <v>-</v>
      </c>
      <c r="CA73" s="551">
        <f t="shared" si="63"/>
        <v>67</v>
      </c>
    </row>
    <row r="74" spans="2:79" x14ac:dyDescent="0.25">
      <c r="B74" s="552">
        <v>68</v>
      </c>
      <c r="C74" s="206"/>
      <c r="D74" s="206"/>
      <c r="E74" s="206"/>
      <c r="F74" s="206"/>
      <c r="G74" s="207"/>
      <c r="H74" s="487"/>
      <c r="I74" s="486"/>
      <c r="J74" s="464"/>
      <c r="K74" s="464"/>
      <c r="L74" s="464"/>
      <c r="M74" s="562"/>
      <c r="N74" s="302"/>
      <c r="O74" s="209"/>
      <c r="P74" s="209"/>
      <c r="Q74" s="209"/>
      <c r="S74" s="543">
        <f t="shared" si="69"/>
        <v>68</v>
      </c>
      <c r="T74" s="543" t="str">
        <f t="shared" si="70"/>
        <v>-</v>
      </c>
      <c r="U74" s="544" t="str">
        <f t="shared" si="71"/>
        <v>-</v>
      </c>
      <c r="V74" s="544" t="str">
        <f t="shared" si="72"/>
        <v>-</v>
      </c>
      <c r="W74" s="305" t="str">
        <f t="shared" si="73"/>
        <v>-</v>
      </c>
      <c r="X74" s="545" t="str">
        <f t="shared" si="74"/>
        <v>-</v>
      </c>
      <c r="Z74" s="543">
        <f t="shared" si="75"/>
        <v>68</v>
      </c>
      <c r="AA74" s="543" t="str">
        <f t="shared" si="76"/>
        <v>-</v>
      </c>
      <c r="AB74" s="544" t="str">
        <f t="shared" si="77"/>
        <v>-</v>
      </c>
      <c r="AC74" s="544" t="str">
        <f t="shared" si="78"/>
        <v>-</v>
      </c>
      <c r="AD74" s="305" t="str">
        <f t="shared" si="79"/>
        <v>-</v>
      </c>
      <c r="AE74" s="545" t="str">
        <f t="shared" si="80"/>
        <v>-</v>
      </c>
      <c r="AG74" s="543">
        <f t="shared" si="81"/>
        <v>68</v>
      </c>
      <c r="AH74" s="543" t="str">
        <f t="shared" si="82"/>
        <v>-</v>
      </c>
      <c r="AI74" s="544" t="str">
        <f t="shared" si="83"/>
        <v>-</v>
      </c>
      <c r="AJ74" s="544" t="str">
        <f t="shared" si="84"/>
        <v>-</v>
      </c>
      <c r="AK74" s="305" t="str">
        <f t="shared" si="85"/>
        <v>-</v>
      </c>
      <c r="AL74" s="545" t="str">
        <f t="shared" si="86"/>
        <v>-</v>
      </c>
      <c r="AN74" s="36" t="e">
        <f>HLOOKUP($F74,Divisions!$B$4:$I$24,2,FALSE)</f>
        <v>#N/A</v>
      </c>
      <c r="AO74" s="546" t="e">
        <f>HLOOKUP($F74,Divisions!$B$4:$I$24,2+Input!AO$5,FALSE)</f>
        <v>#N/A</v>
      </c>
      <c r="AP74" s="546" t="e">
        <f>HLOOKUP($F74,Divisions!$B$4:$I$24,2+Input!AP$5,FALSE)</f>
        <v>#N/A</v>
      </c>
      <c r="AQ74" s="546" t="e">
        <f>HLOOKUP($F74,Divisions!$B$4:$I$24,2+Input!AQ$5,FALSE)</f>
        <v>#N/A</v>
      </c>
      <c r="AR74" s="546" t="e">
        <f>HLOOKUP($F74,Divisions!$B$4:$I$24,2+Input!AR$5,FALSE)</f>
        <v>#N/A</v>
      </c>
      <c r="AS74" s="546" t="e">
        <f>HLOOKUP($F74,Divisions!$B$4:$I$24,2+Input!AS$5,FALSE)</f>
        <v>#N/A</v>
      </c>
      <c r="AT74" s="546" t="e">
        <f>HLOOKUP($F74,Divisions!$B$4:$I$24,2+Input!AT$5,FALSE)</f>
        <v>#N/A</v>
      </c>
      <c r="AU74" s="546" t="e">
        <f>HLOOKUP($F74,Divisions!$B$4:$I$24,2+Input!AU$5,FALSE)</f>
        <v>#N/A</v>
      </c>
      <c r="AV74" s="546" t="e">
        <f>HLOOKUP($F74,Divisions!$B$4:$I$24,2+Input!AV$5,FALSE)</f>
        <v>#N/A</v>
      </c>
      <c r="AW74" s="546" t="e">
        <f>HLOOKUP($F74,Divisions!$B$4:$I$24,2+Input!AW$5,FALSE)</f>
        <v>#N/A</v>
      </c>
      <c r="AX74" s="546" t="e">
        <f>HLOOKUP($F74,Divisions!$B$4:$I$24,2+Input!AX$5,FALSE)</f>
        <v>#N/A</v>
      </c>
      <c r="AY74" s="546" t="e">
        <f>HLOOKUP($F74,Divisions!$B$4:$I$24,2+Input!AY$5,FALSE)</f>
        <v>#N/A</v>
      </c>
      <c r="AZ74" s="546" t="e">
        <f>HLOOKUP($F74,Divisions!$B$4:$I$24,2+Input!AZ$5,FALSE)</f>
        <v>#N/A</v>
      </c>
      <c r="BA74" s="546" t="e">
        <f>HLOOKUP($F74,Divisions!$B$4:$I$24,2+Input!BA$5,FALSE)</f>
        <v>#N/A</v>
      </c>
      <c r="BB74" s="546" t="e">
        <f>HLOOKUP($F74,Divisions!$B$4:$I$24,2+Input!BB$5,FALSE)</f>
        <v>#N/A</v>
      </c>
      <c r="BC74" s="546" t="e">
        <f>HLOOKUP($F74,Divisions!$B$4:$I$24,2+Input!BC$5,FALSE)</f>
        <v>#N/A</v>
      </c>
      <c r="BD74" s="546" t="e">
        <f>HLOOKUP($F74,Divisions!$B$4:$I$24,2+Input!BD$5,FALSE)</f>
        <v>#N/A</v>
      </c>
      <c r="BE74" s="546" t="e">
        <f>HLOOKUP($F74,Divisions!$B$4:$I$24,2+Input!BE$5,FALSE)</f>
        <v>#N/A</v>
      </c>
      <c r="BF74" s="546" t="e">
        <f>HLOOKUP($F74,Divisions!$B$4:$I$24,2+Input!BF$5,FALSE)</f>
        <v>#N/A</v>
      </c>
      <c r="BG74" s="5" t="s">
        <v>46</v>
      </c>
      <c r="BI74" s="547" t="str">
        <f>IF(ISNA(Input!AN74),"-",Input!AN74)</f>
        <v>-</v>
      </c>
      <c r="BJ74" s="547" t="str">
        <f>IF(Input!G74="","-",MATCH(Input!G74,Input!AO74:BG74,0))</f>
        <v>-</v>
      </c>
      <c r="BK74" s="547" t="str">
        <f t="shared" si="64"/>
        <v>-</v>
      </c>
      <c r="BL74" s="547" t="str">
        <f t="shared" si="57"/>
        <v>-</v>
      </c>
      <c r="BM74" s="8">
        <v>68</v>
      </c>
      <c r="BN74" s="8">
        <f t="shared" si="65"/>
        <v>0</v>
      </c>
      <c r="BO74" s="8">
        <f t="shared" si="66"/>
        <v>8</v>
      </c>
      <c r="BP74" s="548">
        <f t="shared" si="58"/>
        <v>0</v>
      </c>
      <c r="BQ74" s="8">
        <v>68</v>
      </c>
      <c r="BR74" s="8" t="e">
        <f t="shared" si="67"/>
        <v>#N/A</v>
      </c>
      <c r="BS74" s="8" t="e">
        <f t="shared" si="59"/>
        <v>#N/A</v>
      </c>
      <c r="BT74" s="8" t="e">
        <f t="shared" si="60"/>
        <v>#N/A</v>
      </c>
      <c r="BU74" s="501">
        <f t="shared" si="61"/>
        <v>0</v>
      </c>
      <c r="BV74" s="9">
        <f t="shared" si="87"/>
        <v>8</v>
      </c>
      <c r="BW74" s="1" t="str">
        <f>IF(ISNA(BR74),"-",IF(BR74=0,"-",INDEX(Divisions!$B$6:$J$24,BT74,BS74)))</f>
        <v>-</v>
      </c>
      <c r="BX74" s="548" t="str">
        <f t="shared" si="62"/>
        <v>-</v>
      </c>
      <c r="BY74" s="549">
        <v>68</v>
      </c>
      <c r="BZ74" s="550" t="str">
        <f t="shared" si="68"/>
        <v>-</v>
      </c>
      <c r="CA74" s="551">
        <f t="shared" si="63"/>
        <v>68</v>
      </c>
    </row>
    <row r="75" spans="2:79" x14ac:dyDescent="0.25">
      <c r="B75" s="44">
        <v>69</v>
      </c>
      <c r="C75" s="206"/>
      <c r="D75" s="206"/>
      <c r="E75" s="206"/>
      <c r="F75" s="206"/>
      <c r="G75" s="207"/>
      <c r="H75" s="487"/>
      <c r="I75" s="486"/>
      <c r="J75" s="464"/>
      <c r="K75" s="464"/>
      <c r="L75" s="464"/>
      <c r="M75" s="562"/>
      <c r="N75" s="302"/>
      <c r="O75" s="209"/>
      <c r="P75" s="209"/>
      <c r="Q75" s="209"/>
      <c r="S75" s="543">
        <f t="shared" si="69"/>
        <v>69</v>
      </c>
      <c r="T75" s="543" t="str">
        <f t="shared" si="70"/>
        <v>-</v>
      </c>
      <c r="U75" s="544" t="str">
        <f t="shared" si="71"/>
        <v>-</v>
      </c>
      <c r="V75" s="544" t="str">
        <f t="shared" si="72"/>
        <v>-</v>
      </c>
      <c r="W75" s="305" t="str">
        <f t="shared" si="73"/>
        <v>-</v>
      </c>
      <c r="X75" s="545" t="str">
        <f t="shared" si="74"/>
        <v>-</v>
      </c>
      <c r="Z75" s="543">
        <f t="shared" si="75"/>
        <v>69</v>
      </c>
      <c r="AA75" s="543" t="str">
        <f t="shared" si="76"/>
        <v>-</v>
      </c>
      <c r="AB75" s="544" t="str">
        <f t="shared" si="77"/>
        <v>-</v>
      </c>
      <c r="AC75" s="544" t="str">
        <f t="shared" si="78"/>
        <v>-</v>
      </c>
      <c r="AD75" s="305" t="str">
        <f t="shared" si="79"/>
        <v>-</v>
      </c>
      <c r="AE75" s="545" t="str">
        <f t="shared" si="80"/>
        <v>-</v>
      </c>
      <c r="AG75" s="543">
        <f t="shared" si="81"/>
        <v>69</v>
      </c>
      <c r="AH75" s="543" t="str">
        <f t="shared" si="82"/>
        <v>-</v>
      </c>
      <c r="AI75" s="544" t="str">
        <f t="shared" si="83"/>
        <v>-</v>
      </c>
      <c r="AJ75" s="544" t="str">
        <f t="shared" si="84"/>
        <v>-</v>
      </c>
      <c r="AK75" s="305" t="str">
        <f t="shared" si="85"/>
        <v>-</v>
      </c>
      <c r="AL75" s="545" t="str">
        <f t="shared" si="86"/>
        <v>-</v>
      </c>
      <c r="AN75" s="36" t="e">
        <f>HLOOKUP($F75,Divisions!$B$4:$I$24,2,FALSE)</f>
        <v>#N/A</v>
      </c>
      <c r="AO75" s="546" t="e">
        <f>HLOOKUP($F75,Divisions!$B$4:$I$24,2+Input!AO$5,FALSE)</f>
        <v>#N/A</v>
      </c>
      <c r="AP75" s="546" t="e">
        <f>HLOOKUP($F75,Divisions!$B$4:$I$24,2+Input!AP$5,FALSE)</f>
        <v>#N/A</v>
      </c>
      <c r="AQ75" s="546" t="e">
        <f>HLOOKUP($F75,Divisions!$B$4:$I$24,2+Input!AQ$5,FALSE)</f>
        <v>#N/A</v>
      </c>
      <c r="AR75" s="546" t="e">
        <f>HLOOKUP($F75,Divisions!$B$4:$I$24,2+Input!AR$5,FALSE)</f>
        <v>#N/A</v>
      </c>
      <c r="AS75" s="546" t="e">
        <f>HLOOKUP($F75,Divisions!$B$4:$I$24,2+Input!AS$5,FALSE)</f>
        <v>#N/A</v>
      </c>
      <c r="AT75" s="546" t="e">
        <f>HLOOKUP($F75,Divisions!$B$4:$I$24,2+Input!AT$5,FALSE)</f>
        <v>#N/A</v>
      </c>
      <c r="AU75" s="546" t="e">
        <f>HLOOKUP($F75,Divisions!$B$4:$I$24,2+Input!AU$5,FALSE)</f>
        <v>#N/A</v>
      </c>
      <c r="AV75" s="546" t="e">
        <f>HLOOKUP($F75,Divisions!$B$4:$I$24,2+Input!AV$5,FALSE)</f>
        <v>#N/A</v>
      </c>
      <c r="AW75" s="546" t="e">
        <f>HLOOKUP($F75,Divisions!$B$4:$I$24,2+Input!AW$5,FALSE)</f>
        <v>#N/A</v>
      </c>
      <c r="AX75" s="546" t="e">
        <f>HLOOKUP($F75,Divisions!$B$4:$I$24,2+Input!AX$5,FALSE)</f>
        <v>#N/A</v>
      </c>
      <c r="AY75" s="546" t="e">
        <f>HLOOKUP($F75,Divisions!$B$4:$I$24,2+Input!AY$5,FALSE)</f>
        <v>#N/A</v>
      </c>
      <c r="AZ75" s="546" t="e">
        <f>HLOOKUP($F75,Divisions!$B$4:$I$24,2+Input!AZ$5,FALSE)</f>
        <v>#N/A</v>
      </c>
      <c r="BA75" s="546" t="e">
        <f>HLOOKUP($F75,Divisions!$B$4:$I$24,2+Input!BA$5,FALSE)</f>
        <v>#N/A</v>
      </c>
      <c r="BB75" s="546" t="e">
        <f>HLOOKUP($F75,Divisions!$B$4:$I$24,2+Input!BB$5,FALSE)</f>
        <v>#N/A</v>
      </c>
      <c r="BC75" s="546" t="e">
        <f>HLOOKUP($F75,Divisions!$B$4:$I$24,2+Input!BC$5,FALSE)</f>
        <v>#N/A</v>
      </c>
      <c r="BD75" s="546" t="e">
        <f>HLOOKUP($F75,Divisions!$B$4:$I$24,2+Input!BD$5,FALSE)</f>
        <v>#N/A</v>
      </c>
      <c r="BE75" s="546" t="e">
        <f>HLOOKUP($F75,Divisions!$B$4:$I$24,2+Input!BE$5,FALSE)</f>
        <v>#N/A</v>
      </c>
      <c r="BF75" s="546" t="e">
        <f>HLOOKUP($F75,Divisions!$B$4:$I$24,2+Input!BF$5,FALSE)</f>
        <v>#N/A</v>
      </c>
      <c r="BG75" s="5" t="s">
        <v>46</v>
      </c>
      <c r="BI75" s="547" t="str">
        <f>IF(ISNA(Input!AN75),"-",Input!AN75)</f>
        <v>-</v>
      </c>
      <c r="BJ75" s="547" t="str">
        <f>IF(Input!G75="","-",MATCH(Input!G75,Input!AO75:BG75,0))</f>
        <v>-</v>
      </c>
      <c r="BK75" s="547" t="str">
        <f t="shared" si="64"/>
        <v>-</v>
      </c>
      <c r="BL75" s="547" t="str">
        <f t="shared" si="57"/>
        <v>-</v>
      </c>
      <c r="BM75" s="8">
        <v>69</v>
      </c>
      <c r="BN75" s="8">
        <f t="shared" si="65"/>
        <v>0</v>
      </c>
      <c r="BO75" s="8">
        <f t="shared" si="66"/>
        <v>8</v>
      </c>
      <c r="BP75" s="548">
        <f t="shared" si="58"/>
        <v>0</v>
      </c>
      <c r="BQ75" s="8">
        <v>69</v>
      </c>
      <c r="BR75" s="8" t="e">
        <f t="shared" si="67"/>
        <v>#N/A</v>
      </c>
      <c r="BS75" s="8" t="e">
        <f t="shared" si="59"/>
        <v>#N/A</v>
      </c>
      <c r="BT75" s="8" t="e">
        <f t="shared" si="60"/>
        <v>#N/A</v>
      </c>
      <c r="BU75" s="501">
        <f t="shared" si="61"/>
        <v>0</v>
      </c>
      <c r="BV75" s="9">
        <f t="shared" si="87"/>
        <v>8</v>
      </c>
      <c r="BW75" s="1" t="str">
        <f>IF(ISNA(BR75),"-",IF(BR75=0,"-",INDEX(Divisions!$B$6:$J$24,BT75,BS75)))</f>
        <v>-</v>
      </c>
      <c r="BX75" s="548" t="str">
        <f t="shared" si="62"/>
        <v>-</v>
      </c>
      <c r="BY75" s="549">
        <v>69</v>
      </c>
      <c r="BZ75" s="550" t="str">
        <f t="shared" si="68"/>
        <v>-</v>
      </c>
      <c r="CA75" s="551">
        <f t="shared" si="63"/>
        <v>69</v>
      </c>
    </row>
    <row r="76" spans="2:79" s="555" customFormat="1" x14ac:dyDescent="0.25">
      <c r="B76" s="147">
        <v>70</v>
      </c>
      <c r="C76" s="206"/>
      <c r="D76" s="206"/>
      <c r="E76" s="206"/>
      <c r="F76" s="206"/>
      <c r="G76" s="207"/>
      <c r="H76" s="487"/>
      <c r="I76" s="486"/>
      <c r="J76" s="464"/>
      <c r="K76" s="464"/>
      <c r="L76" s="464"/>
      <c r="M76" s="562"/>
      <c r="N76" s="302"/>
      <c r="O76" s="209"/>
      <c r="P76" s="209"/>
      <c r="Q76" s="209"/>
      <c r="R76" s="8"/>
      <c r="S76" s="543">
        <f t="shared" si="69"/>
        <v>70</v>
      </c>
      <c r="T76" s="543" t="str">
        <f t="shared" si="70"/>
        <v>-</v>
      </c>
      <c r="U76" s="544" t="str">
        <f t="shared" si="71"/>
        <v>-</v>
      </c>
      <c r="V76" s="544" t="str">
        <f t="shared" si="72"/>
        <v>-</v>
      </c>
      <c r="W76" s="305" t="str">
        <f t="shared" si="73"/>
        <v>-</v>
      </c>
      <c r="X76" s="545" t="str">
        <f t="shared" si="74"/>
        <v>-</v>
      </c>
      <c r="Y76" s="1"/>
      <c r="Z76" s="543">
        <f t="shared" si="75"/>
        <v>70</v>
      </c>
      <c r="AA76" s="543" t="str">
        <f t="shared" si="76"/>
        <v>-</v>
      </c>
      <c r="AB76" s="544" t="str">
        <f t="shared" si="77"/>
        <v>-</v>
      </c>
      <c r="AC76" s="544" t="str">
        <f t="shared" si="78"/>
        <v>-</v>
      </c>
      <c r="AD76" s="305" t="str">
        <f t="shared" si="79"/>
        <v>-</v>
      </c>
      <c r="AE76" s="545" t="str">
        <f t="shared" si="80"/>
        <v>-</v>
      </c>
      <c r="AF76" s="1"/>
      <c r="AG76" s="543">
        <f t="shared" si="81"/>
        <v>70</v>
      </c>
      <c r="AH76" s="543" t="str">
        <f t="shared" si="82"/>
        <v>-</v>
      </c>
      <c r="AI76" s="544" t="str">
        <f t="shared" si="83"/>
        <v>-</v>
      </c>
      <c r="AJ76" s="544" t="str">
        <f t="shared" si="84"/>
        <v>-</v>
      </c>
      <c r="AK76" s="305" t="str">
        <f t="shared" si="85"/>
        <v>-</v>
      </c>
      <c r="AL76" s="545" t="str">
        <f t="shared" si="86"/>
        <v>-</v>
      </c>
      <c r="AM76" s="1"/>
      <c r="AN76" s="36" t="e">
        <f>HLOOKUP($F76,Divisions!$B$4:$I$24,2,FALSE)</f>
        <v>#N/A</v>
      </c>
      <c r="AO76" s="546" t="e">
        <f>HLOOKUP($F76,Divisions!$B$4:$I$24,2+Input!AO$5,FALSE)</f>
        <v>#N/A</v>
      </c>
      <c r="AP76" s="546" t="e">
        <f>HLOOKUP($F76,Divisions!$B$4:$I$24,2+Input!AP$5,FALSE)</f>
        <v>#N/A</v>
      </c>
      <c r="AQ76" s="546" t="e">
        <f>HLOOKUP($F76,Divisions!$B$4:$I$24,2+Input!AQ$5,FALSE)</f>
        <v>#N/A</v>
      </c>
      <c r="AR76" s="546" t="e">
        <f>HLOOKUP($F76,Divisions!$B$4:$I$24,2+Input!AR$5,FALSE)</f>
        <v>#N/A</v>
      </c>
      <c r="AS76" s="546" t="e">
        <f>HLOOKUP($F76,Divisions!$B$4:$I$24,2+Input!AS$5,FALSE)</f>
        <v>#N/A</v>
      </c>
      <c r="AT76" s="546" t="e">
        <f>HLOOKUP($F76,Divisions!$B$4:$I$24,2+Input!AT$5,FALSE)</f>
        <v>#N/A</v>
      </c>
      <c r="AU76" s="546" t="e">
        <f>HLOOKUP($F76,Divisions!$B$4:$I$24,2+Input!AU$5,FALSE)</f>
        <v>#N/A</v>
      </c>
      <c r="AV76" s="546" t="e">
        <f>HLOOKUP($F76,Divisions!$B$4:$I$24,2+Input!AV$5,FALSE)</f>
        <v>#N/A</v>
      </c>
      <c r="AW76" s="546" t="e">
        <f>HLOOKUP($F76,Divisions!$B$4:$I$24,2+Input!AW$5,FALSE)</f>
        <v>#N/A</v>
      </c>
      <c r="AX76" s="546" t="e">
        <f>HLOOKUP($F76,Divisions!$B$4:$I$24,2+Input!AX$5,FALSE)</f>
        <v>#N/A</v>
      </c>
      <c r="AY76" s="546" t="e">
        <f>HLOOKUP($F76,Divisions!$B$4:$I$24,2+Input!AY$5,FALSE)</f>
        <v>#N/A</v>
      </c>
      <c r="AZ76" s="546" t="e">
        <f>HLOOKUP($F76,Divisions!$B$4:$I$24,2+Input!AZ$5,FALSE)</f>
        <v>#N/A</v>
      </c>
      <c r="BA76" s="546" t="e">
        <f>HLOOKUP($F76,Divisions!$B$4:$I$24,2+Input!BA$5,FALSE)</f>
        <v>#N/A</v>
      </c>
      <c r="BB76" s="546" t="e">
        <f>HLOOKUP($F76,Divisions!$B$4:$I$24,2+Input!BB$5,FALSE)</f>
        <v>#N/A</v>
      </c>
      <c r="BC76" s="546" t="e">
        <f>HLOOKUP($F76,Divisions!$B$4:$I$24,2+Input!BC$5,FALSE)</f>
        <v>#N/A</v>
      </c>
      <c r="BD76" s="546" t="e">
        <f>HLOOKUP($F76,Divisions!$B$4:$I$24,2+Input!BD$5,FALSE)</f>
        <v>#N/A</v>
      </c>
      <c r="BE76" s="546" t="e">
        <f>HLOOKUP($F76,Divisions!$B$4:$I$24,2+Input!BE$5,FALSE)</f>
        <v>#N/A</v>
      </c>
      <c r="BF76" s="546" t="e">
        <f>HLOOKUP($F76,Divisions!$B$4:$I$24,2+Input!BF$5,FALSE)</f>
        <v>#N/A</v>
      </c>
      <c r="BG76" s="5" t="s">
        <v>46</v>
      </c>
      <c r="BI76" s="547" t="str">
        <f>IF(ISNA(Input!AN76),"-",Input!AN76)</f>
        <v>-</v>
      </c>
      <c r="BJ76" s="547" t="str">
        <f>IF(Input!G76="","-",MATCH(Input!G76,Input!AO76:BG76,0))</f>
        <v>-</v>
      </c>
      <c r="BK76" s="547" t="str">
        <f t="shared" si="64"/>
        <v>-</v>
      </c>
      <c r="BL76" s="547" t="str">
        <f t="shared" si="57"/>
        <v>-</v>
      </c>
      <c r="BM76" s="8">
        <v>70</v>
      </c>
      <c r="BN76" s="8">
        <f t="shared" si="65"/>
        <v>0</v>
      </c>
      <c r="BO76" s="8">
        <f t="shared" si="66"/>
        <v>8</v>
      </c>
      <c r="BP76" s="548">
        <f t="shared" si="58"/>
        <v>0</v>
      </c>
      <c r="BQ76" s="8">
        <v>70</v>
      </c>
      <c r="BR76" s="8" t="e">
        <f t="shared" si="67"/>
        <v>#N/A</v>
      </c>
      <c r="BS76" s="8" t="e">
        <f t="shared" si="59"/>
        <v>#N/A</v>
      </c>
      <c r="BT76" s="8" t="e">
        <f t="shared" si="60"/>
        <v>#N/A</v>
      </c>
      <c r="BU76" s="501">
        <f t="shared" si="61"/>
        <v>0</v>
      </c>
      <c r="BV76" s="9">
        <f t="shared" si="87"/>
        <v>8</v>
      </c>
      <c r="BW76" s="1" t="str">
        <f>IF(ISNA(BR76),"-",IF(BR76=0,"-",INDEX(Divisions!$B$6:$J$24,BT76,BS76)))</f>
        <v>-</v>
      </c>
      <c r="BX76" s="548" t="str">
        <f t="shared" si="62"/>
        <v>-</v>
      </c>
      <c r="BY76" s="549">
        <v>70</v>
      </c>
      <c r="BZ76" s="550" t="str">
        <f t="shared" si="68"/>
        <v>-</v>
      </c>
      <c r="CA76" s="551">
        <f t="shared" ref="CA76:CA81" si="88">BY76</f>
        <v>70</v>
      </c>
    </row>
    <row r="77" spans="2:79" s="555" customFormat="1" x14ac:dyDescent="0.25">
      <c r="B77" s="44">
        <v>71</v>
      </c>
      <c r="C77" s="206"/>
      <c r="D77" s="206"/>
      <c r="E77" s="206"/>
      <c r="F77" s="206"/>
      <c r="G77" s="207"/>
      <c r="H77" s="487"/>
      <c r="I77" s="486"/>
      <c r="J77" s="464"/>
      <c r="K77" s="464"/>
      <c r="L77" s="464"/>
      <c r="M77" s="562"/>
      <c r="N77" s="302"/>
      <c r="O77" s="209"/>
      <c r="P77" s="209"/>
      <c r="Q77" s="209"/>
      <c r="R77" s="8"/>
      <c r="S77" s="543">
        <f t="shared" si="69"/>
        <v>71</v>
      </c>
      <c r="T77" s="543" t="str">
        <f t="shared" si="70"/>
        <v>-</v>
      </c>
      <c r="U77" s="544" t="str">
        <f t="shared" si="71"/>
        <v>-</v>
      </c>
      <c r="V77" s="544" t="str">
        <f t="shared" si="72"/>
        <v>-</v>
      </c>
      <c r="W77" s="305" t="str">
        <f t="shared" si="73"/>
        <v>-</v>
      </c>
      <c r="X77" s="545" t="str">
        <f t="shared" si="74"/>
        <v>-</v>
      </c>
      <c r="Y77" s="1"/>
      <c r="Z77" s="543">
        <f t="shared" si="75"/>
        <v>71</v>
      </c>
      <c r="AA77" s="543" t="str">
        <f t="shared" si="76"/>
        <v>-</v>
      </c>
      <c r="AB77" s="544" t="str">
        <f t="shared" si="77"/>
        <v>-</v>
      </c>
      <c r="AC77" s="544" t="str">
        <f t="shared" si="78"/>
        <v>-</v>
      </c>
      <c r="AD77" s="305" t="str">
        <f t="shared" si="79"/>
        <v>-</v>
      </c>
      <c r="AE77" s="545" t="str">
        <f t="shared" si="80"/>
        <v>-</v>
      </c>
      <c r="AF77" s="1"/>
      <c r="AG77" s="543">
        <f t="shared" si="81"/>
        <v>71</v>
      </c>
      <c r="AH77" s="543" t="str">
        <f t="shared" si="82"/>
        <v>-</v>
      </c>
      <c r="AI77" s="544" t="str">
        <f t="shared" si="83"/>
        <v>-</v>
      </c>
      <c r="AJ77" s="544" t="str">
        <f t="shared" si="84"/>
        <v>-</v>
      </c>
      <c r="AK77" s="305" t="str">
        <f t="shared" si="85"/>
        <v>-</v>
      </c>
      <c r="AL77" s="545" t="str">
        <f t="shared" si="86"/>
        <v>-</v>
      </c>
      <c r="AM77" s="1"/>
      <c r="AN77" s="36" t="e">
        <f>HLOOKUP($F77,Divisions!$B$4:$I$24,2,FALSE)</f>
        <v>#N/A</v>
      </c>
      <c r="AO77" s="546" t="e">
        <f>HLOOKUP($F77,Divisions!$B$4:$I$24,2+Input!AO$5,FALSE)</f>
        <v>#N/A</v>
      </c>
      <c r="AP77" s="546" t="e">
        <f>HLOOKUP($F77,Divisions!$B$4:$I$24,2+Input!AP$5,FALSE)</f>
        <v>#N/A</v>
      </c>
      <c r="AQ77" s="546" t="e">
        <f>HLOOKUP($F77,Divisions!$B$4:$I$24,2+Input!AQ$5,FALSE)</f>
        <v>#N/A</v>
      </c>
      <c r="AR77" s="546" t="e">
        <f>HLOOKUP($F77,Divisions!$B$4:$I$24,2+Input!AR$5,FALSE)</f>
        <v>#N/A</v>
      </c>
      <c r="AS77" s="546" t="e">
        <f>HLOOKUP($F77,Divisions!$B$4:$I$24,2+Input!AS$5,FALSE)</f>
        <v>#N/A</v>
      </c>
      <c r="AT77" s="546" t="e">
        <f>HLOOKUP($F77,Divisions!$B$4:$I$24,2+Input!AT$5,FALSE)</f>
        <v>#N/A</v>
      </c>
      <c r="AU77" s="546" t="e">
        <f>HLOOKUP($F77,Divisions!$B$4:$I$24,2+Input!AU$5,FALSE)</f>
        <v>#N/A</v>
      </c>
      <c r="AV77" s="546" t="e">
        <f>HLOOKUP($F77,Divisions!$B$4:$I$24,2+Input!AV$5,FALSE)</f>
        <v>#N/A</v>
      </c>
      <c r="AW77" s="546" t="e">
        <f>HLOOKUP($F77,Divisions!$B$4:$I$24,2+Input!AW$5,FALSE)</f>
        <v>#N/A</v>
      </c>
      <c r="AX77" s="546" t="e">
        <f>HLOOKUP($F77,Divisions!$B$4:$I$24,2+Input!AX$5,FALSE)</f>
        <v>#N/A</v>
      </c>
      <c r="AY77" s="546" t="e">
        <f>HLOOKUP($F77,Divisions!$B$4:$I$24,2+Input!AY$5,FALSE)</f>
        <v>#N/A</v>
      </c>
      <c r="AZ77" s="546" t="e">
        <f>HLOOKUP($F77,Divisions!$B$4:$I$24,2+Input!AZ$5,FALSE)</f>
        <v>#N/A</v>
      </c>
      <c r="BA77" s="546" t="e">
        <f>HLOOKUP($F77,Divisions!$B$4:$I$24,2+Input!BA$5,FALSE)</f>
        <v>#N/A</v>
      </c>
      <c r="BB77" s="546" t="e">
        <f>HLOOKUP($F77,Divisions!$B$4:$I$24,2+Input!BB$5,FALSE)</f>
        <v>#N/A</v>
      </c>
      <c r="BC77" s="546" t="e">
        <f>HLOOKUP($F77,Divisions!$B$4:$I$24,2+Input!BC$5,FALSE)</f>
        <v>#N/A</v>
      </c>
      <c r="BD77" s="546" t="e">
        <f>HLOOKUP($F77,Divisions!$B$4:$I$24,2+Input!BD$5,FALSE)</f>
        <v>#N/A</v>
      </c>
      <c r="BE77" s="546" t="e">
        <f>HLOOKUP($F77,Divisions!$B$4:$I$24,2+Input!BE$5,FALSE)</f>
        <v>#N/A</v>
      </c>
      <c r="BF77" s="546" t="e">
        <f>HLOOKUP($F77,Divisions!$B$4:$I$24,2+Input!BF$5,FALSE)</f>
        <v>#N/A</v>
      </c>
      <c r="BG77" s="5" t="s">
        <v>46</v>
      </c>
      <c r="BI77" s="547" t="str">
        <f>IF(ISNA(Input!AN77),"-",Input!AN77)</f>
        <v>-</v>
      </c>
      <c r="BJ77" s="547" t="str">
        <f>IF(Input!G77="","-",MATCH(Input!G77,Input!AO77:BG77,0))</f>
        <v>-</v>
      </c>
      <c r="BK77" s="547" t="str">
        <f t="shared" si="64"/>
        <v>-</v>
      </c>
      <c r="BL77" s="547" t="str">
        <f t="shared" ref="BL77:BL81" si="89">IF(OR(BI77="-",BJ77="-"),"-",BI77+BJ77/100)</f>
        <v>-</v>
      </c>
      <c r="BM77" s="8">
        <v>70</v>
      </c>
      <c r="BN77" s="8">
        <f t="shared" si="65"/>
        <v>0</v>
      </c>
      <c r="BO77" s="8">
        <f t="shared" si="66"/>
        <v>8</v>
      </c>
      <c r="BP77" s="548">
        <f t="shared" ref="BP77:BP81" si="90">BN77</f>
        <v>0</v>
      </c>
      <c r="BQ77" s="8">
        <v>70</v>
      </c>
      <c r="BR77" s="8" t="e">
        <f t="shared" si="67"/>
        <v>#N/A</v>
      </c>
      <c r="BS77" s="8" t="e">
        <f t="shared" ref="BS77:BS81" si="91">ROUNDDOWN(BR77,0)</f>
        <v>#N/A</v>
      </c>
      <c r="BT77" s="8" t="e">
        <f t="shared" ref="BT77:BT81" si="92">(BR77-BS77)*100</f>
        <v>#N/A</v>
      </c>
      <c r="BU77" s="501">
        <f t="shared" ref="BU77:BU81" si="93">IF(ISNA(BR77),0,IF(BR77=0,0,BS77+1-(BT77/100)))</f>
        <v>0</v>
      </c>
      <c r="BV77" s="9">
        <f t="shared" si="87"/>
        <v>8</v>
      </c>
      <c r="BW77" s="1" t="str">
        <f>IF(ISNA(BR77),"-",IF(BR77=0,"-",INDEX(Divisions!$B$6:$J$24,BT77,BS77)))</f>
        <v>-</v>
      </c>
      <c r="BX77" s="548" t="str">
        <f t="shared" ref="BX77:BX81" si="94">IF(BW77="-","-",BR77)</f>
        <v>-</v>
      </c>
      <c r="BY77" s="549">
        <v>71</v>
      </c>
      <c r="BZ77" s="550" t="str">
        <f t="shared" si="68"/>
        <v>-</v>
      </c>
      <c r="CA77" s="551">
        <f t="shared" si="88"/>
        <v>71</v>
      </c>
    </row>
    <row r="78" spans="2:79" s="555" customFormat="1" x14ac:dyDescent="0.25">
      <c r="B78" s="147">
        <v>72</v>
      </c>
      <c r="C78" s="206"/>
      <c r="D78" s="206"/>
      <c r="E78" s="206"/>
      <c r="F78" s="206"/>
      <c r="G78" s="207"/>
      <c r="H78" s="487"/>
      <c r="I78" s="486"/>
      <c r="J78" s="464"/>
      <c r="K78" s="464"/>
      <c r="L78" s="464"/>
      <c r="M78" s="562"/>
      <c r="N78" s="302"/>
      <c r="O78" s="209"/>
      <c r="P78" s="209"/>
      <c r="Q78" s="209"/>
      <c r="R78" s="8"/>
      <c r="S78" s="543">
        <f t="shared" si="69"/>
        <v>72</v>
      </c>
      <c r="T78" s="543" t="str">
        <f t="shared" si="70"/>
        <v>-</v>
      </c>
      <c r="U78" s="544" t="str">
        <f t="shared" si="71"/>
        <v>-</v>
      </c>
      <c r="V78" s="544" t="str">
        <f t="shared" si="72"/>
        <v>-</v>
      </c>
      <c r="W78" s="305" t="str">
        <f t="shared" si="73"/>
        <v>-</v>
      </c>
      <c r="X78" s="545" t="str">
        <f t="shared" si="74"/>
        <v>-</v>
      </c>
      <c r="Y78" s="1"/>
      <c r="Z78" s="543">
        <f t="shared" si="75"/>
        <v>72</v>
      </c>
      <c r="AA78" s="543" t="str">
        <f t="shared" si="76"/>
        <v>-</v>
      </c>
      <c r="AB78" s="544" t="str">
        <f t="shared" si="77"/>
        <v>-</v>
      </c>
      <c r="AC78" s="544" t="str">
        <f t="shared" si="78"/>
        <v>-</v>
      </c>
      <c r="AD78" s="305" t="str">
        <f t="shared" si="79"/>
        <v>-</v>
      </c>
      <c r="AE78" s="545" t="str">
        <f t="shared" si="80"/>
        <v>-</v>
      </c>
      <c r="AF78" s="1"/>
      <c r="AG78" s="543">
        <f t="shared" si="81"/>
        <v>72</v>
      </c>
      <c r="AH78" s="543" t="str">
        <f t="shared" si="82"/>
        <v>-</v>
      </c>
      <c r="AI78" s="544" t="str">
        <f t="shared" si="83"/>
        <v>-</v>
      </c>
      <c r="AJ78" s="544" t="str">
        <f t="shared" si="84"/>
        <v>-</v>
      </c>
      <c r="AK78" s="305" t="str">
        <f t="shared" si="85"/>
        <v>-</v>
      </c>
      <c r="AL78" s="545" t="str">
        <f t="shared" si="86"/>
        <v>-</v>
      </c>
      <c r="AM78" s="1"/>
      <c r="AN78" s="36" t="e">
        <f>HLOOKUP($F78,Divisions!$B$4:$I$24,2,FALSE)</f>
        <v>#N/A</v>
      </c>
      <c r="AO78" s="546" t="e">
        <f>HLOOKUP($F78,Divisions!$B$4:$I$24,2+Input!AO$5,FALSE)</f>
        <v>#N/A</v>
      </c>
      <c r="AP78" s="546" t="e">
        <f>HLOOKUP($F78,Divisions!$B$4:$I$24,2+Input!AP$5,FALSE)</f>
        <v>#N/A</v>
      </c>
      <c r="AQ78" s="546" t="e">
        <f>HLOOKUP($F78,Divisions!$B$4:$I$24,2+Input!AQ$5,FALSE)</f>
        <v>#N/A</v>
      </c>
      <c r="AR78" s="546" t="e">
        <f>HLOOKUP($F78,Divisions!$B$4:$I$24,2+Input!AR$5,FALSE)</f>
        <v>#N/A</v>
      </c>
      <c r="AS78" s="546" t="e">
        <f>HLOOKUP($F78,Divisions!$B$4:$I$24,2+Input!AS$5,FALSE)</f>
        <v>#N/A</v>
      </c>
      <c r="AT78" s="546" t="e">
        <f>HLOOKUP($F78,Divisions!$B$4:$I$24,2+Input!AT$5,FALSE)</f>
        <v>#N/A</v>
      </c>
      <c r="AU78" s="546" t="e">
        <f>HLOOKUP($F78,Divisions!$B$4:$I$24,2+Input!AU$5,FALSE)</f>
        <v>#N/A</v>
      </c>
      <c r="AV78" s="546" t="e">
        <f>HLOOKUP($F78,Divisions!$B$4:$I$24,2+Input!AV$5,FALSE)</f>
        <v>#N/A</v>
      </c>
      <c r="AW78" s="546" t="e">
        <f>HLOOKUP($F78,Divisions!$B$4:$I$24,2+Input!AW$5,FALSE)</f>
        <v>#N/A</v>
      </c>
      <c r="AX78" s="546" t="e">
        <f>HLOOKUP($F78,Divisions!$B$4:$I$24,2+Input!AX$5,FALSE)</f>
        <v>#N/A</v>
      </c>
      <c r="AY78" s="546" t="e">
        <f>HLOOKUP($F78,Divisions!$B$4:$I$24,2+Input!AY$5,FALSE)</f>
        <v>#N/A</v>
      </c>
      <c r="AZ78" s="546" t="e">
        <f>HLOOKUP($F78,Divisions!$B$4:$I$24,2+Input!AZ$5,FALSE)</f>
        <v>#N/A</v>
      </c>
      <c r="BA78" s="546" t="e">
        <f>HLOOKUP($F78,Divisions!$B$4:$I$24,2+Input!BA$5,FALSE)</f>
        <v>#N/A</v>
      </c>
      <c r="BB78" s="546" t="e">
        <f>HLOOKUP($F78,Divisions!$B$4:$I$24,2+Input!BB$5,FALSE)</f>
        <v>#N/A</v>
      </c>
      <c r="BC78" s="546" t="e">
        <f>HLOOKUP($F78,Divisions!$B$4:$I$24,2+Input!BC$5,FALSE)</f>
        <v>#N/A</v>
      </c>
      <c r="BD78" s="546" t="e">
        <f>HLOOKUP($F78,Divisions!$B$4:$I$24,2+Input!BD$5,FALSE)</f>
        <v>#N/A</v>
      </c>
      <c r="BE78" s="546" t="e">
        <f>HLOOKUP($F78,Divisions!$B$4:$I$24,2+Input!BE$5,FALSE)</f>
        <v>#N/A</v>
      </c>
      <c r="BF78" s="546" t="e">
        <f>HLOOKUP($F78,Divisions!$B$4:$I$24,2+Input!BF$5,FALSE)</f>
        <v>#N/A</v>
      </c>
      <c r="BG78" s="5" t="s">
        <v>46</v>
      </c>
      <c r="BI78" s="547" t="str">
        <f>IF(ISNA(Input!AN78),"-",Input!AN78)</f>
        <v>-</v>
      </c>
      <c r="BJ78" s="547" t="str">
        <f>IF(Input!G78="","-",MATCH(Input!G78,Input!AO78:BG78,0))</f>
        <v>-</v>
      </c>
      <c r="BK78" s="547" t="str">
        <f t="shared" si="64"/>
        <v>-</v>
      </c>
      <c r="BL78" s="547" t="str">
        <f t="shared" si="89"/>
        <v>-</v>
      </c>
      <c r="BM78" s="8">
        <v>70</v>
      </c>
      <c r="BN78" s="8">
        <f t="shared" si="65"/>
        <v>0</v>
      </c>
      <c r="BO78" s="8">
        <f t="shared" si="66"/>
        <v>8</v>
      </c>
      <c r="BP78" s="548">
        <f t="shared" si="90"/>
        <v>0</v>
      </c>
      <c r="BQ78" s="8">
        <v>70</v>
      </c>
      <c r="BR78" s="8" t="e">
        <f t="shared" si="67"/>
        <v>#N/A</v>
      </c>
      <c r="BS78" s="8" t="e">
        <f t="shared" si="91"/>
        <v>#N/A</v>
      </c>
      <c r="BT78" s="8" t="e">
        <f t="shared" si="92"/>
        <v>#N/A</v>
      </c>
      <c r="BU78" s="501">
        <f t="shared" si="93"/>
        <v>0</v>
      </c>
      <c r="BV78" s="9">
        <f t="shared" si="87"/>
        <v>8</v>
      </c>
      <c r="BW78" s="1" t="str">
        <f>IF(ISNA(BR78),"-",IF(BR78=0,"-",INDEX(Divisions!$B$6:$J$24,BT78,BS78)))</f>
        <v>-</v>
      </c>
      <c r="BX78" s="548" t="str">
        <f t="shared" si="94"/>
        <v>-</v>
      </c>
      <c r="BY78" s="549">
        <v>72</v>
      </c>
      <c r="BZ78" s="550" t="str">
        <f t="shared" si="68"/>
        <v>-</v>
      </c>
      <c r="CA78" s="551">
        <f t="shared" si="88"/>
        <v>72</v>
      </c>
    </row>
    <row r="79" spans="2:79" s="555" customFormat="1" x14ac:dyDescent="0.25">
      <c r="B79" s="44">
        <v>73</v>
      </c>
      <c r="C79" s="206"/>
      <c r="D79" s="206"/>
      <c r="E79" s="206"/>
      <c r="F79" s="206"/>
      <c r="G79" s="207"/>
      <c r="H79" s="487"/>
      <c r="I79" s="486"/>
      <c r="J79" s="464"/>
      <c r="K79" s="464"/>
      <c r="L79" s="464"/>
      <c r="M79" s="562"/>
      <c r="N79" s="302"/>
      <c r="O79" s="209"/>
      <c r="P79" s="209"/>
      <c r="Q79" s="209"/>
      <c r="R79" s="8"/>
      <c r="S79" s="543">
        <f t="shared" si="69"/>
        <v>73</v>
      </c>
      <c r="T79" s="543" t="str">
        <f t="shared" si="70"/>
        <v>-</v>
      </c>
      <c r="U79" s="544" t="str">
        <f t="shared" si="71"/>
        <v>-</v>
      </c>
      <c r="V79" s="544" t="str">
        <f t="shared" si="72"/>
        <v>-</v>
      </c>
      <c r="W79" s="305" t="str">
        <f t="shared" si="73"/>
        <v>-</v>
      </c>
      <c r="X79" s="545" t="str">
        <f t="shared" si="74"/>
        <v>-</v>
      </c>
      <c r="Y79" s="1"/>
      <c r="Z79" s="543">
        <f t="shared" si="75"/>
        <v>73</v>
      </c>
      <c r="AA79" s="543" t="str">
        <f t="shared" si="76"/>
        <v>-</v>
      </c>
      <c r="AB79" s="544" t="str">
        <f t="shared" si="77"/>
        <v>-</v>
      </c>
      <c r="AC79" s="544" t="str">
        <f t="shared" si="78"/>
        <v>-</v>
      </c>
      <c r="AD79" s="305" t="str">
        <f t="shared" si="79"/>
        <v>-</v>
      </c>
      <c r="AE79" s="545" t="str">
        <f t="shared" si="80"/>
        <v>-</v>
      </c>
      <c r="AF79" s="1"/>
      <c r="AG79" s="543">
        <f t="shared" si="81"/>
        <v>73</v>
      </c>
      <c r="AH79" s="543" t="str">
        <f t="shared" si="82"/>
        <v>-</v>
      </c>
      <c r="AI79" s="544" t="str">
        <f t="shared" si="83"/>
        <v>-</v>
      </c>
      <c r="AJ79" s="544" t="str">
        <f t="shared" si="84"/>
        <v>-</v>
      </c>
      <c r="AK79" s="305" t="str">
        <f t="shared" si="85"/>
        <v>-</v>
      </c>
      <c r="AL79" s="545" t="str">
        <f t="shared" si="86"/>
        <v>-</v>
      </c>
      <c r="AM79" s="1"/>
      <c r="AN79" s="36" t="e">
        <f>HLOOKUP($F79,Divisions!$B$4:$I$24,2,FALSE)</f>
        <v>#N/A</v>
      </c>
      <c r="AO79" s="546" t="e">
        <f>HLOOKUP($F79,Divisions!$B$4:$I$24,2+Input!AO$5,FALSE)</f>
        <v>#N/A</v>
      </c>
      <c r="AP79" s="546" t="e">
        <f>HLOOKUP($F79,Divisions!$B$4:$I$24,2+Input!AP$5,FALSE)</f>
        <v>#N/A</v>
      </c>
      <c r="AQ79" s="546" t="e">
        <f>HLOOKUP($F79,Divisions!$B$4:$I$24,2+Input!AQ$5,FALSE)</f>
        <v>#N/A</v>
      </c>
      <c r="AR79" s="546" t="e">
        <f>HLOOKUP($F79,Divisions!$B$4:$I$24,2+Input!AR$5,FALSE)</f>
        <v>#N/A</v>
      </c>
      <c r="AS79" s="546" t="e">
        <f>HLOOKUP($F79,Divisions!$B$4:$I$24,2+Input!AS$5,FALSE)</f>
        <v>#N/A</v>
      </c>
      <c r="AT79" s="546" t="e">
        <f>HLOOKUP($F79,Divisions!$B$4:$I$24,2+Input!AT$5,FALSE)</f>
        <v>#N/A</v>
      </c>
      <c r="AU79" s="546" t="e">
        <f>HLOOKUP($F79,Divisions!$B$4:$I$24,2+Input!AU$5,FALSE)</f>
        <v>#N/A</v>
      </c>
      <c r="AV79" s="546" t="e">
        <f>HLOOKUP($F79,Divisions!$B$4:$I$24,2+Input!AV$5,FALSE)</f>
        <v>#N/A</v>
      </c>
      <c r="AW79" s="546" t="e">
        <f>HLOOKUP($F79,Divisions!$B$4:$I$24,2+Input!AW$5,FALSE)</f>
        <v>#N/A</v>
      </c>
      <c r="AX79" s="546" t="e">
        <f>HLOOKUP($F79,Divisions!$B$4:$I$24,2+Input!AX$5,FALSE)</f>
        <v>#N/A</v>
      </c>
      <c r="AY79" s="546" t="e">
        <f>HLOOKUP($F79,Divisions!$B$4:$I$24,2+Input!AY$5,FALSE)</f>
        <v>#N/A</v>
      </c>
      <c r="AZ79" s="546" t="e">
        <f>HLOOKUP($F79,Divisions!$B$4:$I$24,2+Input!AZ$5,FALSE)</f>
        <v>#N/A</v>
      </c>
      <c r="BA79" s="546" t="e">
        <f>HLOOKUP($F79,Divisions!$B$4:$I$24,2+Input!BA$5,FALSE)</f>
        <v>#N/A</v>
      </c>
      <c r="BB79" s="546" t="e">
        <f>HLOOKUP($F79,Divisions!$B$4:$I$24,2+Input!BB$5,FALSE)</f>
        <v>#N/A</v>
      </c>
      <c r="BC79" s="546" t="e">
        <f>HLOOKUP($F79,Divisions!$B$4:$I$24,2+Input!BC$5,FALSE)</f>
        <v>#N/A</v>
      </c>
      <c r="BD79" s="546" t="e">
        <f>HLOOKUP($F79,Divisions!$B$4:$I$24,2+Input!BD$5,FALSE)</f>
        <v>#N/A</v>
      </c>
      <c r="BE79" s="546" t="e">
        <f>HLOOKUP($F79,Divisions!$B$4:$I$24,2+Input!BE$5,FALSE)</f>
        <v>#N/A</v>
      </c>
      <c r="BF79" s="546" t="e">
        <f>HLOOKUP($F79,Divisions!$B$4:$I$24,2+Input!BF$5,FALSE)</f>
        <v>#N/A</v>
      </c>
      <c r="BG79" s="5" t="s">
        <v>46</v>
      </c>
      <c r="BI79" s="547" t="str">
        <f>IF(ISNA(Input!AN79),"-",Input!AN79)</f>
        <v>-</v>
      </c>
      <c r="BJ79" s="547" t="str">
        <f>IF(Input!G79="","-",MATCH(Input!G79,Input!AO79:BG79,0))</f>
        <v>-</v>
      </c>
      <c r="BK79" s="547" t="str">
        <f t="shared" si="64"/>
        <v>-</v>
      </c>
      <c r="BL79" s="547" t="str">
        <f t="shared" si="89"/>
        <v>-</v>
      </c>
      <c r="BM79" s="8">
        <v>70</v>
      </c>
      <c r="BN79" s="8">
        <f t="shared" si="65"/>
        <v>0</v>
      </c>
      <c r="BO79" s="8">
        <f t="shared" si="66"/>
        <v>8</v>
      </c>
      <c r="BP79" s="548">
        <f t="shared" si="90"/>
        <v>0</v>
      </c>
      <c r="BQ79" s="8">
        <v>70</v>
      </c>
      <c r="BR79" s="8" t="e">
        <f t="shared" si="67"/>
        <v>#N/A</v>
      </c>
      <c r="BS79" s="8" t="e">
        <f t="shared" si="91"/>
        <v>#N/A</v>
      </c>
      <c r="BT79" s="8" t="e">
        <f t="shared" si="92"/>
        <v>#N/A</v>
      </c>
      <c r="BU79" s="501">
        <f t="shared" si="93"/>
        <v>0</v>
      </c>
      <c r="BV79" s="9">
        <f t="shared" si="87"/>
        <v>8</v>
      </c>
      <c r="BW79" s="1" t="str">
        <f>IF(ISNA(BR79),"-",IF(BR79=0,"-",INDEX(Divisions!$B$6:$J$24,BT79,BS79)))</f>
        <v>-</v>
      </c>
      <c r="BX79" s="548" t="str">
        <f t="shared" si="94"/>
        <v>-</v>
      </c>
      <c r="BY79" s="549">
        <v>73</v>
      </c>
      <c r="BZ79" s="550" t="str">
        <f t="shared" si="68"/>
        <v>-</v>
      </c>
      <c r="CA79" s="551">
        <f t="shared" si="88"/>
        <v>73</v>
      </c>
    </row>
    <row r="80" spans="2:79" s="555" customFormat="1" x14ac:dyDescent="0.25">
      <c r="B80" s="44">
        <v>74</v>
      </c>
      <c r="C80" s="206"/>
      <c r="D80" s="206"/>
      <c r="E80" s="206"/>
      <c r="F80" s="206"/>
      <c r="G80" s="207"/>
      <c r="H80" s="487"/>
      <c r="I80" s="486"/>
      <c r="J80" s="464"/>
      <c r="K80" s="464"/>
      <c r="L80" s="464"/>
      <c r="M80" s="562"/>
      <c r="N80" s="302"/>
      <c r="O80" s="209"/>
      <c r="P80" s="209"/>
      <c r="Q80" s="209"/>
      <c r="R80" s="8"/>
      <c r="S80" s="543">
        <f t="shared" si="69"/>
        <v>74</v>
      </c>
      <c r="T80" s="543" t="str">
        <f t="shared" si="70"/>
        <v>-</v>
      </c>
      <c r="U80" s="544" t="str">
        <f t="shared" si="71"/>
        <v>-</v>
      </c>
      <c r="V80" s="544" t="str">
        <f t="shared" si="72"/>
        <v>-</v>
      </c>
      <c r="W80" s="305" t="str">
        <f t="shared" si="73"/>
        <v>-</v>
      </c>
      <c r="X80" s="545" t="str">
        <f t="shared" si="74"/>
        <v>-</v>
      </c>
      <c r="Y80" s="1"/>
      <c r="Z80" s="543">
        <f t="shared" si="75"/>
        <v>74</v>
      </c>
      <c r="AA80" s="543" t="str">
        <f t="shared" si="76"/>
        <v>-</v>
      </c>
      <c r="AB80" s="544" t="str">
        <f t="shared" si="77"/>
        <v>-</v>
      </c>
      <c r="AC80" s="544" t="str">
        <f t="shared" si="78"/>
        <v>-</v>
      </c>
      <c r="AD80" s="305" t="str">
        <f t="shared" si="79"/>
        <v>-</v>
      </c>
      <c r="AE80" s="545" t="str">
        <f t="shared" si="80"/>
        <v>-</v>
      </c>
      <c r="AF80" s="1"/>
      <c r="AG80" s="543">
        <f t="shared" si="81"/>
        <v>74</v>
      </c>
      <c r="AH80" s="543" t="str">
        <f t="shared" si="82"/>
        <v>-</v>
      </c>
      <c r="AI80" s="544" t="str">
        <f t="shared" si="83"/>
        <v>-</v>
      </c>
      <c r="AJ80" s="544" t="str">
        <f t="shared" si="84"/>
        <v>-</v>
      </c>
      <c r="AK80" s="305" t="str">
        <f t="shared" si="85"/>
        <v>-</v>
      </c>
      <c r="AL80" s="545" t="str">
        <f t="shared" si="86"/>
        <v>-</v>
      </c>
      <c r="AM80" s="1"/>
      <c r="AN80" s="36" t="e">
        <f>HLOOKUP($F80,Divisions!$B$4:$I$24,2,FALSE)</f>
        <v>#N/A</v>
      </c>
      <c r="AO80" s="546" t="e">
        <f>HLOOKUP($F80,Divisions!$B$4:$I$24,2+Input!AO$5,FALSE)</f>
        <v>#N/A</v>
      </c>
      <c r="AP80" s="546" t="e">
        <f>HLOOKUP($F80,Divisions!$B$4:$I$24,2+Input!AP$5,FALSE)</f>
        <v>#N/A</v>
      </c>
      <c r="AQ80" s="546" t="e">
        <f>HLOOKUP($F80,Divisions!$B$4:$I$24,2+Input!AQ$5,FALSE)</f>
        <v>#N/A</v>
      </c>
      <c r="AR80" s="546" t="e">
        <f>HLOOKUP($F80,Divisions!$B$4:$I$24,2+Input!AR$5,FALSE)</f>
        <v>#N/A</v>
      </c>
      <c r="AS80" s="546" t="e">
        <f>HLOOKUP($F80,Divisions!$B$4:$I$24,2+Input!AS$5,FALSE)</f>
        <v>#N/A</v>
      </c>
      <c r="AT80" s="546" t="e">
        <f>HLOOKUP($F80,Divisions!$B$4:$I$24,2+Input!AT$5,FALSE)</f>
        <v>#N/A</v>
      </c>
      <c r="AU80" s="546" t="e">
        <f>HLOOKUP($F80,Divisions!$B$4:$I$24,2+Input!AU$5,FALSE)</f>
        <v>#N/A</v>
      </c>
      <c r="AV80" s="546" t="e">
        <f>HLOOKUP($F80,Divisions!$B$4:$I$24,2+Input!AV$5,FALSE)</f>
        <v>#N/A</v>
      </c>
      <c r="AW80" s="546" t="e">
        <f>HLOOKUP($F80,Divisions!$B$4:$I$24,2+Input!AW$5,FALSE)</f>
        <v>#N/A</v>
      </c>
      <c r="AX80" s="546" t="e">
        <f>HLOOKUP($F80,Divisions!$B$4:$I$24,2+Input!AX$5,FALSE)</f>
        <v>#N/A</v>
      </c>
      <c r="AY80" s="546" t="e">
        <f>HLOOKUP($F80,Divisions!$B$4:$I$24,2+Input!AY$5,FALSE)</f>
        <v>#N/A</v>
      </c>
      <c r="AZ80" s="546" t="e">
        <f>HLOOKUP($F80,Divisions!$B$4:$I$24,2+Input!AZ$5,FALSE)</f>
        <v>#N/A</v>
      </c>
      <c r="BA80" s="546" t="e">
        <f>HLOOKUP($F80,Divisions!$B$4:$I$24,2+Input!BA$5,FALSE)</f>
        <v>#N/A</v>
      </c>
      <c r="BB80" s="546" t="e">
        <f>HLOOKUP($F80,Divisions!$B$4:$I$24,2+Input!BB$5,FALSE)</f>
        <v>#N/A</v>
      </c>
      <c r="BC80" s="546" t="e">
        <f>HLOOKUP($F80,Divisions!$B$4:$I$24,2+Input!BC$5,FALSE)</f>
        <v>#N/A</v>
      </c>
      <c r="BD80" s="546" t="e">
        <f>HLOOKUP($F80,Divisions!$B$4:$I$24,2+Input!BD$5,FALSE)</f>
        <v>#N/A</v>
      </c>
      <c r="BE80" s="546" t="e">
        <f>HLOOKUP($F80,Divisions!$B$4:$I$24,2+Input!BE$5,FALSE)</f>
        <v>#N/A</v>
      </c>
      <c r="BF80" s="546" t="e">
        <f>HLOOKUP($F80,Divisions!$B$4:$I$24,2+Input!BF$5,FALSE)</f>
        <v>#N/A</v>
      </c>
      <c r="BG80" s="5" t="s">
        <v>46</v>
      </c>
      <c r="BI80" s="547" t="str">
        <f>IF(ISNA(Input!AN80),"-",Input!AN80)</f>
        <v>-</v>
      </c>
      <c r="BJ80" s="547" t="str">
        <f>IF(Input!G80="","-",MATCH(Input!G80,Input!AO80:BG80,0))</f>
        <v>-</v>
      </c>
      <c r="BK80" s="547" t="str">
        <f t="shared" si="64"/>
        <v>-</v>
      </c>
      <c r="BL80" s="547" t="str">
        <f t="shared" si="89"/>
        <v>-</v>
      </c>
      <c r="BM80" s="8">
        <v>70</v>
      </c>
      <c r="BN80" s="8">
        <f t="shared" si="65"/>
        <v>0</v>
      </c>
      <c r="BO80" s="8">
        <f t="shared" si="66"/>
        <v>8</v>
      </c>
      <c r="BP80" s="548">
        <f t="shared" si="90"/>
        <v>0</v>
      </c>
      <c r="BQ80" s="8">
        <v>70</v>
      </c>
      <c r="BR80" s="8" t="e">
        <f t="shared" si="67"/>
        <v>#N/A</v>
      </c>
      <c r="BS80" s="8" t="e">
        <f t="shared" si="91"/>
        <v>#N/A</v>
      </c>
      <c r="BT80" s="8" t="e">
        <f t="shared" si="92"/>
        <v>#N/A</v>
      </c>
      <c r="BU80" s="501">
        <f t="shared" si="93"/>
        <v>0</v>
      </c>
      <c r="BV80" s="9">
        <f t="shared" si="87"/>
        <v>8</v>
      </c>
      <c r="BW80" s="1" t="str">
        <f>IF(ISNA(BR80),"-",IF(BR80=0,"-",INDEX(Divisions!$B$6:$J$24,BT80,BS80)))</f>
        <v>-</v>
      </c>
      <c r="BX80" s="548" t="str">
        <f t="shared" si="94"/>
        <v>-</v>
      </c>
      <c r="BY80" s="549">
        <v>74</v>
      </c>
      <c r="BZ80" s="550" t="str">
        <f t="shared" si="68"/>
        <v>-</v>
      </c>
      <c r="CA80" s="551">
        <f t="shared" si="88"/>
        <v>74</v>
      </c>
    </row>
    <row r="81" spans="1:79" s="555" customFormat="1" x14ac:dyDescent="0.25">
      <c r="B81" s="147">
        <v>75</v>
      </c>
      <c r="C81" s="206"/>
      <c r="D81" s="206"/>
      <c r="E81" s="206"/>
      <c r="F81" s="206"/>
      <c r="G81" s="207"/>
      <c r="H81" s="487"/>
      <c r="I81" s="486"/>
      <c r="J81" s="464"/>
      <c r="K81" s="464"/>
      <c r="L81" s="464"/>
      <c r="M81" s="562"/>
      <c r="N81" s="302"/>
      <c r="O81" s="209"/>
      <c r="P81" s="209"/>
      <c r="Q81" s="209"/>
      <c r="R81" s="8"/>
      <c r="S81" s="543">
        <f t="shared" si="69"/>
        <v>75</v>
      </c>
      <c r="T81" s="543" t="str">
        <f t="shared" si="70"/>
        <v>-</v>
      </c>
      <c r="U81" s="544" t="str">
        <f t="shared" si="71"/>
        <v>-</v>
      </c>
      <c r="V81" s="544" t="str">
        <f t="shared" si="72"/>
        <v>-</v>
      </c>
      <c r="W81" s="305" t="str">
        <f t="shared" si="73"/>
        <v>-</v>
      </c>
      <c r="X81" s="545" t="str">
        <f t="shared" si="74"/>
        <v>-</v>
      </c>
      <c r="Y81" s="1"/>
      <c r="Z81" s="543">
        <f t="shared" si="75"/>
        <v>75</v>
      </c>
      <c r="AA81" s="543" t="str">
        <f t="shared" si="76"/>
        <v>-</v>
      </c>
      <c r="AB81" s="544" t="str">
        <f t="shared" si="77"/>
        <v>-</v>
      </c>
      <c r="AC81" s="544" t="str">
        <f t="shared" si="78"/>
        <v>-</v>
      </c>
      <c r="AD81" s="305" t="str">
        <f t="shared" si="79"/>
        <v>-</v>
      </c>
      <c r="AE81" s="545" t="str">
        <f t="shared" si="80"/>
        <v>-</v>
      </c>
      <c r="AF81" s="1"/>
      <c r="AG81" s="543">
        <f t="shared" si="81"/>
        <v>75</v>
      </c>
      <c r="AH81" s="543" t="str">
        <f t="shared" si="82"/>
        <v>-</v>
      </c>
      <c r="AI81" s="544" t="str">
        <f t="shared" si="83"/>
        <v>-</v>
      </c>
      <c r="AJ81" s="544" t="str">
        <f t="shared" si="84"/>
        <v>-</v>
      </c>
      <c r="AK81" s="305" t="str">
        <f t="shared" si="85"/>
        <v>-</v>
      </c>
      <c r="AL81" s="545" t="str">
        <f t="shared" si="86"/>
        <v>-</v>
      </c>
      <c r="AM81" s="1"/>
      <c r="AN81" s="36" t="e">
        <f>HLOOKUP($F81,Divisions!$B$4:$I$24,2,FALSE)</f>
        <v>#N/A</v>
      </c>
      <c r="AO81" s="546" t="e">
        <f>HLOOKUP($F81,Divisions!$B$4:$I$24,2+Input!AO$5,FALSE)</f>
        <v>#N/A</v>
      </c>
      <c r="AP81" s="546" t="e">
        <f>HLOOKUP($F81,Divisions!$B$4:$I$24,2+Input!AP$5,FALSE)</f>
        <v>#N/A</v>
      </c>
      <c r="AQ81" s="546" t="e">
        <f>HLOOKUP($F81,Divisions!$B$4:$I$24,2+Input!AQ$5,FALSE)</f>
        <v>#N/A</v>
      </c>
      <c r="AR81" s="546" t="e">
        <f>HLOOKUP($F81,Divisions!$B$4:$I$24,2+Input!AR$5,FALSE)</f>
        <v>#N/A</v>
      </c>
      <c r="AS81" s="546" t="e">
        <f>HLOOKUP($F81,Divisions!$B$4:$I$24,2+Input!AS$5,FALSE)</f>
        <v>#N/A</v>
      </c>
      <c r="AT81" s="546" t="e">
        <f>HLOOKUP($F81,Divisions!$B$4:$I$24,2+Input!AT$5,FALSE)</f>
        <v>#N/A</v>
      </c>
      <c r="AU81" s="546" t="e">
        <f>HLOOKUP($F81,Divisions!$B$4:$I$24,2+Input!AU$5,FALSE)</f>
        <v>#N/A</v>
      </c>
      <c r="AV81" s="546" t="e">
        <f>HLOOKUP($F81,Divisions!$B$4:$I$24,2+Input!AV$5,FALSE)</f>
        <v>#N/A</v>
      </c>
      <c r="AW81" s="546" t="e">
        <f>HLOOKUP($F81,Divisions!$B$4:$I$24,2+Input!AW$5,FALSE)</f>
        <v>#N/A</v>
      </c>
      <c r="AX81" s="546" t="e">
        <f>HLOOKUP($F81,Divisions!$B$4:$I$24,2+Input!AX$5,FALSE)</f>
        <v>#N/A</v>
      </c>
      <c r="AY81" s="546" t="e">
        <f>HLOOKUP($F81,Divisions!$B$4:$I$24,2+Input!AY$5,FALSE)</f>
        <v>#N/A</v>
      </c>
      <c r="AZ81" s="546" t="e">
        <f>HLOOKUP($F81,Divisions!$B$4:$I$24,2+Input!AZ$5,FALSE)</f>
        <v>#N/A</v>
      </c>
      <c r="BA81" s="546" t="e">
        <f>HLOOKUP($F81,Divisions!$B$4:$I$24,2+Input!BA$5,FALSE)</f>
        <v>#N/A</v>
      </c>
      <c r="BB81" s="546" t="e">
        <f>HLOOKUP($F81,Divisions!$B$4:$I$24,2+Input!BB$5,FALSE)</f>
        <v>#N/A</v>
      </c>
      <c r="BC81" s="546" t="e">
        <f>HLOOKUP($F81,Divisions!$B$4:$I$24,2+Input!BC$5,FALSE)</f>
        <v>#N/A</v>
      </c>
      <c r="BD81" s="546" t="e">
        <f>HLOOKUP($F81,Divisions!$B$4:$I$24,2+Input!BD$5,FALSE)</f>
        <v>#N/A</v>
      </c>
      <c r="BE81" s="546" t="e">
        <f>HLOOKUP($F81,Divisions!$B$4:$I$24,2+Input!BE$5,FALSE)</f>
        <v>#N/A</v>
      </c>
      <c r="BF81" s="546" t="e">
        <f>HLOOKUP($F81,Divisions!$B$4:$I$24,2+Input!BF$5,FALSE)</f>
        <v>#N/A</v>
      </c>
      <c r="BG81" s="5" t="s">
        <v>46</v>
      </c>
      <c r="BI81" s="547" t="str">
        <f>IF(ISNA(Input!AN81),"-",Input!AN81)</f>
        <v>-</v>
      </c>
      <c r="BJ81" s="547" t="str">
        <f>IF(Input!G81="","-",MATCH(Input!G81,Input!AO81:BG81,0))</f>
        <v>-</v>
      </c>
      <c r="BK81" s="547" t="str">
        <f t="shared" si="64"/>
        <v>-</v>
      </c>
      <c r="BL81" s="547" t="str">
        <f t="shared" si="89"/>
        <v>-</v>
      </c>
      <c r="BM81" s="8">
        <v>70</v>
      </c>
      <c r="BN81" s="8">
        <f t="shared" si="65"/>
        <v>0</v>
      </c>
      <c r="BO81" s="8">
        <f t="shared" si="66"/>
        <v>8</v>
      </c>
      <c r="BP81" s="548">
        <f t="shared" si="90"/>
        <v>0</v>
      </c>
      <c r="BQ81" s="8">
        <v>70</v>
      </c>
      <c r="BR81" s="8" t="e">
        <f t="shared" si="67"/>
        <v>#N/A</v>
      </c>
      <c r="BS81" s="8" t="e">
        <f t="shared" si="91"/>
        <v>#N/A</v>
      </c>
      <c r="BT81" s="8" t="e">
        <f t="shared" si="92"/>
        <v>#N/A</v>
      </c>
      <c r="BU81" s="501">
        <f t="shared" si="93"/>
        <v>0</v>
      </c>
      <c r="BV81" s="9">
        <f t="shared" si="87"/>
        <v>8</v>
      </c>
      <c r="BW81" s="1" t="str">
        <f>IF(ISNA(BR81),"-",IF(BR81=0,"-",INDEX(Divisions!$B$6:$J$24,BT81,BS81)))</f>
        <v>-</v>
      </c>
      <c r="BX81" s="548" t="str">
        <f t="shared" si="94"/>
        <v>-</v>
      </c>
      <c r="BY81" s="549">
        <v>75</v>
      </c>
      <c r="BZ81" s="550" t="str">
        <f t="shared" si="68"/>
        <v>-</v>
      </c>
      <c r="CA81" s="551">
        <f t="shared" si="88"/>
        <v>75</v>
      </c>
    </row>
    <row r="82" spans="1:79" s="4" customFormat="1" ht="28.2" x14ac:dyDescent="0.5">
      <c r="A82" s="556" t="s">
        <v>252</v>
      </c>
      <c r="B82" s="556"/>
      <c r="C82" s="48"/>
      <c r="D82" s="48"/>
      <c r="E82" s="48"/>
      <c r="F82" s="48"/>
      <c r="G82" s="557"/>
      <c r="H82" s="148"/>
      <c r="I82" s="148"/>
      <c r="J82" s="148"/>
      <c r="K82" s="148"/>
      <c r="L82" s="148"/>
      <c r="M82" s="148"/>
      <c r="N82" s="148" t="s">
        <v>46</v>
      </c>
      <c r="O82" s="148" t="s">
        <v>46</v>
      </c>
      <c r="P82" s="47" t="s">
        <v>46</v>
      </c>
      <c r="Q82" s="47" t="s">
        <v>46</v>
      </c>
      <c r="R82" s="47" t="s">
        <v>46</v>
      </c>
      <c r="S82" s="116" t="s">
        <v>46</v>
      </c>
      <c r="T82" s="116" t="s">
        <v>46</v>
      </c>
      <c r="U82" s="50" t="s">
        <v>46</v>
      </c>
      <c r="V82" s="50" t="s">
        <v>46</v>
      </c>
      <c r="W82" s="148" t="s">
        <v>46</v>
      </c>
      <c r="X82" s="558" t="s">
        <v>46</v>
      </c>
      <c r="Y82" s="47" t="s">
        <v>46</v>
      </c>
      <c r="Z82" s="116" t="s">
        <v>46</v>
      </c>
      <c r="AA82" s="116" t="s">
        <v>46</v>
      </c>
      <c r="AB82" s="50" t="s">
        <v>46</v>
      </c>
      <c r="AC82" s="50" t="s">
        <v>46</v>
      </c>
      <c r="AD82" s="47" t="s">
        <v>46</v>
      </c>
      <c r="AE82" s="558" t="s">
        <v>46</v>
      </c>
      <c r="AF82" s="47" t="s">
        <v>46</v>
      </c>
      <c r="AG82" s="116" t="s">
        <v>46</v>
      </c>
      <c r="AH82" s="116" t="s">
        <v>46</v>
      </c>
      <c r="AI82" s="50" t="s">
        <v>46</v>
      </c>
      <c r="AJ82" s="50" t="s">
        <v>46</v>
      </c>
      <c r="AK82" s="47" t="s">
        <v>46</v>
      </c>
      <c r="AL82" s="47" t="s">
        <v>46</v>
      </c>
      <c r="AM82" s="47" t="s">
        <v>46</v>
      </c>
      <c r="AN82" s="47" t="s">
        <v>46</v>
      </c>
      <c r="AO82" s="47" t="s">
        <v>46</v>
      </c>
      <c r="AP82" s="47" t="s">
        <v>46</v>
      </c>
      <c r="AQ82" s="47" t="s">
        <v>46</v>
      </c>
      <c r="AR82" s="47" t="s">
        <v>46</v>
      </c>
      <c r="AS82" s="47" t="s">
        <v>46</v>
      </c>
      <c r="AT82" s="47" t="s">
        <v>46</v>
      </c>
      <c r="AU82" s="47" t="s">
        <v>46</v>
      </c>
      <c r="AV82" s="47" t="s">
        <v>46</v>
      </c>
      <c r="AW82" s="47" t="s">
        <v>46</v>
      </c>
      <c r="AX82" s="47" t="s">
        <v>46</v>
      </c>
      <c r="AY82" s="47" t="s">
        <v>46</v>
      </c>
      <c r="AZ82" s="47" t="s">
        <v>46</v>
      </c>
      <c r="BA82" s="47" t="s">
        <v>46</v>
      </c>
      <c r="BB82" s="47" t="s">
        <v>46</v>
      </c>
      <c r="BC82" s="47" t="s">
        <v>46</v>
      </c>
      <c r="BD82" s="47" t="s">
        <v>46</v>
      </c>
      <c r="BE82" s="47" t="s">
        <v>46</v>
      </c>
      <c r="BF82" s="47" t="s">
        <v>46</v>
      </c>
      <c r="BG82" s="47" t="s">
        <v>46</v>
      </c>
      <c r="BH82" s="47" t="s">
        <v>46</v>
      </c>
      <c r="BI82" s="547" t="str">
        <f>IF(ISNA(Input!AN82),"-",Input!AN82)</f>
        <v>-</v>
      </c>
      <c r="BJ82" s="547" t="str">
        <f>IF(Input!G82="","-",MATCH(Input!G82,Input!AO82:BG82,0))</f>
        <v>-</v>
      </c>
      <c r="BK82" s="547" t="str">
        <f t="shared" ref="BK82:BK107" si="95">IF(BL82="-","-",_xlfn.RANK.EQ(BL82,$BL$7:$BL$108))</f>
        <v>-</v>
      </c>
      <c r="BL82" s="547" t="str">
        <f t="shared" ref="BL82:BL107" si="96">IF(OR(BI82="-",BJ82="-"),"-",BI82+BJ82/100)</f>
        <v>-</v>
      </c>
      <c r="BM82" s="8">
        <v>71</v>
      </c>
      <c r="BN82" s="8">
        <f t="shared" ref="BN82:BN107" si="97">IF(ISNA(VLOOKUP(BM82,$BK$7:$BL$108,2,FALSE)),0,VLOOKUP(BM82,$BK$7:$BL$108,2,FALSE))</f>
        <v>0</v>
      </c>
      <c r="BO82" s="8">
        <f t="shared" ref="BO82:BO107" si="98">RANK(BN82,$BN$7:$BN$108,0)</f>
        <v>8</v>
      </c>
      <c r="BP82" s="548">
        <f t="shared" ref="BP82:BP107" si="99">BN82</f>
        <v>0</v>
      </c>
      <c r="BQ82" s="8">
        <v>71</v>
      </c>
      <c r="BR82" s="8" t="e">
        <f t="shared" ref="BR82:BR107" si="100">VLOOKUP(BQ82,$BO$7:$BP$108,2,FALSE)</f>
        <v>#N/A</v>
      </c>
      <c r="BS82" s="8" t="e">
        <f t="shared" ref="BS82:BS107" si="101">ROUNDDOWN(BR82,0)</f>
        <v>#N/A</v>
      </c>
      <c r="BT82" s="8" t="e">
        <f t="shared" ref="BT82:BT107" si="102">(BR82-BS82)*100</f>
        <v>#N/A</v>
      </c>
      <c r="BU82" s="501">
        <f t="shared" ref="BU82:BU107" si="103">IF(ISNA(BR82),0,IF(BR82=0,0,BS82+1-(BT82/100)))</f>
        <v>0</v>
      </c>
      <c r="BV82" s="9">
        <f t="shared" si="87"/>
        <v>8</v>
      </c>
      <c r="BW82" s="47" t="s">
        <v>46</v>
      </c>
      <c r="BX82" s="47" t="s">
        <v>46</v>
      </c>
      <c r="BY82" s="47" t="s">
        <v>46</v>
      </c>
      <c r="BZ82" s="47" t="s">
        <v>46</v>
      </c>
      <c r="CA82" s="47" t="s">
        <v>46</v>
      </c>
    </row>
    <row r="83" spans="1:79" x14ac:dyDescent="0.25">
      <c r="A83" s="490">
        <v>3</v>
      </c>
      <c r="B83" s="44">
        <v>76</v>
      </c>
      <c r="C83" s="431" t="str">
        <f>IF(ISNA(VLOOKUP($A83,$B$7:$I$82,2,FALSE)),"",VLOOKUP($A83,$B$7:$I$82,2,FALSE))</f>
        <v>MJ</v>
      </c>
      <c r="D83" s="431" t="str">
        <f>IF(ISNA(VLOOKUP($A83,$B$7:$I$82,3,FALSE)),"",VLOOKUP($A83,$B$7:$I$82,3,FALSE))</f>
        <v>Benson</v>
      </c>
      <c r="E83" s="431" t="str">
        <f>IF(ISNA(VLOOKUP($A83,$B$7:$I$82,4,FALSE)),"",VLOOKUP($A83,$B$7:$I$82,4,FALSE))</f>
        <v>South Portland, ME</v>
      </c>
      <c r="F83" s="553" t="s">
        <v>194</v>
      </c>
      <c r="G83" s="554" t="s">
        <v>207</v>
      </c>
      <c r="H83" s="431">
        <f>IF(ISNA(VLOOKUP($A83,$B$7:$I$82,7,FALSE)),"",VLOOKUP($A83,$B$7:$I$82,7,FALSE))</f>
        <v>59</v>
      </c>
      <c r="I83" s="431">
        <f>IF(ISNA(VLOOKUP($A83,$B$7:$I$82,8,FALSE)),"",VLOOKUP($A83,$B$7:$I$82,8,FALSE))</f>
        <v>250</v>
      </c>
      <c r="AN83" s="36">
        <f>HLOOKUP($F83,Divisions!$B$4:$I$24,2,FALSE)</f>
        <v>5</v>
      </c>
      <c r="AO83" s="546" t="str">
        <f>HLOOKUP($F83,Divisions!$B$4:$I$24,2+Input!AO$5,FALSE)</f>
        <v>Womens Raw Teen</v>
      </c>
      <c r="AP83" s="546" t="str">
        <f>HLOOKUP($F83,Divisions!$B$4:$I$24,2+Input!AP$5,FALSE)</f>
        <v>Womens Raw Junior</v>
      </c>
      <c r="AQ83" s="546" t="str">
        <f>HLOOKUP($F83,Divisions!$B$4:$I$24,2+Input!AQ$5,FALSE)</f>
        <v>Womens Raw Masters 40-49</v>
      </c>
      <c r="AR83" s="546" t="str">
        <f>HLOOKUP($F83,Divisions!$B$4:$I$24,2+Input!AR$5,FALSE)</f>
        <v>Womens Raw Masters 50+</v>
      </c>
      <c r="AS83" s="546" t="str">
        <f>HLOOKUP($F83,Divisions!$B$4:$I$24,2+Input!AS$5,FALSE)</f>
        <v>Womens Raw Open</v>
      </c>
      <c r="AT83" s="546" t="str">
        <f>HLOOKUP($F83,Divisions!$B$4:$I$24,2+Input!AT$5,FALSE)</f>
        <v>-</v>
      </c>
      <c r="AU83" s="546" t="str">
        <f>HLOOKUP($F83,Divisions!$B$4:$I$24,2+Input!AU$5,FALSE)</f>
        <v>-</v>
      </c>
      <c r="AV83" s="546" t="str">
        <f>HLOOKUP($F83,Divisions!$B$4:$I$24,2+Input!AV$5,FALSE)</f>
        <v>-</v>
      </c>
      <c r="AW83" s="546" t="str">
        <f>HLOOKUP($F83,Divisions!$B$4:$I$24,2+Input!AW$5,FALSE)</f>
        <v>-</v>
      </c>
      <c r="AX83" s="546" t="str">
        <f>HLOOKUP($F83,Divisions!$B$4:$I$24,2+Input!AX$5,FALSE)</f>
        <v>-</v>
      </c>
      <c r="AY83" s="546" t="str">
        <f>HLOOKUP($F83,Divisions!$B$4:$I$24,2+Input!AY$5,FALSE)</f>
        <v>-</v>
      </c>
      <c r="AZ83" s="546" t="str">
        <f>HLOOKUP($F83,Divisions!$B$4:$I$24,2+Input!AZ$5,FALSE)</f>
        <v>-</v>
      </c>
      <c r="BA83" s="546" t="str">
        <f>HLOOKUP($F83,Divisions!$B$4:$I$24,2+Input!BA$5,FALSE)</f>
        <v>-</v>
      </c>
      <c r="BB83" s="546" t="str">
        <f>HLOOKUP($F83,Divisions!$B$4:$I$24,2+Input!BB$5,FALSE)</f>
        <v>-</v>
      </c>
      <c r="BC83" s="546" t="str">
        <f>HLOOKUP($F83,Divisions!$B$4:$I$24,2+Input!BC$5,FALSE)</f>
        <v>-</v>
      </c>
      <c r="BD83" s="546" t="str">
        <f>HLOOKUP($F83,Divisions!$B$4:$I$24,2+Input!BD$5,FALSE)</f>
        <v>-</v>
      </c>
      <c r="BE83" s="546" t="str">
        <f>HLOOKUP($F83,Divisions!$B$4:$I$24,2+Input!BE$5,FALSE)</f>
        <v>-</v>
      </c>
      <c r="BF83" s="546" t="str">
        <f>HLOOKUP($F83,Divisions!$B$4:$I$24,2+Input!BF$5,FALSE)</f>
        <v>-</v>
      </c>
      <c r="BI83" s="547">
        <f>IF(ISNA(Input!AN83),"-",Input!AN83)</f>
        <v>5</v>
      </c>
      <c r="BJ83" s="547">
        <f>IF(Input!G83="","-",MATCH(Input!G83,Input!AO83:BG83,0))</f>
        <v>4</v>
      </c>
      <c r="BK83" s="547">
        <f t="shared" si="95"/>
        <v>15</v>
      </c>
      <c r="BL83" s="547">
        <f t="shared" si="96"/>
        <v>5.04</v>
      </c>
      <c r="BM83" s="8">
        <v>72</v>
      </c>
      <c r="BN83" s="8">
        <f t="shared" si="97"/>
        <v>0</v>
      </c>
      <c r="BO83" s="8">
        <f t="shared" si="98"/>
        <v>8</v>
      </c>
      <c r="BP83" s="548">
        <f t="shared" si="99"/>
        <v>0</v>
      </c>
      <c r="BQ83" s="8">
        <v>72</v>
      </c>
      <c r="BR83" s="8" t="e">
        <f t="shared" si="100"/>
        <v>#N/A</v>
      </c>
      <c r="BS83" s="8" t="e">
        <f t="shared" si="101"/>
        <v>#N/A</v>
      </c>
      <c r="BT83" s="8" t="e">
        <f t="shared" si="102"/>
        <v>#N/A</v>
      </c>
      <c r="BU83" s="501">
        <f t="shared" si="103"/>
        <v>0</v>
      </c>
      <c r="BV83" s="9">
        <f t="shared" si="87"/>
        <v>8</v>
      </c>
    </row>
    <row r="84" spans="1:79" x14ac:dyDescent="0.25">
      <c r="A84" s="490">
        <v>8</v>
      </c>
      <c r="B84" s="147">
        <v>77</v>
      </c>
      <c r="C84" s="431" t="str">
        <f t="shared" ref="C84:C107" si="104">IF(ISNA(VLOOKUP($A84,$B$7:$I$82,2,FALSE)),"",VLOOKUP($A84,$B$7:$I$82,2,FALSE))</f>
        <v>Grace</v>
      </c>
      <c r="D84" s="431" t="str">
        <f t="shared" ref="D84:D107" si="105">IF(ISNA(VLOOKUP($A84,$B$7:$I$82,3,FALSE)),"",VLOOKUP($A84,$B$7:$I$82,3,FALSE))</f>
        <v>Factor</v>
      </c>
      <c r="E84" s="431" t="str">
        <f t="shared" ref="E84:E107" si="106">IF(ISNA(VLOOKUP($A84,$B$7:$I$82,4,FALSE)),"",VLOOKUP($A84,$B$7:$I$82,4,FALSE))</f>
        <v>Scarborough, ME</v>
      </c>
      <c r="F84" s="439" t="s">
        <v>194</v>
      </c>
      <c r="G84" s="207" t="s">
        <v>197</v>
      </c>
      <c r="H84" s="431">
        <f t="shared" ref="H84:H107" si="107">IF(ISNA(VLOOKUP($A84,$B$7:$I$82,7,FALSE)),"",VLOOKUP($A84,$B$7:$I$82,7,FALSE))</f>
        <v>23</v>
      </c>
      <c r="I84" s="431">
        <f t="shared" ref="I84:I107" si="108">IF(ISNA(VLOOKUP($A84,$B$7:$I$82,8,FALSE)),"",VLOOKUP($A84,$B$7:$I$82,8,FALSE))</f>
        <v>145</v>
      </c>
      <c r="AN84" s="36">
        <f>HLOOKUP($F84,Divisions!$B$4:$I$24,2,FALSE)</f>
        <v>5</v>
      </c>
      <c r="AO84" s="546" t="str">
        <f>HLOOKUP($F84,Divisions!$B$4:$I$24,2+Input!AO$5,FALSE)</f>
        <v>Womens Raw Teen</v>
      </c>
      <c r="AP84" s="546" t="str">
        <f>HLOOKUP($F84,Divisions!$B$4:$I$24,2+Input!AP$5,FALSE)</f>
        <v>Womens Raw Junior</v>
      </c>
      <c r="AQ84" s="546" t="str">
        <f>HLOOKUP($F84,Divisions!$B$4:$I$24,2+Input!AQ$5,FALSE)</f>
        <v>Womens Raw Masters 40-49</v>
      </c>
      <c r="AR84" s="546" t="str">
        <f>HLOOKUP($F84,Divisions!$B$4:$I$24,2+Input!AR$5,FALSE)</f>
        <v>Womens Raw Masters 50+</v>
      </c>
      <c r="AS84" s="546" t="str">
        <f>HLOOKUP($F84,Divisions!$B$4:$I$24,2+Input!AS$5,FALSE)</f>
        <v>Womens Raw Open</v>
      </c>
      <c r="AT84" s="546" t="str">
        <f>HLOOKUP($F84,Divisions!$B$4:$I$24,2+Input!AT$5,FALSE)</f>
        <v>-</v>
      </c>
      <c r="AU84" s="546" t="str">
        <f>HLOOKUP($F84,Divisions!$B$4:$I$24,2+Input!AU$5,FALSE)</f>
        <v>-</v>
      </c>
      <c r="AV84" s="546" t="str">
        <f>HLOOKUP($F84,Divisions!$B$4:$I$24,2+Input!AV$5,FALSE)</f>
        <v>-</v>
      </c>
      <c r="AW84" s="546" t="str">
        <f>HLOOKUP($F84,Divisions!$B$4:$I$24,2+Input!AW$5,FALSE)</f>
        <v>-</v>
      </c>
      <c r="AX84" s="546" t="str">
        <f>HLOOKUP($F84,Divisions!$B$4:$I$24,2+Input!AX$5,FALSE)</f>
        <v>-</v>
      </c>
      <c r="AY84" s="546" t="str">
        <f>HLOOKUP($F84,Divisions!$B$4:$I$24,2+Input!AY$5,FALSE)</f>
        <v>-</v>
      </c>
      <c r="AZ84" s="546" t="str">
        <f>HLOOKUP($F84,Divisions!$B$4:$I$24,2+Input!AZ$5,FALSE)</f>
        <v>-</v>
      </c>
      <c r="BA84" s="546" t="str">
        <f>HLOOKUP($F84,Divisions!$B$4:$I$24,2+Input!BA$5,FALSE)</f>
        <v>-</v>
      </c>
      <c r="BB84" s="546" t="str">
        <f>HLOOKUP($F84,Divisions!$B$4:$I$24,2+Input!BB$5,FALSE)</f>
        <v>-</v>
      </c>
      <c r="BC84" s="546" t="str">
        <f>HLOOKUP($F84,Divisions!$B$4:$I$24,2+Input!BC$5,FALSE)</f>
        <v>-</v>
      </c>
      <c r="BD84" s="546" t="str">
        <f>HLOOKUP($F84,Divisions!$B$4:$I$24,2+Input!BD$5,FALSE)</f>
        <v>-</v>
      </c>
      <c r="BE84" s="546" t="str">
        <f>HLOOKUP($F84,Divisions!$B$4:$I$24,2+Input!BE$5,FALSE)</f>
        <v>-</v>
      </c>
      <c r="BF84" s="546" t="str">
        <f>HLOOKUP($F84,Divisions!$B$4:$I$24,2+Input!BF$5,FALSE)</f>
        <v>-</v>
      </c>
      <c r="BI84" s="547">
        <f>IF(ISNA(Input!AN84),"-",Input!AN84)</f>
        <v>5</v>
      </c>
      <c r="BJ84" s="547">
        <f>IF(Input!G84="","-",MATCH(Input!G84,Input!AO84:BG84,0))</f>
        <v>2</v>
      </c>
      <c r="BK84" s="547">
        <f t="shared" si="95"/>
        <v>18</v>
      </c>
      <c r="BL84" s="547">
        <f t="shared" si="96"/>
        <v>5.0199999999999996</v>
      </c>
      <c r="BM84" s="8">
        <v>73</v>
      </c>
      <c r="BN84" s="8">
        <f t="shared" si="97"/>
        <v>0</v>
      </c>
      <c r="BO84" s="8">
        <f t="shared" si="98"/>
        <v>8</v>
      </c>
      <c r="BP84" s="548">
        <f t="shared" si="99"/>
        <v>0</v>
      </c>
      <c r="BQ84" s="8">
        <v>73</v>
      </c>
      <c r="BR84" s="8" t="e">
        <f t="shared" si="100"/>
        <v>#N/A</v>
      </c>
      <c r="BS84" s="8" t="e">
        <f t="shared" si="101"/>
        <v>#N/A</v>
      </c>
      <c r="BT84" s="8" t="e">
        <f t="shared" si="102"/>
        <v>#N/A</v>
      </c>
      <c r="BU84" s="501">
        <f t="shared" si="103"/>
        <v>0</v>
      </c>
      <c r="BV84" s="9">
        <f t="shared" si="87"/>
        <v>8</v>
      </c>
    </row>
    <row r="85" spans="1:79" x14ac:dyDescent="0.25">
      <c r="A85" s="490">
        <v>12</v>
      </c>
      <c r="B85" s="44">
        <v>78</v>
      </c>
      <c r="C85" s="431" t="str">
        <f t="shared" si="104"/>
        <v>Chaya</v>
      </c>
      <c r="D85" s="431" t="str">
        <f t="shared" si="105"/>
        <v>Wood</v>
      </c>
      <c r="E85" s="431" t="str">
        <f t="shared" si="106"/>
        <v>Portland, ME</v>
      </c>
      <c r="F85" s="439" t="s">
        <v>194</v>
      </c>
      <c r="G85" s="207" t="s">
        <v>197</v>
      </c>
      <c r="H85" s="431">
        <f t="shared" si="107"/>
        <v>23</v>
      </c>
      <c r="I85" s="431">
        <f t="shared" si="108"/>
        <v>142</v>
      </c>
      <c r="AN85" s="36">
        <f>HLOOKUP($F85,Divisions!$B$4:$I$24,2,FALSE)</f>
        <v>5</v>
      </c>
      <c r="AO85" s="546" t="str">
        <f>HLOOKUP($F85,Divisions!$B$4:$I$24,2+Input!AO$5,FALSE)</f>
        <v>Womens Raw Teen</v>
      </c>
      <c r="AP85" s="546" t="str">
        <f>HLOOKUP($F85,Divisions!$B$4:$I$24,2+Input!AP$5,FALSE)</f>
        <v>Womens Raw Junior</v>
      </c>
      <c r="AQ85" s="546" t="str">
        <f>HLOOKUP($F85,Divisions!$B$4:$I$24,2+Input!AQ$5,FALSE)</f>
        <v>Womens Raw Masters 40-49</v>
      </c>
      <c r="AR85" s="546" t="str">
        <f>HLOOKUP($F85,Divisions!$B$4:$I$24,2+Input!AR$5,FALSE)</f>
        <v>Womens Raw Masters 50+</v>
      </c>
      <c r="AS85" s="546" t="str">
        <f>HLOOKUP($F85,Divisions!$B$4:$I$24,2+Input!AS$5,FALSE)</f>
        <v>Womens Raw Open</v>
      </c>
      <c r="AT85" s="546" t="str">
        <f>HLOOKUP($F85,Divisions!$B$4:$I$24,2+Input!AT$5,FALSE)</f>
        <v>-</v>
      </c>
      <c r="AU85" s="546" t="str">
        <f>HLOOKUP($F85,Divisions!$B$4:$I$24,2+Input!AU$5,FALSE)</f>
        <v>-</v>
      </c>
      <c r="AV85" s="546" t="str">
        <f>HLOOKUP($F85,Divisions!$B$4:$I$24,2+Input!AV$5,FALSE)</f>
        <v>-</v>
      </c>
      <c r="AW85" s="546" t="str">
        <f>HLOOKUP($F85,Divisions!$B$4:$I$24,2+Input!AW$5,FALSE)</f>
        <v>-</v>
      </c>
      <c r="AX85" s="546" t="str">
        <f>HLOOKUP($F85,Divisions!$B$4:$I$24,2+Input!AX$5,FALSE)</f>
        <v>-</v>
      </c>
      <c r="AY85" s="546" t="str">
        <f>HLOOKUP($F85,Divisions!$B$4:$I$24,2+Input!AY$5,FALSE)</f>
        <v>-</v>
      </c>
      <c r="AZ85" s="546" t="str">
        <f>HLOOKUP($F85,Divisions!$B$4:$I$24,2+Input!AZ$5,FALSE)</f>
        <v>-</v>
      </c>
      <c r="BA85" s="546" t="str">
        <f>HLOOKUP($F85,Divisions!$B$4:$I$24,2+Input!BA$5,FALSE)</f>
        <v>-</v>
      </c>
      <c r="BB85" s="546" t="str">
        <f>HLOOKUP($F85,Divisions!$B$4:$I$24,2+Input!BB$5,FALSE)</f>
        <v>-</v>
      </c>
      <c r="BC85" s="546" t="str">
        <f>HLOOKUP($F85,Divisions!$B$4:$I$24,2+Input!BC$5,FALSE)</f>
        <v>-</v>
      </c>
      <c r="BD85" s="546" t="str">
        <f>HLOOKUP($F85,Divisions!$B$4:$I$24,2+Input!BD$5,FALSE)</f>
        <v>-</v>
      </c>
      <c r="BE85" s="546" t="str">
        <f>HLOOKUP($F85,Divisions!$B$4:$I$24,2+Input!BE$5,FALSE)</f>
        <v>-</v>
      </c>
      <c r="BF85" s="546" t="str">
        <f>HLOOKUP($F85,Divisions!$B$4:$I$24,2+Input!BF$5,FALSE)</f>
        <v>-</v>
      </c>
      <c r="BI85" s="547">
        <f>IF(ISNA(Input!AN85),"-",Input!AN85)</f>
        <v>5</v>
      </c>
      <c r="BJ85" s="547">
        <f>IF(Input!G85="","-",MATCH(Input!G85,Input!AO85:BG85,0))</f>
        <v>2</v>
      </c>
      <c r="BK85" s="547">
        <f t="shared" si="95"/>
        <v>18</v>
      </c>
      <c r="BL85" s="547">
        <f t="shared" si="96"/>
        <v>5.0199999999999996</v>
      </c>
      <c r="BM85" s="8">
        <v>74</v>
      </c>
      <c r="BN85" s="8">
        <f t="shared" si="97"/>
        <v>0</v>
      </c>
      <c r="BO85" s="8">
        <f t="shared" si="98"/>
        <v>8</v>
      </c>
      <c r="BP85" s="548">
        <f t="shared" si="99"/>
        <v>0</v>
      </c>
      <c r="BQ85" s="8">
        <v>74</v>
      </c>
      <c r="BR85" s="8" t="e">
        <f t="shared" si="100"/>
        <v>#N/A</v>
      </c>
      <c r="BS85" s="8" t="e">
        <f t="shared" si="101"/>
        <v>#N/A</v>
      </c>
      <c r="BT85" s="8" t="e">
        <f t="shared" si="102"/>
        <v>#N/A</v>
      </c>
      <c r="BU85" s="501">
        <f t="shared" si="103"/>
        <v>0</v>
      </c>
      <c r="BV85" s="9">
        <f t="shared" si="87"/>
        <v>8</v>
      </c>
    </row>
    <row r="86" spans="1:79" s="555" customFormat="1" x14ac:dyDescent="0.25">
      <c r="A86" s="490">
        <v>13</v>
      </c>
      <c r="B86" s="147">
        <v>79</v>
      </c>
      <c r="C86" s="431" t="str">
        <f t="shared" si="104"/>
        <v>Wendy</v>
      </c>
      <c r="D86" s="431" t="str">
        <f t="shared" si="105"/>
        <v>Wood</v>
      </c>
      <c r="E86" s="431" t="str">
        <f t="shared" si="106"/>
        <v>Portland, ME</v>
      </c>
      <c r="F86" s="439" t="s">
        <v>195</v>
      </c>
      <c r="G86" s="207" t="s">
        <v>224</v>
      </c>
      <c r="H86" s="431">
        <f t="shared" si="107"/>
        <v>55</v>
      </c>
      <c r="I86" s="431">
        <f t="shared" si="108"/>
        <v>170</v>
      </c>
      <c r="J86" s="144"/>
      <c r="K86" s="144"/>
      <c r="L86" s="144"/>
      <c r="M86" s="1"/>
      <c r="N86" s="1"/>
      <c r="O86" s="8"/>
      <c r="P86" s="8"/>
      <c r="Q86" s="8"/>
      <c r="R86" s="8"/>
      <c r="S86" s="17"/>
      <c r="T86" s="17"/>
      <c r="U86" s="1"/>
      <c r="V86" s="1"/>
      <c r="W86" s="144"/>
      <c r="X86" s="500"/>
      <c r="Y86" s="1"/>
      <c r="Z86" s="17"/>
      <c r="AA86" s="17"/>
      <c r="AB86" s="1"/>
      <c r="AC86" s="1"/>
      <c r="AD86" s="49"/>
      <c r="AE86" s="500"/>
      <c r="AF86" s="1"/>
      <c r="AG86" s="17"/>
      <c r="AH86" s="17"/>
      <c r="AI86" s="1"/>
      <c r="AJ86" s="1"/>
      <c r="AK86" s="49"/>
      <c r="AL86" s="49"/>
      <c r="AM86" s="1"/>
      <c r="AN86" s="36">
        <f>HLOOKUP($F86,Divisions!$B$4:$I$24,2,FALSE)</f>
        <v>6</v>
      </c>
      <c r="AO86" s="546" t="str">
        <f>HLOOKUP($F86,Divisions!$B$4:$I$24,2+Input!AO$5,FALSE)</f>
        <v>Womens Geared Masters 40+</v>
      </c>
      <c r="AP86" s="546" t="str">
        <f>HLOOKUP($F86,Divisions!$B$4:$I$24,2+Input!AP$5,FALSE)</f>
        <v>Womens Geared Open</v>
      </c>
      <c r="AQ86" s="546" t="str">
        <f>HLOOKUP($F86,Divisions!$B$4:$I$24,2+Input!AQ$5,FALSE)</f>
        <v>-</v>
      </c>
      <c r="AR86" s="546" t="str">
        <f>HLOOKUP($F86,Divisions!$B$4:$I$24,2+Input!AR$5,FALSE)</f>
        <v>-</v>
      </c>
      <c r="AS86" s="546" t="str">
        <f>HLOOKUP($F86,Divisions!$B$4:$I$24,2+Input!AS$5,FALSE)</f>
        <v>-</v>
      </c>
      <c r="AT86" s="546" t="str">
        <f>HLOOKUP($F86,Divisions!$B$4:$I$24,2+Input!AT$5,FALSE)</f>
        <v>-</v>
      </c>
      <c r="AU86" s="546" t="str">
        <f>HLOOKUP($F86,Divisions!$B$4:$I$24,2+Input!AU$5,FALSE)</f>
        <v>-</v>
      </c>
      <c r="AV86" s="546" t="str">
        <f>HLOOKUP($F86,Divisions!$B$4:$I$24,2+Input!AV$5,FALSE)</f>
        <v>-</v>
      </c>
      <c r="AW86" s="546" t="str">
        <f>HLOOKUP($F86,Divisions!$B$4:$I$24,2+Input!AW$5,FALSE)</f>
        <v>-</v>
      </c>
      <c r="AX86" s="546" t="str">
        <f>HLOOKUP($F86,Divisions!$B$4:$I$24,2+Input!AX$5,FALSE)</f>
        <v>-</v>
      </c>
      <c r="AY86" s="546" t="str">
        <f>HLOOKUP($F86,Divisions!$B$4:$I$24,2+Input!AY$5,FALSE)</f>
        <v>-</v>
      </c>
      <c r="AZ86" s="546" t="str">
        <f>HLOOKUP($F86,Divisions!$B$4:$I$24,2+Input!AZ$5,FALSE)</f>
        <v>-</v>
      </c>
      <c r="BA86" s="546" t="str">
        <f>HLOOKUP($F86,Divisions!$B$4:$I$24,2+Input!BA$5,FALSE)</f>
        <v>-</v>
      </c>
      <c r="BB86" s="546" t="str">
        <f>HLOOKUP($F86,Divisions!$B$4:$I$24,2+Input!BB$5,FALSE)</f>
        <v>-</v>
      </c>
      <c r="BC86" s="546" t="str">
        <f>HLOOKUP($F86,Divisions!$B$4:$I$24,2+Input!BC$5,FALSE)</f>
        <v>-</v>
      </c>
      <c r="BD86" s="546" t="str">
        <f>HLOOKUP($F86,Divisions!$B$4:$I$24,2+Input!BD$5,FALSE)</f>
        <v>-</v>
      </c>
      <c r="BE86" s="546" t="str">
        <f>HLOOKUP($F86,Divisions!$B$4:$I$24,2+Input!BE$5,FALSE)</f>
        <v>-</v>
      </c>
      <c r="BF86" s="546" t="str">
        <f>HLOOKUP($F86,Divisions!$B$4:$I$24,2+Input!BF$5,FALSE)</f>
        <v>-</v>
      </c>
      <c r="BG86" s="1"/>
      <c r="BH86" s="1"/>
      <c r="BI86" s="547">
        <f>IF(ISNA(Input!AN86),"-",Input!AN86)</f>
        <v>6</v>
      </c>
      <c r="BJ86" s="547">
        <f>IF(Input!G86="","-",MATCH(Input!G86,Input!AO86:BG86,0))</f>
        <v>1</v>
      </c>
      <c r="BK86" s="547">
        <f t="shared" si="95"/>
        <v>5</v>
      </c>
      <c r="BL86" s="547">
        <f t="shared" si="96"/>
        <v>6.01</v>
      </c>
      <c r="BM86" s="8">
        <v>75</v>
      </c>
      <c r="BN86" s="8">
        <f t="shared" si="97"/>
        <v>0</v>
      </c>
      <c r="BO86" s="8">
        <f t="shared" si="98"/>
        <v>8</v>
      </c>
      <c r="BP86" s="548">
        <f t="shared" si="99"/>
        <v>0</v>
      </c>
      <c r="BQ86" s="8">
        <v>75</v>
      </c>
      <c r="BR86" s="8" t="e">
        <f t="shared" si="100"/>
        <v>#N/A</v>
      </c>
      <c r="BS86" s="8" t="e">
        <f t="shared" si="101"/>
        <v>#N/A</v>
      </c>
      <c r="BT86" s="8" t="e">
        <f t="shared" si="102"/>
        <v>#N/A</v>
      </c>
      <c r="BU86" s="501">
        <f t="shared" si="103"/>
        <v>0</v>
      </c>
      <c r="BV86" s="9">
        <f t="shared" si="87"/>
        <v>8</v>
      </c>
      <c r="BW86" s="1"/>
      <c r="BX86" s="1"/>
      <c r="BY86" s="9"/>
      <c r="BZ86" s="501"/>
      <c r="CA86" s="292"/>
    </row>
    <row r="87" spans="1:79" s="555" customFormat="1" x14ac:dyDescent="0.25">
      <c r="A87" s="490">
        <v>5</v>
      </c>
      <c r="B87" s="44">
        <v>80</v>
      </c>
      <c r="C87" s="431" t="str">
        <f t="shared" si="104"/>
        <v>Nichole</v>
      </c>
      <c r="D87" s="431" t="str">
        <f t="shared" si="105"/>
        <v>Brown</v>
      </c>
      <c r="E87" s="431" t="str">
        <f t="shared" si="106"/>
        <v>Portland, ME</v>
      </c>
      <c r="F87" s="439" t="s">
        <v>195</v>
      </c>
      <c r="G87" s="207" t="s">
        <v>224</v>
      </c>
      <c r="H87" s="431">
        <f t="shared" si="107"/>
        <v>49</v>
      </c>
      <c r="I87" s="431">
        <f t="shared" si="108"/>
        <v>193</v>
      </c>
      <c r="J87" s="144"/>
      <c r="K87" s="144"/>
      <c r="L87" s="144"/>
      <c r="M87" s="1"/>
      <c r="N87" s="1"/>
      <c r="O87" s="8"/>
      <c r="P87" s="8"/>
      <c r="Q87" s="8"/>
      <c r="R87" s="8"/>
      <c r="S87" s="17"/>
      <c r="T87" s="17"/>
      <c r="U87" s="1"/>
      <c r="V87" s="1"/>
      <c r="W87" s="144"/>
      <c r="X87" s="500"/>
      <c r="Y87" s="1"/>
      <c r="Z87" s="17"/>
      <c r="AA87" s="17"/>
      <c r="AB87" s="1"/>
      <c r="AC87" s="1"/>
      <c r="AD87" s="49"/>
      <c r="AE87" s="500"/>
      <c r="AF87" s="1"/>
      <c r="AG87" s="17"/>
      <c r="AH87" s="17"/>
      <c r="AI87" s="1"/>
      <c r="AJ87" s="1"/>
      <c r="AK87" s="49"/>
      <c r="AL87" s="49"/>
      <c r="AM87" s="1"/>
      <c r="AN87" s="36">
        <f>HLOOKUP($F87,Divisions!$B$4:$I$24,2,FALSE)</f>
        <v>6</v>
      </c>
      <c r="AO87" s="546" t="str">
        <f>HLOOKUP($F87,Divisions!$B$4:$I$24,2+Input!AO$5,FALSE)</f>
        <v>Womens Geared Masters 40+</v>
      </c>
      <c r="AP87" s="546" t="str">
        <f>HLOOKUP($F87,Divisions!$B$4:$I$24,2+Input!AP$5,FALSE)</f>
        <v>Womens Geared Open</v>
      </c>
      <c r="AQ87" s="546" t="str">
        <f>HLOOKUP($F87,Divisions!$B$4:$I$24,2+Input!AQ$5,FALSE)</f>
        <v>-</v>
      </c>
      <c r="AR87" s="546" t="str">
        <f>HLOOKUP($F87,Divisions!$B$4:$I$24,2+Input!AR$5,FALSE)</f>
        <v>-</v>
      </c>
      <c r="AS87" s="546" t="str">
        <f>HLOOKUP($F87,Divisions!$B$4:$I$24,2+Input!AS$5,FALSE)</f>
        <v>-</v>
      </c>
      <c r="AT87" s="546" t="str">
        <f>HLOOKUP($F87,Divisions!$B$4:$I$24,2+Input!AT$5,FALSE)</f>
        <v>-</v>
      </c>
      <c r="AU87" s="546" t="str">
        <f>HLOOKUP($F87,Divisions!$B$4:$I$24,2+Input!AU$5,FALSE)</f>
        <v>-</v>
      </c>
      <c r="AV87" s="546" t="str">
        <f>HLOOKUP($F87,Divisions!$B$4:$I$24,2+Input!AV$5,FALSE)</f>
        <v>-</v>
      </c>
      <c r="AW87" s="546" t="str">
        <f>HLOOKUP($F87,Divisions!$B$4:$I$24,2+Input!AW$5,FALSE)</f>
        <v>-</v>
      </c>
      <c r="AX87" s="546" t="str">
        <f>HLOOKUP($F87,Divisions!$B$4:$I$24,2+Input!AX$5,FALSE)</f>
        <v>-</v>
      </c>
      <c r="AY87" s="546" t="str">
        <f>HLOOKUP($F87,Divisions!$B$4:$I$24,2+Input!AY$5,FALSE)</f>
        <v>-</v>
      </c>
      <c r="AZ87" s="546" t="str">
        <f>HLOOKUP($F87,Divisions!$B$4:$I$24,2+Input!AZ$5,FALSE)</f>
        <v>-</v>
      </c>
      <c r="BA87" s="546" t="str">
        <f>HLOOKUP($F87,Divisions!$B$4:$I$24,2+Input!BA$5,FALSE)</f>
        <v>-</v>
      </c>
      <c r="BB87" s="546" t="str">
        <f>HLOOKUP($F87,Divisions!$B$4:$I$24,2+Input!BB$5,FALSE)</f>
        <v>-</v>
      </c>
      <c r="BC87" s="546" t="str">
        <f>HLOOKUP($F87,Divisions!$B$4:$I$24,2+Input!BC$5,FALSE)</f>
        <v>-</v>
      </c>
      <c r="BD87" s="546" t="str">
        <f>HLOOKUP($F87,Divisions!$B$4:$I$24,2+Input!BD$5,FALSE)</f>
        <v>-</v>
      </c>
      <c r="BE87" s="546" t="str">
        <f>HLOOKUP($F87,Divisions!$B$4:$I$24,2+Input!BE$5,FALSE)</f>
        <v>-</v>
      </c>
      <c r="BF87" s="546" t="str">
        <f>HLOOKUP($F87,Divisions!$B$4:$I$24,2+Input!BF$5,FALSE)</f>
        <v>-</v>
      </c>
      <c r="BG87" s="1"/>
      <c r="BH87" s="1"/>
      <c r="BI87" s="547">
        <f>IF(ISNA(Input!AN87),"-",Input!AN87)</f>
        <v>6</v>
      </c>
      <c r="BJ87" s="547">
        <f>IF(Input!G87="","-",MATCH(Input!G87,Input!AO87:BG87,0))</f>
        <v>1</v>
      </c>
      <c r="BK87" s="547">
        <f t="shared" si="95"/>
        <v>5</v>
      </c>
      <c r="BL87" s="547">
        <f t="shared" si="96"/>
        <v>6.01</v>
      </c>
      <c r="BM87" s="8">
        <v>76</v>
      </c>
      <c r="BN87" s="8">
        <f t="shared" si="97"/>
        <v>0</v>
      </c>
      <c r="BO87" s="8">
        <f t="shared" si="98"/>
        <v>8</v>
      </c>
      <c r="BP87" s="548">
        <f t="shared" si="99"/>
        <v>0</v>
      </c>
      <c r="BQ87" s="8">
        <v>76</v>
      </c>
      <c r="BR87" s="8" t="e">
        <f t="shared" si="100"/>
        <v>#N/A</v>
      </c>
      <c r="BS87" s="8" t="e">
        <f t="shared" si="101"/>
        <v>#N/A</v>
      </c>
      <c r="BT87" s="8" t="e">
        <f t="shared" si="102"/>
        <v>#N/A</v>
      </c>
      <c r="BU87" s="501">
        <f t="shared" si="103"/>
        <v>0</v>
      </c>
      <c r="BV87" s="9">
        <f t="shared" si="87"/>
        <v>8</v>
      </c>
      <c r="BW87" s="1"/>
      <c r="BX87" s="1"/>
      <c r="BY87" s="9"/>
      <c r="BZ87" s="501"/>
      <c r="CA87" s="292"/>
    </row>
    <row r="88" spans="1:79" s="555" customFormat="1" x14ac:dyDescent="0.25">
      <c r="A88" s="490"/>
      <c r="B88" s="147">
        <v>81</v>
      </c>
      <c r="C88" s="431" t="str">
        <f t="shared" si="104"/>
        <v/>
      </c>
      <c r="D88" s="431" t="str">
        <f t="shared" si="105"/>
        <v/>
      </c>
      <c r="E88" s="431" t="str">
        <f t="shared" si="106"/>
        <v/>
      </c>
      <c r="F88" s="439"/>
      <c r="G88" s="207"/>
      <c r="H88" s="431" t="str">
        <f t="shared" si="107"/>
        <v/>
      </c>
      <c r="I88" s="431" t="str">
        <f t="shared" si="108"/>
        <v/>
      </c>
      <c r="J88" s="144"/>
      <c r="K88" s="144"/>
      <c r="L88" s="144"/>
      <c r="M88" s="1"/>
      <c r="N88" s="1"/>
      <c r="O88" s="8"/>
      <c r="P88" s="8"/>
      <c r="Q88" s="8"/>
      <c r="R88" s="8"/>
      <c r="S88" s="17"/>
      <c r="T88" s="17"/>
      <c r="U88" s="1"/>
      <c r="V88" s="1"/>
      <c r="W88" s="144"/>
      <c r="X88" s="500"/>
      <c r="Y88" s="1"/>
      <c r="Z88" s="17"/>
      <c r="AA88" s="17"/>
      <c r="AB88" s="1"/>
      <c r="AC88" s="1"/>
      <c r="AD88" s="49"/>
      <c r="AE88" s="500"/>
      <c r="AF88" s="1"/>
      <c r="AG88" s="17"/>
      <c r="AH88" s="17"/>
      <c r="AI88" s="1"/>
      <c r="AJ88" s="1"/>
      <c r="AK88" s="49"/>
      <c r="AL88" s="49"/>
      <c r="AM88" s="1"/>
      <c r="AN88" s="36" t="e">
        <f>HLOOKUP($F88,Divisions!$B$4:$I$24,2,FALSE)</f>
        <v>#N/A</v>
      </c>
      <c r="AO88" s="546" t="e">
        <f>HLOOKUP($F88,Divisions!$B$4:$I$24,2+Input!AO$5,FALSE)</f>
        <v>#N/A</v>
      </c>
      <c r="AP88" s="546" t="e">
        <f>HLOOKUP($F88,Divisions!$B$4:$I$24,2+Input!AP$5,FALSE)</f>
        <v>#N/A</v>
      </c>
      <c r="AQ88" s="546" t="e">
        <f>HLOOKUP($F88,Divisions!$B$4:$I$24,2+Input!AQ$5,FALSE)</f>
        <v>#N/A</v>
      </c>
      <c r="AR88" s="546" t="e">
        <f>HLOOKUP($F88,Divisions!$B$4:$I$24,2+Input!AR$5,FALSE)</f>
        <v>#N/A</v>
      </c>
      <c r="AS88" s="546" t="e">
        <f>HLOOKUP($F88,Divisions!$B$4:$I$24,2+Input!AS$5,FALSE)</f>
        <v>#N/A</v>
      </c>
      <c r="AT88" s="546" t="e">
        <f>HLOOKUP($F88,Divisions!$B$4:$I$24,2+Input!AT$5,FALSE)</f>
        <v>#N/A</v>
      </c>
      <c r="AU88" s="546" t="e">
        <f>HLOOKUP($F88,Divisions!$B$4:$I$24,2+Input!AU$5,FALSE)</f>
        <v>#N/A</v>
      </c>
      <c r="AV88" s="546" t="e">
        <f>HLOOKUP($F88,Divisions!$B$4:$I$24,2+Input!AV$5,FALSE)</f>
        <v>#N/A</v>
      </c>
      <c r="AW88" s="546" t="e">
        <f>HLOOKUP($F88,Divisions!$B$4:$I$24,2+Input!AW$5,FALSE)</f>
        <v>#N/A</v>
      </c>
      <c r="AX88" s="546" t="e">
        <f>HLOOKUP($F88,Divisions!$B$4:$I$24,2+Input!AX$5,FALSE)</f>
        <v>#N/A</v>
      </c>
      <c r="AY88" s="546" t="e">
        <f>HLOOKUP($F88,Divisions!$B$4:$I$24,2+Input!AY$5,FALSE)</f>
        <v>#N/A</v>
      </c>
      <c r="AZ88" s="546" t="e">
        <f>HLOOKUP($F88,Divisions!$B$4:$I$24,2+Input!AZ$5,FALSE)</f>
        <v>#N/A</v>
      </c>
      <c r="BA88" s="546" t="e">
        <f>HLOOKUP($F88,Divisions!$B$4:$I$24,2+Input!BA$5,FALSE)</f>
        <v>#N/A</v>
      </c>
      <c r="BB88" s="546" t="e">
        <f>HLOOKUP($F88,Divisions!$B$4:$I$24,2+Input!BB$5,FALSE)</f>
        <v>#N/A</v>
      </c>
      <c r="BC88" s="546" t="e">
        <f>HLOOKUP($F88,Divisions!$B$4:$I$24,2+Input!BC$5,FALSE)</f>
        <v>#N/A</v>
      </c>
      <c r="BD88" s="546" t="e">
        <f>HLOOKUP($F88,Divisions!$B$4:$I$24,2+Input!BD$5,FALSE)</f>
        <v>#N/A</v>
      </c>
      <c r="BE88" s="546" t="e">
        <f>HLOOKUP($F88,Divisions!$B$4:$I$24,2+Input!BE$5,FALSE)</f>
        <v>#N/A</v>
      </c>
      <c r="BF88" s="546" t="e">
        <f>HLOOKUP($F88,Divisions!$B$4:$I$24,2+Input!BF$5,FALSE)</f>
        <v>#N/A</v>
      </c>
      <c r="BG88" s="1"/>
      <c r="BH88" s="1"/>
      <c r="BI88" s="547" t="str">
        <f>IF(ISNA(Input!AN88),"-",Input!AN88)</f>
        <v>-</v>
      </c>
      <c r="BJ88" s="547" t="str">
        <f>IF(Input!G88="","-",MATCH(Input!G88,Input!AO88:BG88,0))</f>
        <v>-</v>
      </c>
      <c r="BK88" s="547" t="str">
        <f t="shared" si="95"/>
        <v>-</v>
      </c>
      <c r="BL88" s="547" t="str">
        <f t="shared" si="96"/>
        <v>-</v>
      </c>
      <c r="BM88" s="8">
        <v>77</v>
      </c>
      <c r="BN88" s="8">
        <f t="shared" si="97"/>
        <v>0</v>
      </c>
      <c r="BO88" s="8">
        <f t="shared" si="98"/>
        <v>8</v>
      </c>
      <c r="BP88" s="548">
        <f t="shared" si="99"/>
        <v>0</v>
      </c>
      <c r="BQ88" s="8">
        <v>77</v>
      </c>
      <c r="BR88" s="8" t="e">
        <f t="shared" si="100"/>
        <v>#N/A</v>
      </c>
      <c r="BS88" s="8" t="e">
        <f t="shared" si="101"/>
        <v>#N/A</v>
      </c>
      <c r="BT88" s="8" t="e">
        <f t="shared" si="102"/>
        <v>#N/A</v>
      </c>
      <c r="BU88" s="501">
        <f t="shared" si="103"/>
        <v>0</v>
      </c>
      <c r="BV88" s="9">
        <f t="shared" si="87"/>
        <v>8</v>
      </c>
      <c r="BW88" s="1"/>
      <c r="BX88" s="1"/>
      <c r="BY88" s="9"/>
      <c r="BZ88" s="501"/>
      <c r="CA88" s="292"/>
    </row>
    <row r="89" spans="1:79" s="555" customFormat="1" x14ac:dyDescent="0.25">
      <c r="A89" s="490"/>
      <c r="B89" s="44">
        <v>82</v>
      </c>
      <c r="C89" s="431" t="str">
        <f t="shared" si="104"/>
        <v/>
      </c>
      <c r="D89" s="431" t="str">
        <f t="shared" si="105"/>
        <v/>
      </c>
      <c r="E89" s="431" t="str">
        <f t="shared" si="106"/>
        <v/>
      </c>
      <c r="F89" s="439"/>
      <c r="G89" s="207"/>
      <c r="H89" s="431" t="str">
        <f t="shared" si="107"/>
        <v/>
      </c>
      <c r="I89" s="431" t="str">
        <f t="shared" si="108"/>
        <v/>
      </c>
      <c r="J89" s="144"/>
      <c r="K89" s="144"/>
      <c r="L89" s="144"/>
      <c r="M89" s="1"/>
      <c r="N89" s="1"/>
      <c r="O89" s="8"/>
      <c r="P89" s="8"/>
      <c r="Q89" s="8"/>
      <c r="R89" s="8"/>
      <c r="S89" s="17"/>
      <c r="T89" s="17"/>
      <c r="U89" s="1"/>
      <c r="V89" s="1"/>
      <c r="W89" s="144"/>
      <c r="X89" s="500"/>
      <c r="Y89" s="1"/>
      <c r="Z89" s="17"/>
      <c r="AA89" s="17"/>
      <c r="AB89" s="1"/>
      <c r="AC89" s="1"/>
      <c r="AD89" s="49"/>
      <c r="AE89" s="500"/>
      <c r="AF89" s="1"/>
      <c r="AG89" s="17"/>
      <c r="AH89" s="17"/>
      <c r="AI89" s="1"/>
      <c r="AJ89" s="1"/>
      <c r="AK89" s="49"/>
      <c r="AL89" s="49"/>
      <c r="AM89" s="1"/>
      <c r="AN89" s="36" t="e">
        <f>HLOOKUP($F89,Divisions!$B$4:$I$24,2,FALSE)</f>
        <v>#N/A</v>
      </c>
      <c r="AO89" s="546" t="e">
        <f>HLOOKUP($F89,Divisions!$B$4:$I$24,2+Input!AO$5,FALSE)</f>
        <v>#N/A</v>
      </c>
      <c r="AP89" s="546" t="e">
        <f>HLOOKUP($F89,Divisions!$B$4:$I$24,2+Input!AP$5,FALSE)</f>
        <v>#N/A</v>
      </c>
      <c r="AQ89" s="546" t="e">
        <f>HLOOKUP($F89,Divisions!$B$4:$I$24,2+Input!AQ$5,FALSE)</f>
        <v>#N/A</v>
      </c>
      <c r="AR89" s="546" t="e">
        <f>HLOOKUP($F89,Divisions!$B$4:$I$24,2+Input!AR$5,FALSE)</f>
        <v>#N/A</v>
      </c>
      <c r="AS89" s="546" t="e">
        <f>HLOOKUP($F89,Divisions!$B$4:$I$24,2+Input!AS$5,FALSE)</f>
        <v>#N/A</v>
      </c>
      <c r="AT89" s="546" t="e">
        <f>HLOOKUP($F89,Divisions!$B$4:$I$24,2+Input!AT$5,FALSE)</f>
        <v>#N/A</v>
      </c>
      <c r="AU89" s="546" t="e">
        <f>HLOOKUP($F89,Divisions!$B$4:$I$24,2+Input!AU$5,FALSE)</f>
        <v>#N/A</v>
      </c>
      <c r="AV89" s="546" t="e">
        <f>HLOOKUP($F89,Divisions!$B$4:$I$24,2+Input!AV$5,FALSE)</f>
        <v>#N/A</v>
      </c>
      <c r="AW89" s="546" t="e">
        <f>HLOOKUP($F89,Divisions!$B$4:$I$24,2+Input!AW$5,FALSE)</f>
        <v>#N/A</v>
      </c>
      <c r="AX89" s="546" t="e">
        <f>HLOOKUP($F89,Divisions!$B$4:$I$24,2+Input!AX$5,FALSE)</f>
        <v>#N/A</v>
      </c>
      <c r="AY89" s="546" t="e">
        <f>HLOOKUP($F89,Divisions!$B$4:$I$24,2+Input!AY$5,FALSE)</f>
        <v>#N/A</v>
      </c>
      <c r="AZ89" s="546" t="e">
        <f>HLOOKUP($F89,Divisions!$B$4:$I$24,2+Input!AZ$5,FALSE)</f>
        <v>#N/A</v>
      </c>
      <c r="BA89" s="546" t="e">
        <f>HLOOKUP($F89,Divisions!$B$4:$I$24,2+Input!BA$5,FALSE)</f>
        <v>#N/A</v>
      </c>
      <c r="BB89" s="546" t="e">
        <f>HLOOKUP($F89,Divisions!$B$4:$I$24,2+Input!BB$5,FALSE)</f>
        <v>#N/A</v>
      </c>
      <c r="BC89" s="546" t="e">
        <f>HLOOKUP($F89,Divisions!$B$4:$I$24,2+Input!BC$5,FALSE)</f>
        <v>#N/A</v>
      </c>
      <c r="BD89" s="546" t="e">
        <f>HLOOKUP($F89,Divisions!$B$4:$I$24,2+Input!BD$5,FALSE)</f>
        <v>#N/A</v>
      </c>
      <c r="BE89" s="546" t="e">
        <f>HLOOKUP($F89,Divisions!$B$4:$I$24,2+Input!BE$5,FALSE)</f>
        <v>#N/A</v>
      </c>
      <c r="BF89" s="546" t="e">
        <f>HLOOKUP($F89,Divisions!$B$4:$I$24,2+Input!BF$5,FALSE)</f>
        <v>#N/A</v>
      </c>
      <c r="BG89" s="1"/>
      <c r="BH89" s="1"/>
      <c r="BI89" s="547" t="str">
        <f>IF(ISNA(Input!AN89),"-",Input!AN89)</f>
        <v>-</v>
      </c>
      <c r="BJ89" s="547" t="str">
        <f>IF(Input!G89="","-",MATCH(Input!G89,Input!AO89:BG89,0))</f>
        <v>-</v>
      </c>
      <c r="BK89" s="547" t="str">
        <f t="shared" si="95"/>
        <v>-</v>
      </c>
      <c r="BL89" s="547" t="str">
        <f t="shared" si="96"/>
        <v>-</v>
      </c>
      <c r="BM89" s="8">
        <v>78</v>
      </c>
      <c r="BN89" s="8">
        <f t="shared" si="97"/>
        <v>0</v>
      </c>
      <c r="BO89" s="8">
        <f t="shared" si="98"/>
        <v>8</v>
      </c>
      <c r="BP89" s="548">
        <f t="shared" si="99"/>
        <v>0</v>
      </c>
      <c r="BQ89" s="8">
        <v>78</v>
      </c>
      <c r="BR89" s="8" t="e">
        <f t="shared" si="100"/>
        <v>#N/A</v>
      </c>
      <c r="BS89" s="8" t="e">
        <f t="shared" si="101"/>
        <v>#N/A</v>
      </c>
      <c r="BT89" s="8" t="e">
        <f t="shared" si="102"/>
        <v>#N/A</v>
      </c>
      <c r="BU89" s="501">
        <f t="shared" si="103"/>
        <v>0</v>
      </c>
      <c r="BV89" s="9">
        <f t="shared" si="87"/>
        <v>8</v>
      </c>
      <c r="BW89" s="1"/>
      <c r="BX89" s="1"/>
      <c r="BY89" s="9"/>
      <c r="BZ89" s="501"/>
      <c r="CA89" s="292"/>
    </row>
    <row r="90" spans="1:79" s="555" customFormat="1" x14ac:dyDescent="0.25">
      <c r="A90" s="490"/>
      <c r="B90" s="147">
        <v>83</v>
      </c>
      <c r="C90" s="431" t="str">
        <f t="shared" si="104"/>
        <v/>
      </c>
      <c r="D90" s="431" t="str">
        <f t="shared" si="105"/>
        <v/>
      </c>
      <c r="E90" s="431" t="str">
        <f t="shared" si="106"/>
        <v/>
      </c>
      <c r="F90" s="439"/>
      <c r="G90" s="207"/>
      <c r="H90" s="431" t="str">
        <f t="shared" si="107"/>
        <v/>
      </c>
      <c r="I90" s="431" t="str">
        <f t="shared" si="108"/>
        <v/>
      </c>
      <c r="J90" s="144"/>
      <c r="K90" s="144"/>
      <c r="L90" s="144"/>
      <c r="M90" s="1"/>
      <c r="N90" s="1"/>
      <c r="O90" s="8"/>
      <c r="P90" s="8"/>
      <c r="Q90" s="8"/>
      <c r="R90" s="8"/>
      <c r="S90" s="17"/>
      <c r="T90" s="17"/>
      <c r="U90" s="1"/>
      <c r="V90" s="1"/>
      <c r="W90" s="144"/>
      <c r="X90" s="500"/>
      <c r="Y90" s="1"/>
      <c r="Z90" s="17"/>
      <c r="AA90" s="17"/>
      <c r="AB90" s="1"/>
      <c r="AC90" s="1"/>
      <c r="AD90" s="49"/>
      <c r="AE90" s="500"/>
      <c r="AF90" s="1"/>
      <c r="AG90" s="17"/>
      <c r="AH90" s="17"/>
      <c r="AI90" s="1"/>
      <c r="AJ90" s="1"/>
      <c r="AK90" s="49"/>
      <c r="AL90" s="49"/>
      <c r="AM90" s="1"/>
      <c r="AN90" s="36" t="e">
        <f>HLOOKUP($F90,Divisions!$B$4:$I$24,2,FALSE)</f>
        <v>#N/A</v>
      </c>
      <c r="AO90" s="546" t="e">
        <f>HLOOKUP($F90,Divisions!$B$4:$I$24,2+Input!AO$5,FALSE)</f>
        <v>#N/A</v>
      </c>
      <c r="AP90" s="546" t="e">
        <f>HLOOKUP($F90,Divisions!$B$4:$I$24,2+Input!AP$5,FALSE)</f>
        <v>#N/A</v>
      </c>
      <c r="AQ90" s="546" t="e">
        <f>HLOOKUP($F90,Divisions!$B$4:$I$24,2+Input!AQ$5,FALSE)</f>
        <v>#N/A</v>
      </c>
      <c r="AR90" s="546" t="e">
        <f>HLOOKUP($F90,Divisions!$B$4:$I$24,2+Input!AR$5,FALSE)</f>
        <v>#N/A</v>
      </c>
      <c r="AS90" s="546" t="e">
        <f>HLOOKUP($F90,Divisions!$B$4:$I$24,2+Input!AS$5,FALSE)</f>
        <v>#N/A</v>
      </c>
      <c r="AT90" s="546" t="e">
        <f>HLOOKUP($F90,Divisions!$B$4:$I$24,2+Input!AT$5,FALSE)</f>
        <v>#N/A</v>
      </c>
      <c r="AU90" s="546" t="e">
        <f>HLOOKUP($F90,Divisions!$B$4:$I$24,2+Input!AU$5,FALSE)</f>
        <v>#N/A</v>
      </c>
      <c r="AV90" s="546" t="e">
        <f>HLOOKUP($F90,Divisions!$B$4:$I$24,2+Input!AV$5,FALSE)</f>
        <v>#N/A</v>
      </c>
      <c r="AW90" s="546" t="e">
        <f>HLOOKUP($F90,Divisions!$B$4:$I$24,2+Input!AW$5,FALSE)</f>
        <v>#N/A</v>
      </c>
      <c r="AX90" s="546" t="e">
        <f>HLOOKUP($F90,Divisions!$B$4:$I$24,2+Input!AX$5,FALSE)</f>
        <v>#N/A</v>
      </c>
      <c r="AY90" s="546" t="e">
        <f>HLOOKUP($F90,Divisions!$B$4:$I$24,2+Input!AY$5,FALSE)</f>
        <v>#N/A</v>
      </c>
      <c r="AZ90" s="546" t="e">
        <f>HLOOKUP($F90,Divisions!$B$4:$I$24,2+Input!AZ$5,FALSE)</f>
        <v>#N/A</v>
      </c>
      <c r="BA90" s="546" t="e">
        <f>HLOOKUP($F90,Divisions!$B$4:$I$24,2+Input!BA$5,FALSE)</f>
        <v>#N/A</v>
      </c>
      <c r="BB90" s="546" t="e">
        <f>HLOOKUP($F90,Divisions!$B$4:$I$24,2+Input!BB$5,FALSE)</f>
        <v>#N/A</v>
      </c>
      <c r="BC90" s="546" t="e">
        <f>HLOOKUP($F90,Divisions!$B$4:$I$24,2+Input!BC$5,FALSE)</f>
        <v>#N/A</v>
      </c>
      <c r="BD90" s="546" t="e">
        <f>HLOOKUP($F90,Divisions!$B$4:$I$24,2+Input!BD$5,FALSE)</f>
        <v>#N/A</v>
      </c>
      <c r="BE90" s="546" t="e">
        <f>HLOOKUP($F90,Divisions!$B$4:$I$24,2+Input!BE$5,FALSE)</f>
        <v>#N/A</v>
      </c>
      <c r="BF90" s="546" t="e">
        <f>HLOOKUP($F90,Divisions!$B$4:$I$24,2+Input!BF$5,FALSE)</f>
        <v>#N/A</v>
      </c>
      <c r="BG90" s="1"/>
      <c r="BH90" s="1"/>
      <c r="BI90" s="547" t="str">
        <f>IF(ISNA(Input!AN90),"-",Input!AN90)</f>
        <v>-</v>
      </c>
      <c r="BJ90" s="547" t="str">
        <f>IF(Input!G90="","-",MATCH(Input!G90,Input!AO90:BG90,0))</f>
        <v>-</v>
      </c>
      <c r="BK90" s="547" t="str">
        <f t="shared" si="95"/>
        <v>-</v>
      </c>
      <c r="BL90" s="547" t="str">
        <f t="shared" si="96"/>
        <v>-</v>
      </c>
      <c r="BM90" s="8">
        <v>79</v>
      </c>
      <c r="BN90" s="8">
        <f t="shared" si="97"/>
        <v>0</v>
      </c>
      <c r="BO90" s="8">
        <f t="shared" si="98"/>
        <v>8</v>
      </c>
      <c r="BP90" s="548">
        <f t="shared" si="99"/>
        <v>0</v>
      </c>
      <c r="BQ90" s="8">
        <v>79</v>
      </c>
      <c r="BR90" s="8" t="e">
        <f t="shared" si="100"/>
        <v>#N/A</v>
      </c>
      <c r="BS90" s="8" t="e">
        <f t="shared" si="101"/>
        <v>#N/A</v>
      </c>
      <c r="BT90" s="8" t="e">
        <f t="shared" si="102"/>
        <v>#N/A</v>
      </c>
      <c r="BU90" s="501">
        <f t="shared" si="103"/>
        <v>0</v>
      </c>
      <c r="BV90" s="9">
        <f t="shared" si="87"/>
        <v>8</v>
      </c>
      <c r="BW90" s="1"/>
      <c r="BX90" s="1"/>
      <c r="BY90" s="9"/>
      <c r="BZ90" s="501"/>
      <c r="CA90" s="292"/>
    </row>
    <row r="91" spans="1:79" x14ac:dyDescent="0.25">
      <c r="A91" s="490"/>
      <c r="B91" s="44">
        <v>84</v>
      </c>
      <c r="C91" s="431" t="str">
        <f t="shared" si="104"/>
        <v/>
      </c>
      <c r="D91" s="431" t="str">
        <f t="shared" si="105"/>
        <v/>
      </c>
      <c r="E91" s="431" t="str">
        <f t="shared" si="106"/>
        <v/>
      </c>
      <c r="F91" s="439"/>
      <c r="G91" s="207"/>
      <c r="H91" s="431" t="str">
        <f t="shared" si="107"/>
        <v/>
      </c>
      <c r="I91" s="431" t="str">
        <f t="shared" si="108"/>
        <v/>
      </c>
      <c r="AN91" s="36" t="e">
        <f>HLOOKUP($F91,Divisions!$B$4:$I$24,2,FALSE)</f>
        <v>#N/A</v>
      </c>
      <c r="AO91" s="546" t="e">
        <f>HLOOKUP($F91,Divisions!$B$4:$I$24,2+Input!AO$5,FALSE)</f>
        <v>#N/A</v>
      </c>
      <c r="AP91" s="546" t="e">
        <f>HLOOKUP($F91,Divisions!$B$4:$I$24,2+Input!AP$5,FALSE)</f>
        <v>#N/A</v>
      </c>
      <c r="AQ91" s="546" t="e">
        <f>HLOOKUP($F91,Divisions!$B$4:$I$24,2+Input!AQ$5,FALSE)</f>
        <v>#N/A</v>
      </c>
      <c r="AR91" s="546" t="e">
        <f>HLOOKUP($F91,Divisions!$B$4:$I$24,2+Input!AR$5,FALSE)</f>
        <v>#N/A</v>
      </c>
      <c r="AS91" s="546" t="e">
        <f>HLOOKUP($F91,Divisions!$B$4:$I$24,2+Input!AS$5,FALSE)</f>
        <v>#N/A</v>
      </c>
      <c r="AT91" s="546" t="e">
        <f>HLOOKUP($F91,Divisions!$B$4:$I$24,2+Input!AT$5,FALSE)</f>
        <v>#N/A</v>
      </c>
      <c r="AU91" s="546" t="e">
        <f>HLOOKUP($F91,Divisions!$B$4:$I$24,2+Input!AU$5,FALSE)</f>
        <v>#N/A</v>
      </c>
      <c r="AV91" s="546" t="e">
        <f>HLOOKUP($F91,Divisions!$B$4:$I$24,2+Input!AV$5,FALSE)</f>
        <v>#N/A</v>
      </c>
      <c r="AW91" s="546" t="e">
        <f>HLOOKUP($F91,Divisions!$B$4:$I$24,2+Input!AW$5,FALSE)</f>
        <v>#N/A</v>
      </c>
      <c r="AX91" s="546" t="e">
        <f>HLOOKUP($F91,Divisions!$B$4:$I$24,2+Input!AX$5,FALSE)</f>
        <v>#N/A</v>
      </c>
      <c r="AY91" s="546" t="e">
        <f>HLOOKUP($F91,Divisions!$B$4:$I$24,2+Input!AY$5,FALSE)</f>
        <v>#N/A</v>
      </c>
      <c r="AZ91" s="546" t="e">
        <f>HLOOKUP($F91,Divisions!$B$4:$I$24,2+Input!AZ$5,FALSE)</f>
        <v>#N/A</v>
      </c>
      <c r="BA91" s="546" t="e">
        <f>HLOOKUP($F91,Divisions!$B$4:$I$24,2+Input!BA$5,FALSE)</f>
        <v>#N/A</v>
      </c>
      <c r="BB91" s="546" t="e">
        <f>HLOOKUP($F91,Divisions!$B$4:$I$24,2+Input!BB$5,FALSE)</f>
        <v>#N/A</v>
      </c>
      <c r="BC91" s="546" t="e">
        <f>HLOOKUP($F91,Divisions!$B$4:$I$24,2+Input!BC$5,FALSE)</f>
        <v>#N/A</v>
      </c>
      <c r="BD91" s="546" t="e">
        <f>HLOOKUP($F91,Divisions!$B$4:$I$24,2+Input!BD$5,FALSE)</f>
        <v>#N/A</v>
      </c>
      <c r="BE91" s="546" t="e">
        <f>HLOOKUP($F91,Divisions!$B$4:$I$24,2+Input!BE$5,FALSE)</f>
        <v>#N/A</v>
      </c>
      <c r="BF91" s="546" t="e">
        <f>HLOOKUP($F91,Divisions!$B$4:$I$24,2+Input!BF$5,FALSE)</f>
        <v>#N/A</v>
      </c>
      <c r="BI91" s="547" t="str">
        <f>IF(ISNA(Input!AN91),"-",Input!AN91)</f>
        <v>-</v>
      </c>
      <c r="BJ91" s="547" t="str">
        <f>IF(Input!G91="","-",MATCH(Input!G91,Input!AO91:BG91,0))</f>
        <v>-</v>
      </c>
      <c r="BK91" s="547" t="str">
        <f t="shared" si="95"/>
        <v>-</v>
      </c>
      <c r="BL91" s="547" t="str">
        <f t="shared" si="96"/>
        <v>-</v>
      </c>
      <c r="BM91" s="8">
        <v>80</v>
      </c>
      <c r="BN91" s="8">
        <f t="shared" si="97"/>
        <v>0</v>
      </c>
      <c r="BO91" s="8">
        <f t="shared" si="98"/>
        <v>8</v>
      </c>
      <c r="BP91" s="548">
        <f t="shared" si="99"/>
        <v>0</v>
      </c>
      <c r="BQ91" s="8">
        <v>80</v>
      </c>
      <c r="BR91" s="8" t="e">
        <f t="shared" si="100"/>
        <v>#N/A</v>
      </c>
      <c r="BS91" s="8" t="e">
        <f t="shared" si="101"/>
        <v>#N/A</v>
      </c>
      <c r="BT91" s="8" t="e">
        <f t="shared" si="102"/>
        <v>#N/A</v>
      </c>
      <c r="BU91" s="501">
        <f t="shared" si="103"/>
        <v>0</v>
      </c>
      <c r="BV91" s="9">
        <f t="shared" si="87"/>
        <v>8</v>
      </c>
    </row>
    <row r="92" spans="1:79" x14ac:dyDescent="0.25">
      <c r="A92" s="490"/>
      <c r="B92" s="147">
        <v>85</v>
      </c>
      <c r="C92" s="431" t="str">
        <f t="shared" si="104"/>
        <v/>
      </c>
      <c r="D92" s="431" t="str">
        <f t="shared" si="105"/>
        <v/>
      </c>
      <c r="E92" s="431" t="str">
        <f t="shared" si="106"/>
        <v/>
      </c>
      <c r="F92" s="439"/>
      <c r="G92" s="207"/>
      <c r="H92" s="431" t="str">
        <f t="shared" si="107"/>
        <v/>
      </c>
      <c r="I92" s="431" t="str">
        <f t="shared" si="108"/>
        <v/>
      </c>
      <c r="AN92" s="36" t="e">
        <f>HLOOKUP($F92,Divisions!$B$4:$I$24,2,FALSE)</f>
        <v>#N/A</v>
      </c>
      <c r="AO92" s="546" t="e">
        <f>HLOOKUP($F92,Divisions!$B$4:$I$24,2+Input!AO$5,FALSE)</f>
        <v>#N/A</v>
      </c>
      <c r="AP92" s="546" t="e">
        <f>HLOOKUP($F92,Divisions!$B$4:$I$24,2+Input!AP$5,FALSE)</f>
        <v>#N/A</v>
      </c>
      <c r="AQ92" s="546" t="e">
        <f>HLOOKUP($F92,Divisions!$B$4:$I$24,2+Input!AQ$5,FALSE)</f>
        <v>#N/A</v>
      </c>
      <c r="AR92" s="546" t="e">
        <f>HLOOKUP($F92,Divisions!$B$4:$I$24,2+Input!AR$5,FALSE)</f>
        <v>#N/A</v>
      </c>
      <c r="AS92" s="546" t="e">
        <f>HLOOKUP($F92,Divisions!$B$4:$I$24,2+Input!AS$5,FALSE)</f>
        <v>#N/A</v>
      </c>
      <c r="AT92" s="546" t="e">
        <f>HLOOKUP($F92,Divisions!$B$4:$I$24,2+Input!AT$5,FALSE)</f>
        <v>#N/A</v>
      </c>
      <c r="AU92" s="546" t="e">
        <f>HLOOKUP($F92,Divisions!$B$4:$I$24,2+Input!AU$5,FALSE)</f>
        <v>#N/A</v>
      </c>
      <c r="AV92" s="546" t="e">
        <f>HLOOKUP($F92,Divisions!$B$4:$I$24,2+Input!AV$5,FALSE)</f>
        <v>#N/A</v>
      </c>
      <c r="AW92" s="546" t="e">
        <f>HLOOKUP($F92,Divisions!$B$4:$I$24,2+Input!AW$5,FALSE)</f>
        <v>#N/A</v>
      </c>
      <c r="AX92" s="546" t="e">
        <f>HLOOKUP($F92,Divisions!$B$4:$I$24,2+Input!AX$5,FALSE)</f>
        <v>#N/A</v>
      </c>
      <c r="AY92" s="546" t="e">
        <f>HLOOKUP($F92,Divisions!$B$4:$I$24,2+Input!AY$5,FALSE)</f>
        <v>#N/A</v>
      </c>
      <c r="AZ92" s="546" t="e">
        <f>HLOOKUP($F92,Divisions!$B$4:$I$24,2+Input!AZ$5,FALSE)</f>
        <v>#N/A</v>
      </c>
      <c r="BA92" s="546" t="e">
        <f>HLOOKUP($F92,Divisions!$B$4:$I$24,2+Input!BA$5,FALSE)</f>
        <v>#N/A</v>
      </c>
      <c r="BB92" s="546" t="e">
        <f>HLOOKUP($F92,Divisions!$B$4:$I$24,2+Input!BB$5,FALSE)</f>
        <v>#N/A</v>
      </c>
      <c r="BC92" s="546" t="e">
        <f>HLOOKUP($F92,Divisions!$B$4:$I$24,2+Input!BC$5,FALSE)</f>
        <v>#N/A</v>
      </c>
      <c r="BD92" s="546" t="e">
        <f>HLOOKUP($F92,Divisions!$B$4:$I$24,2+Input!BD$5,FALSE)</f>
        <v>#N/A</v>
      </c>
      <c r="BE92" s="546" t="e">
        <f>HLOOKUP($F92,Divisions!$B$4:$I$24,2+Input!BE$5,FALSE)</f>
        <v>#N/A</v>
      </c>
      <c r="BF92" s="546" t="e">
        <f>HLOOKUP($F92,Divisions!$B$4:$I$24,2+Input!BF$5,FALSE)</f>
        <v>#N/A</v>
      </c>
      <c r="BI92" s="547" t="str">
        <f>IF(ISNA(Input!AN92),"-",Input!AN92)</f>
        <v>-</v>
      </c>
      <c r="BJ92" s="547" t="str">
        <f>IF(Input!G92="","-",MATCH(Input!G92,Input!AO92:BG92,0))</f>
        <v>-</v>
      </c>
      <c r="BK92" s="547" t="str">
        <f t="shared" si="95"/>
        <v>-</v>
      </c>
      <c r="BL92" s="547" t="str">
        <f t="shared" si="96"/>
        <v>-</v>
      </c>
      <c r="BM92" s="8">
        <v>81</v>
      </c>
      <c r="BN92" s="8">
        <f t="shared" si="97"/>
        <v>0</v>
      </c>
      <c r="BO92" s="8">
        <f t="shared" si="98"/>
        <v>8</v>
      </c>
      <c r="BP92" s="548">
        <f t="shared" si="99"/>
        <v>0</v>
      </c>
      <c r="BQ92" s="8">
        <v>81</v>
      </c>
      <c r="BR92" s="8" t="e">
        <f t="shared" si="100"/>
        <v>#N/A</v>
      </c>
      <c r="BS92" s="8" t="e">
        <f t="shared" si="101"/>
        <v>#N/A</v>
      </c>
      <c r="BT92" s="8" t="e">
        <f t="shared" si="102"/>
        <v>#N/A</v>
      </c>
      <c r="BU92" s="501">
        <f t="shared" si="103"/>
        <v>0</v>
      </c>
      <c r="BV92" s="9">
        <f t="shared" si="87"/>
        <v>8</v>
      </c>
    </row>
    <row r="93" spans="1:79" x14ac:dyDescent="0.25">
      <c r="A93" s="490"/>
      <c r="B93" s="44">
        <v>86</v>
      </c>
      <c r="C93" s="431" t="str">
        <f t="shared" si="104"/>
        <v/>
      </c>
      <c r="D93" s="431" t="str">
        <f t="shared" si="105"/>
        <v/>
      </c>
      <c r="E93" s="431" t="str">
        <f t="shared" si="106"/>
        <v/>
      </c>
      <c r="F93" s="439"/>
      <c r="G93" s="207"/>
      <c r="H93" s="431" t="str">
        <f t="shared" si="107"/>
        <v/>
      </c>
      <c r="I93" s="431" t="str">
        <f t="shared" si="108"/>
        <v/>
      </c>
      <c r="AN93" s="36" t="e">
        <f>HLOOKUP($F93,Divisions!$B$4:$I$24,2,FALSE)</f>
        <v>#N/A</v>
      </c>
      <c r="AO93" s="546" t="e">
        <f>HLOOKUP($F93,Divisions!$B$4:$I$24,2+Input!AO$5,FALSE)</f>
        <v>#N/A</v>
      </c>
      <c r="AP93" s="546" t="e">
        <f>HLOOKUP($F93,Divisions!$B$4:$I$24,2+Input!AP$5,FALSE)</f>
        <v>#N/A</v>
      </c>
      <c r="AQ93" s="546" t="e">
        <f>HLOOKUP($F93,Divisions!$B$4:$I$24,2+Input!AQ$5,FALSE)</f>
        <v>#N/A</v>
      </c>
      <c r="AR93" s="546" t="e">
        <f>HLOOKUP($F93,Divisions!$B$4:$I$24,2+Input!AR$5,FALSE)</f>
        <v>#N/A</v>
      </c>
      <c r="AS93" s="546" t="e">
        <f>HLOOKUP($F93,Divisions!$B$4:$I$24,2+Input!AS$5,FALSE)</f>
        <v>#N/A</v>
      </c>
      <c r="AT93" s="546" t="e">
        <f>HLOOKUP($F93,Divisions!$B$4:$I$24,2+Input!AT$5,FALSE)</f>
        <v>#N/A</v>
      </c>
      <c r="AU93" s="546" t="e">
        <f>HLOOKUP($F93,Divisions!$B$4:$I$24,2+Input!AU$5,FALSE)</f>
        <v>#N/A</v>
      </c>
      <c r="AV93" s="546" t="e">
        <f>HLOOKUP($F93,Divisions!$B$4:$I$24,2+Input!AV$5,FALSE)</f>
        <v>#N/A</v>
      </c>
      <c r="AW93" s="546" t="e">
        <f>HLOOKUP($F93,Divisions!$B$4:$I$24,2+Input!AW$5,FALSE)</f>
        <v>#N/A</v>
      </c>
      <c r="AX93" s="546" t="e">
        <f>HLOOKUP($F93,Divisions!$B$4:$I$24,2+Input!AX$5,FALSE)</f>
        <v>#N/A</v>
      </c>
      <c r="AY93" s="546" t="e">
        <f>HLOOKUP($F93,Divisions!$B$4:$I$24,2+Input!AY$5,FALSE)</f>
        <v>#N/A</v>
      </c>
      <c r="AZ93" s="546" t="e">
        <f>HLOOKUP($F93,Divisions!$B$4:$I$24,2+Input!AZ$5,FALSE)</f>
        <v>#N/A</v>
      </c>
      <c r="BA93" s="546" t="e">
        <f>HLOOKUP($F93,Divisions!$B$4:$I$24,2+Input!BA$5,FALSE)</f>
        <v>#N/A</v>
      </c>
      <c r="BB93" s="546" t="e">
        <f>HLOOKUP($F93,Divisions!$B$4:$I$24,2+Input!BB$5,FALSE)</f>
        <v>#N/A</v>
      </c>
      <c r="BC93" s="546" t="e">
        <f>HLOOKUP($F93,Divisions!$B$4:$I$24,2+Input!BC$5,FALSE)</f>
        <v>#N/A</v>
      </c>
      <c r="BD93" s="546" t="e">
        <f>HLOOKUP($F93,Divisions!$B$4:$I$24,2+Input!BD$5,FALSE)</f>
        <v>#N/A</v>
      </c>
      <c r="BE93" s="546" t="e">
        <f>HLOOKUP($F93,Divisions!$B$4:$I$24,2+Input!BE$5,FALSE)</f>
        <v>#N/A</v>
      </c>
      <c r="BF93" s="546" t="e">
        <f>HLOOKUP($F93,Divisions!$B$4:$I$24,2+Input!BF$5,FALSE)</f>
        <v>#N/A</v>
      </c>
      <c r="BI93" s="547" t="str">
        <f>IF(ISNA(Input!AN93),"-",Input!AN93)</f>
        <v>-</v>
      </c>
      <c r="BJ93" s="547" t="str">
        <f>IF(Input!G93="","-",MATCH(Input!G93,Input!AO93:BG93,0))</f>
        <v>-</v>
      </c>
      <c r="BK93" s="547" t="str">
        <f t="shared" si="95"/>
        <v>-</v>
      </c>
      <c r="BL93" s="547" t="str">
        <f t="shared" si="96"/>
        <v>-</v>
      </c>
      <c r="BM93" s="8">
        <v>82</v>
      </c>
      <c r="BN93" s="8">
        <f t="shared" si="97"/>
        <v>0</v>
      </c>
      <c r="BO93" s="8">
        <f t="shared" si="98"/>
        <v>8</v>
      </c>
      <c r="BP93" s="548">
        <f t="shared" si="99"/>
        <v>0</v>
      </c>
      <c r="BQ93" s="8">
        <v>82</v>
      </c>
      <c r="BR93" s="8" t="e">
        <f t="shared" si="100"/>
        <v>#N/A</v>
      </c>
      <c r="BS93" s="8" t="e">
        <f t="shared" si="101"/>
        <v>#N/A</v>
      </c>
      <c r="BT93" s="8" t="e">
        <f t="shared" si="102"/>
        <v>#N/A</v>
      </c>
      <c r="BU93" s="501">
        <f t="shared" si="103"/>
        <v>0</v>
      </c>
      <c r="BV93" s="9">
        <f t="shared" si="87"/>
        <v>8</v>
      </c>
    </row>
    <row r="94" spans="1:79" s="555" customFormat="1" x14ac:dyDescent="0.25">
      <c r="A94" s="490"/>
      <c r="B94" s="44">
        <v>87</v>
      </c>
      <c r="C94" s="431" t="str">
        <f t="shared" si="104"/>
        <v/>
      </c>
      <c r="D94" s="431" t="str">
        <f t="shared" si="105"/>
        <v/>
      </c>
      <c r="E94" s="431" t="str">
        <f t="shared" si="106"/>
        <v/>
      </c>
      <c r="F94" s="439"/>
      <c r="G94" s="207"/>
      <c r="H94" s="431" t="str">
        <f t="shared" si="107"/>
        <v/>
      </c>
      <c r="I94" s="431" t="str">
        <f t="shared" si="108"/>
        <v/>
      </c>
      <c r="J94" s="144"/>
      <c r="K94" s="144"/>
      <c r="L94" s="144"/>
      <c r="M94" s="1"/>
      <c r="N94" s="1"/>
      <c r="O94" s="8"/>
      <c r="P94" s="8"/>
      <c r="Q94" s="8"/>
      <c r="R94" s="8"/>
      <c r="S94" s="17"/>
      <c r="T94" s="17"/>
      <c r="U94" s="1"/>
      <c r="V94" s="1"/>
      <c r="W94" s="144"/>
      <c r="X94" s="500"/>
      <c r="Y94" s="1"/>
      <c r="Z94" s="17"/>
      <c r="AA94" s="17"/>
      <c r="AB94" s="1"/>
      <c r="AC94" s="1"/>
      <c r="AD94" s="49"/>
      <c r="AE94" s="500"/>
      <c r="AF94" s="1"/>
      <c r="AG94" s="17"/>
      <c r="AH94" s="17"/>
      <c r="AI94" s="1"/>
      <c r="AJ94" s="1"/>
      <c r="AK94" s="49"/>
      <c r="AL94" s="49"/>
      <c r="AM94" s="1"/>
      <c r="AN94" s="36" t="e">
        <f>HLOOKUP($F94,Divisions!$B$4:$I$24,2,FALSE)</f>
        <v>#N/A</v>
      </c>
      <c r="AO94" s="546" t="e">
        <f>HLOOKUP($F94,Divisions!$B$4:$I$24,2+Input!AO$5,FALSE)</f>
        <v>#N/A</v>
      </c>
      <c r="AP94" s="546" t="e">
        <f>HLOOKUP($F94,Divisions!$B$4:$I$24,2+Input!AP$5,FALSE)</f>
        <v>#N/A</v>
      </c>
      <c r="AQ94" s="546" t="e">
        <f>HLOOKUP($F94,Divisions!$B$4:$I$24,2+Input!AQ$5,FALSE)</f>
        <v>#N/A</v>
      </c>
      <c r="AR94" s="546" t="e">
        <f>HLOOKUP($F94,Divisions!$B$4:$I$24,2+Input!AR$5,FALSE)</f>
        <v>#N/A</v>
      </c>
      <c r="AS94" s="546" t="e">
        <f>HLOOKUP($F94,Divisions!$B$4:$I$24,2+Input!AS$5,FALSE)</f>
        <v>#N/A</v>
      </c>
      <c r="AT94" s="546" t="e">
        <f>HLOOKUP($F94,Divisions!$B$4:$I$24,2+Input!AT$5,FALSE)</f>
        <v>#N/A</v>
      </c>
      <c r="AU94" s="546" t="e">
        <f>HLOOKUP($F94,Divisions!$B$4:$I$24,2+Input!AU$5,FALSE)</f>
        <v>#N/A</v>
      </c>
      <c r="AV94" s="546" t="e">
        <f>HLOOKUP($F94,Divisions!$B$4:$I$24,2+Input!AV$5,FALSE)</f>
        <v>#N/A</v>
      </c>
      <c r="AW94" s="546" t="e">
        <f>HLOOKUP($F94,Divisions!$B$4:$I$24,2+Input!AW$5,FALSE)</f>
        <v>#N/A</v>
      </c>
      <c r="AX94" s="546" t="e">
        <f>HLOOKUP($F94,Divisions!$B$4:$I$24,2+Input!AX$5,FALSE)</f>
        <v>#N/A</v>
      </c>
      <c r="AY94" s="546" t="e">
        <f>HLOOKUP($F94,Divisions!$B$4:$I$24,2+Input!AY$5,FALSE)</f>
        <v>#N/A</v>
      </c>
      <c r="AZ94" s="546" t="e">
        <f>HLOOKUP($F94,Divisions!$B$4:$I$24,2+Input!AZ$5,FALSE)</f>
        <v>#N/A</v>
      </c>
      <c r="BA94" s="546" t="e">
        <f>HLOOKUP($F94,Divisions!$B$4:$I$24,2+Input!BA$5,FALSE)</f>
        <v>#N/A</v>
      </c>
      <c r="BB94" s="546" t="e">
        <f>HLOOKUP($F94,Divisions!$B$4:$I$24,2+Input!BB$5,FALSE)</f>
        <v>#N/A</v>
      </c>
      <c r="BC94" s="546" t="e">
        <f>HLOOKUP($F94,Divisions!$B$4:$I$24,2+Input!BC$5,FALSE)</f>
        <v>#N/A</v>
      </c>
      <c r="BD94" s="546" t="e">
        <f>HLOOKUP($F94,Divisions!$B$4:$I$24,2+Input!BD$5,FALSE)</f>
        <v>#N/A</v>
      </c>
      <c r="BE94" s="546" t="e">
        <f>HLOOKUP($F94,Divisions!$B$4:$I$24,2+Input!BE$5,FALSE)</f>
        <v>#N/A</v>
      </c>
      <c r="BF94" s="546" t="e">
        <f>HLOOKUP($F94,Divisions!$B$4:$I$24,2+Input!BF$5,FALSE)</f>
        <v>#N/A</v>
      </c>
      <c r="BG94" s="1"/>
      <c r="BH94" s="1"/>
      <c r="BI94" s="547" t="str">
        <f>IF(ISNA(Input!AN94),"-",Input!AN94)</f>
        <v>-</v>
      </c>
      <c r="BJ94" s="547" t="str">
        <f>IF(Input!G94="","-",MATCH(Input!G94,Input!AO94:BG94,0))</f>
        <v>-</v>
      </c>
      <c r="BK94" s="547" t="str">
        <f t="shared" si="95"/>
        <v>-</v>
      </c>
      <c r="BL94" s="547" t="str">
        <f t="shared" si="96"/>
        <v>-</v>
      </c>
      <c r="BM94" s="8">
        <v>83</v>
      </c>
      <c r="BN94" s="8">
        <f t="shared" si="97"/>
        <v>0</v>
      </c>
      <c r="BO94" s="8">
        <f t="shared" si="98"/>
        <v>8</v>
      </c>
      <c r="BP94" s="548">
        <f t="shared" si="99"/>
        <v>0</v>
      </c>
      <c r="BQ94" s="8">
        <v>83</v>
      </c>
      <c r="BR94" s="8" t="e">
        <f t="shared" si="100"/>
        <v>#N/A</v>
      </c>
      <c r="BS94" s="8" t="e">
        <f t="shared" si="101"/>
        <v>#N/A</v>
      </c>
      <c r="BT94" s="8" t="e">
        <f t="shared" si="102"/>
        <v>#N/A</v>
      </c>
      <c r="BU94" s="501">
        <f t="shared" si="103"/>
        <v>0</v>
      </c>
      <c r="BV94" s="9">
        <f t="shared" si="87"/>
        <v>8</v>
      </c>
      <c r="BW94" s="1"/>
      <c r="BX94" s="1"/>
      <c r="BY94" s="9"/>
      <c r="BZ94" s="501"/>
      <c r="CA94" s="292"/>
    </row>
    <row r="95" spans="1:79" s="555" customFormat="1" x14ac:dyDescent="0.25">
      <c r="A95" s="490"/>
      <c r="B95" s="147">
        <v>88</v>
      </c>
      <c r="C95" s="431" t="str">
        <f t="shared" si="104"/>
        <v/>
      </c>
      <c r="D95" s="431" t="str">
        <f t="shared" si="105"/>
        <v/>
      </c>
      <c r="E95" s="431" t="str">
        <f t="shared" si="106"/>
        <v/>
      </c>
      <c r="F95" s="206"/>
      <c r="G95" s="207"/>
      <c r="H95" s="431" t="str">
        <f t="shared" si="107"/>
        <v/>
      </c>
      <c r="I95" s="431" t="str">
        <f t="shared" si="108"/>
        <v/>
      </c>
      <c r="J95" s="144"/>
      <c r="K95" s="144"/>
      <c r="L95" s="144"/>
      <c r="M95" s="1"/>
      <c r="N95" s="1"/>
      <c r="O95" s="8"/>
      <c r="P95" s="8"/>
      <c r="Q95" s="8"/>
      <c r="R95" s="8"/>
      <c r="S95" s="17"/>
      <c r="T95" s="17"/>
      <c r="U95" s="1"/>
      <c r="V95" s="1"/>
      <c r="W95" s="144"/>
      <c r="X95" s="500"/>
      <c r="Y95" s="1"/>
      <c r="Z95" s="17"/>
      <c r="AA95" s="17"/>
      <c r="AB95" s="1"/>
      <c r="AC95" s="1"/>
      <c r="AD95" s="49"/>
      <c r="AE95" s="500"/>
      <c r="AF95" s="1"/>
      <c r="AG95" s="17"/>
      <c r="AH95" s="17"/>
      <c r="AI95" s="1"/>
      <c r="AJ95" s="1"/>
      <c r="AK95" s="49"/>
      <c r="AL95" s="49"/>
      <c r="AM95" s="1"/>
      <c r="AN95" s="36" t="e">
        <f>HLOOKUP($F95,Divisions!$B$4:$I$24,2,FALSE)</f>
        <v>#N/A</v>
      </c>
      <c r="AO95" s="546" t="e">
        <f>HLOOKUP($F95,Divisions!$B$4:$I$24,2+Input!AO$5,FALSE)</f>
        <v>#N/A</v>
      </c>
      <c r="AP95" s="546" t="e">
        <f>HLOOKUP($F95,Divisions!$B$4:$I$24,2+Input!AP$5,FALSE)</f>
        <v>#N/A</v>
      </c>
      <c r="AQ95" s="546" t="e">
        <f>HLOOKUP($F95,Divisions!$B$4:$I$24,2+Input!AQ$5,FALSE)</f>
        <v>#N/A</v>
      </c>
      <c r="AR95" s="546" t="e">
        <f>HLOOKUP($F95,Divisions!$B$4:$I$24,2+Input!AR$5,FALSE)</f>
        <v>#N/A</v>
      </c>
      <c r="AS95" s="546" t="e">
        <f>HLOOKUP($F95,Divisions!$B$4:$I$24,2+Input!AS$5,FALSE)</f>
        <v>#N/A</v>
      </c>
      <c r="AT95" s="546" t="e">
        <f>HLOOKUP($F95,Divisions!$B$4:$I$24,2+Input!AT$5,FALSE)</f>
        <v>#N/A</v>
      </c>
      <c r="AU95" s="546" t="e">
        <f>HLOOKUP($F95,Divisions!$B$4:$I$24,2+Input!AU$5,FALSE)</f>
        <v>#N/A</v>
      </c>
      <c r="AV95" s="546" t="e">
        <f>HLOOKUP($F95,Divisions!$B$4:$I$24,2+Input!AV$5,FALSE)</f>
        <v>#N/A</v>
      </c>
      <c r="AW95" s="546" t="e">
        <f>HLOOKUP($F95,Divisions!$B$4:$I$24,2+Input!AW$5,FALSE)</f>
        <v>#N/A</v>
      </c>
      <c r="AX95" s="546" t="e">
        <f>HLOOKUP($F95,Divisions!$B$4:$I$24,2+Input!AX$5,FALSE)</f>
        <v>#N/A</v>
      </c>
      <c r="AY95" s="546" t="e">
        <f>HLOOKUP($F95,Divisions!$B$4:$I$24,2+Input!AY$5,FALSE)</f>
        <v>#N/A</v>
      </c>
      <c r="AZ95" s="546" t="e">
        <f>HLOOKUP($F95,Divisions!$B$4:$I$24,2+Input!AZ$5,FALSE)</f>
        <v>#N/A</v>
      </c>
      <c r="BA95" s="546" t="e">
        <f>HLOOKUP($F95,Divisions!$B$4:$I$24,2+Input!BA$5,FALSE)</f>
        <v>#N/A</v>
      </c>
      <c r="BB95" s="546" t="e">
        <f>HLOOKUP($F95,Divisions!$B$4:$I$24,2+Input!BB$5,FALSE)</f>
        <v>#N/A</v>
      </c>
      <c r="BC95" s="546" t="e">
        <f>HLOOKUP($F95,Divisions!$B$4:$I$24,2+Input!BC$5,FALSE)</f>
        <v>#N/A</v>
      </c>
      <c r="BD95" s="546" t="e">
        <f>HLOOKUP($F95,Divisions!$B$4:$I$24,2+Input!BD$5,FALSE)</f>
        <v>#N/A</v>
      </c>
      <c r="BE95" s="546" t="e">
        <f>HLOOKUP($F95,Divisions!$B$4:$I$24,2+Input!BE$5,FALSE)</f>
        <v>#N/A</v>
      </c>
      <c r="BF95" s="546" t="e">
        <f>HLOOKUP($F95,Divisions!$B$4:$I$24,2+Input!BF$5,FALSE)</f>
        <v>#N/A</v>
      </c>
      <c r="BG95" s="1"/>
      <c r="BH95" s="1"/>
      <c r="BI95" s="547" t="str">
        <f>IF(ISNA(Input!AN95),"-",Input!AN95)</f>
        <v>-</v>
      </c>
      <c r="BJ95" s="547" t="str">
        <f>IF(Input!G95="","-",MATCH(Input!G95,Input!AO95:BG95,0))</f>
        <v>-</v>
      </c>
      <c r="BK95" s="547" t="str">
        <f t="shared" si="95"/>
        <v>-</v>
      </c>
      <c r="BL95" s="547" t="str">
        <f t="shared" si="96"/>
        <v>-</v>
      </c>
      <c r="BM95" s="8">
        <v>84</v>
      </c>
      <c r="BN95" s="8">
        <f t="shared" si="97"/>
        <v>0</v>
      </c>
      <c r="BO95" s="8">
        <f t="shared" si="98"/>
        <v>8</v>
      </c>
      <c r="BP95" s="548">
        <f t="shared" si="99"/>
        <v>0</v>
      </c>
      <c r="BQ95" s="8">
        <v>84</v>
      </c>
      <c r="BR95" s="8" t="e">
        <f t="shared" si="100"/>
        <v>#N/A</v>
      </c>
      <c r="BS95" s="8" t="e">
        <f t="shared" si="101"/>
        <v>#N/A</v>
      </c>
      <c r="BT95" s="8" t="e">
        <f t="shared" si="102"/>
        <v>#N/A</v>
      </c>
      <c r="BU95" s="501">
        <f t="shared" si="103"/>
        <v>0</v>
      </c>
      <c r="BV95" s="9">
        <f t="shared" si="87"/>
        <v>8</v>
      </c>
      <c r="BW95" s="1"/>
      <c r="BX95" s="1"/>
      <c r="BY95" s="9"/>
      <c r="BZ95" s="501"/>
      <c r="CA95" s="292"/>
    </row>
    <row r="96" spans="1:79" s="555" customFormat="1" x14ac:dyDescent="0.25">
      <c r="A96" s="490"/>
      <c r="B96" s="44">
        <v>89</v>
      </c>
      <c r="C96" s="431" t="str">
        <f t="shared" si="104"/>
        <v/>
      </c>
      <c r="D96" s="431" t="str">
        <f t="shared" si="105"/>
        <v/>
      </c>
      <c r="E96" s="431" t="str">
        <f t="shared" si="106"/>
        <v/>
      </c>
      <c r="F96" s="206"/>
      <c r="G96" s="207"/>
      <c r="H96" s="431" t="str">
        <f t="shared" si="107"/>
        <v/>
      </c>
      <c r="I96" s="431" t="str">
        <f t="shared" si="108"/>
        <v/>
      </c>
      <c r="J96" s="144"/>
      <c r="K96" s="144"/>
      <c r="L96" s="144"/>
      <c r="M96" s="1"/>
      <c r="N96" s="1"/>
      <c r="O96" s="8"/>
      <c r="P96" s="8"/>
      <c r="Q96" s="8"/>
      <c r="R96" s="8"/>
      <c r="S96" s="17"/>
      <c r="T96" s="17"/>
      <c r="U96" s="1"/>
      <c r="V96" s="1"/>
      <c r="W96" s="144"/>
      <c r="X96" s="500"/>
      <c r="Y96" s="1"/>
      <c r="Z96" s="17"/>
      <c r="AA96" s="17"/>
      <c r="AB96" s="1"/>
      <c r="AC96" s="1"/>
      <c r="AD96" s="49"/>
      <c r="AE96" s="500"/>
      <c r="AF96" s="1"/>
      <c r="AG96" s="17"/>
      <c r="AH96" s="17"/>
      <c r="AI96" s="1"/>
      <c r="AJ96" s="1"/>
      <c r="AK96" s="49"/>
      <c r="AL96" s="49"/>
      <c r="AM96" s="1"/>
      <c r="AN96" s="36" t="e">
        <f>HLOOKUP($F96,Divisions!$B$4:$I$24,2,FALSE)</f>
        <v>#N/A</v>
      </c>
      <c r="AO96" s="546" t="e">
        <f>HLOOKUP($F96,Divisions!$B$4:$I$24,2+Input!AO$5,FALSE)</f>
        <v>#N/A</v>
      </c>
      <c r="AP96" s="546" t="e">
        <f>HLOOKUP($F96,Divisions!$B$4:$I$24,2+Input!AP$5,FALSE)</f>
        <v>#N/A</v>
      </c>
      <c r="AQ96" s="546" t="e">
        <f>HLOOKUP($F96,Divisions!$B$4:$I$24,2+Input!AQ$5,FALSE)</f>
        <v>#N/A</v>
      </c>
      <c r="AR96" s="546" t="e">
        <f>HLOOKUP($F96,Divisions!$B$4:$I$24,2+Input!AR$5,FALSE)</f>
        <v>#N/A</v>
      </c>
      <c r="AS96" s="546" t="e">
        <f>HLOOKUP($F96,Divisions!$B$4:$I$24,2+Input!AS$5,FALSE)</f>
        <v>#N/A</v>
      </c>
      <c r="AT96" s="546" t="e">
        <f>HLOOKUP($F96,Divisions!$B$4:$I$24,2+Input!AT$5,FALSE)</f>
        <v>#N/A</v>
      </c>
      <c r="AU96" s="546" t="e">
        <f>HLOOKUP($F96,Divisions!$B$4:$I$24,2+Input!AU$5,FALSE)</f>
        <v>#N/A</v>
      </c>
      <c r="AV96" s="546" t="e">
        <f>HLOOKUP($F96,Divisions!$B$4:$I$24,2+Input!AV$5,FALSE)</f>
        <v>#N/A</v>
      </c>
      <c r="AW96" s="546" t="e">
        <f>HLOOKUP($F96,Divisions!$B$4:$I$24,2+Input!AW$5,FALSE)</f>
        <v>#N/A</v>
      </c>
      <c r="AX96" s="546" t="e">
        <f>HLOOKUP($F96,Divisions!$B$4:$I$24,2+Input!AX$5,FALSE)</f>
        <v>#N/A</v>
      </c>
      <c r="AY96" s="546" t="e">
        <f>HLOOKUP($F96,Divisions!$B$4:$I$24,2+Input!AY$5,FALSE)</f>
        <v>#N/A</v>
      </c>
      <c r="AZ96" s="546" t="e">
        <f>HLOOKUP($F96,Divisions!$B$4:$I$24,2+Input!AZ$5,FALSE)</f>
        <v>#N/A</v>
      </c>
      <c r="BA96" s="546" t="e">
        <f>HLOOKUP($F96,Divisions!$B$4:$I$24,2+Input!BA$5,FALSE)</f>
        <v>#N/A</v>
      </c>
      <c r="BB96" s="546" t="e">
        <f>HLOOKUP($F96,Divisions!$B$4:$I$24,2+Input!BB$5,FALSE)</f>
        <v>#N/A</v>
      </c>
      <c r="BC96" s="546" t="e">
        <f>HLOOKUP($F96,Divisions!$B$4:$I$24,2+Input!BC$5,FALSE)</f>
        <v>#N/A</v>
      </c>
      <c r="BD96" s="546" t="e">
        <f>HLOOKUP($F96,Divisions!$B$4:$I$24,2+Input!BD$5,FALSE)</f>
        <v>#N/A</v>
      </c>
      <c r="BE96" s="546" t="e">
        <f>HLOOKUP($F96,Divisions!$B$4:$I$24,2+Input!BE$5,FALSE)</f>
        <v>#N/A</v>
      </c>
      <c r="BF96" s="546" t="e">
        <f>HLOOKUP($F96,Divisions!$B$4:$I$24,2+Input!BF$5,FALSE)</f>
        <v>#N/A</v>
      </c>
      <c r="BG96" s="1"/>
      <c r="BH96" s="1"/>
      <c r="BI96" s="547" t="str">
        <f>IF(ISNA(Input!AN96),"-",Input!AN96)</f>
        <v>-</v>
      </c>
      <c r="BJ96" s="547" t="str">
        <f>IF(Input!G96="","-",MATCH(Input!G96,Input!AO96:BG96,0))</f>
        <v>-</v>
      </c>
      <c r="BK96" s="547" t="str">
        <f t="shared" si="95"/>
        <v>-</v>
      </c>
      <c r="BL96" s="547" t="str">
        <f t="shared" si="96"/>
        <v>-</v>
      </c>
      <c r="BM96" s="8">
        <v>85</v>
      </c>
      <c r="BN96" s="8">
        <f t="shared" si="97"/>
        <v>0</v>
      </c>
      <c r="BO96" s="8">
        <f t="shared" si="98"/>
        <v>8</v>
      </c>
      <c r="BP96" s="548">
        <f t="shared" si="99"/>
        <v>0</v>
      </c>
      <c r="BQ96" s="8">
        <v>85</v>
      </c>
      <c r="BR96" s="8" t="e">
        <f t="shared" si="100"/>
        <v>#N/A</v>
      </c>
      <c r="BS96" s="8" t="e">
        <f t="shared" si="101"/>
        <v>#N/A</v>
      </c>
      <c r="BT96" s="8" t="e">
        <f t="shared" si="102"/>
        <v>#N/A</v>
      </c>
      <c r="BU96" s="501">
        <f t="shared" si="103"/>
        <v>0</v>
      </c>
      <c r="BV96" s="9">
        <f t="shared" si="87"/>
        <v>8</v>
      </c>
      <c r="BW96" s="1"/>
      <c r="BX96" s="1"/>
      <c r="BY96" s="9"/>
      <c r="BZ96" s="501"/>
      <c r="CA96" s="292"/>
    </row>
    <row r="97" spans="1:79" s="555" customFormat="1" x14ac:dyDescent="0.25">
      <c r="A97" s="490"/>
      <c r="B97" s="147">
        <v>90</v>
      </c>
      <c r="C97" s="431" t="str">
        <f t="shared" si="104"/>
        <v/>
      </c>
      <c r="D97" s="431" t="str">
        <f t="shared" si="105"/>
        <v/>
      </c>
      <c r="E97" s="431" t="str">
        <f t="shared" si="106"/>
        <v/>
      </c>
      <c r="F97" s="206"/>
      <c r="G97" s="207"/>
      <c r="H97" s="431" t="str">
        <f t="shared" si="107"/>
        <v/>
      </c>
      <c r="I97" s="431" t="str">
        <f t="shared" si="108"/>
        <v/>
      </c>
      <c r="J97" s="144"/>
      <c r="K97" s="144"/>
      <c r="L97" s="144"/>
      <c r="M97" s="1"/>
      <c r="N97" s="1"/>
      <c r="O97" s="8"/>
      <c r="P97" s="8"/>
      <c r="Q97" s="8"/>
      <c r="R97" s="8"/>
      <c r="S97" s="17"/>
      <c r="T97" s="17"/>
      <c r="U97" s="1"/>
      <c r="V97" s="1"/>
      <c r="W97" s="144"/>
      <c r="X97" s="500"/>
      <c r="Y97" s="1"/>
      <c r="Z97" s="17"/>
      <c r="AA97" s="17"/>
      <c r="AB97" s="1"/>
      <c r="AC97" s="1"/>
      <c r="AD97" s="49"/>
      <c r="AE97" s="500"/>
      <c r="AF97" s="1"/>
      <c r="AG97" s="17"/>
      <c r="AH97" s="17"/>
      <c r="AI97" s="1"/>
      <c r="AJ97" s="1"/>
      <c r="AK97" s="49"/>
      <c r="AL97" s="49"/>
      <c r="AM97" s="1"/>
      <c r="AN97" s="36" t="e">
        <f>HLOOKUP($F97,Divisions!$B$4:$I$24,2,FALSE)</f>
        <v>#N/A</v>
      </c>
      <c r="AO97" s="546" t="e">
        <f>HLOOKUP($F97,Divisions!$B$4:$I$24,2+Input!AO$5,FALSE)</f>
        <v>#N/A</v>
      </c>
      <c r="AP97" s="546" t="e">
        <f>HLOOKUP($F97,Divisions!$B$4:$I$24,2+Input!AP$5,FALSE)</f>
        <v>#N/A</v>
      </c>
      <c r="AQ97" s="546" t="e">
        <f>HLOOKUP($F97,Divisions!$B$4:$I$24,2+Input!AQ$5,FALSE)</f>
        <v>#N/A</v>
      </c>
      <c r="AR97" s="546" t="e">
        <f>HLOOKUP($F97,Divisions!$B$4:$I$24,2+Input!AR$5,FALSE)</f>
        <v>#N/A</v>
      </c>
      <c r="AS97" s="546" t="e">
        <f>HLOOKUP($F97,Divisions!$B$4:$I$24,2+Input!AS$5,FALSE)</f>
        <v>#N/A</v>
      </c>
      <c r="AT97" s="546" t="e">
        <f>HLOOKUP($F97,Divisions!$B$4:$I$24,2+Input!AT$5,FALSE)</f>
        <v>#N/A</v>
      </c>
      <c r="AU97" s="546" t="e">
        <f>HLOOKUP($F97,Divisions!$B$4:$I$24,2+Input!AU$5,FALSE)</f>
        <v>#N/A</v>
      </c>
      <c r="AV97" s="546" t="e">
        <f>HLOOKUP($F97,Divisions!$B$4:$I$24,2+Input!AV$5,FALSE)</f>
        <v>#N/A</v>
      </c>
      <c r="AW97" s="546" t="e">
        <f>HLOOKUP($F97,Divisions!$B$4:$I$24,2+Input!AW$5,FALSE)</f>
        <v>#N/A</v>
      </c>
      <c r="AX97" s="546" t="e">
        <f>HLOOKUP($F97,Divisions!$B$4:$I$24,2+Input!AX$5,FALSE)</f>
        <v>#N/A</v>
      </c>
      <c r="AY97" s="546" t="e">
        <f>HLOOKUP($F97,Divisions!$B$4:$I$24,2+Input!AY$5,FALSE)</f>
        <v>#N/A</v>
      </c>
      <c r="AZ97" s="546" t="e">
        <f>HLOOKUP($F97,Divisions!$B$4:$I$24,2+Input!AZ$5,FALSE)</f>
        <v>#N/A</v>
      </c>
      <c r="BA97" s="546" t="e">
        <f>HLOOKUP($F97,Divisions!$B$4:$I$24,2+Input!BA$5,FALSE)</f>
        <v>#N/A</v>
      </c>
      <c r="BB97" s="546" t="e">
        <f>HLOOKUP($F97,Divisions!$B$4:$I$24,2+Input!BB$5,FALSE)</f>
        <v>#N/A</v>
      </c>
      <c r="BC97" s="546" t="e">
        <f>HLOOKUP($F97,Divisions!$B$4:$I$24,2+Input!BC$5,FALSE)</f>
        <v>#N/A</v>
      </c>
      <c r="BD97" s="546" t="e">
        <f>HLOOKUP($F97,Divisions!$B$4:$I$24,2+Input!BD$5,FALSE)</f>
        <v>#N/A</v>
      </c>
      <c r="BE97" s="546" t="e">
        <f>HLOOKUP($F97,Divisions!$B$4:$I$24,2+Input!BE$5,FALSE)</f>
        <v>#N/A</v>
      </c>
      <c r="BF97" s="546" t="e">
        <f>HLOOKUP($F97,Divisions!$B$4:$I$24,2+Input!BF$5,FALSE)</f>
        <v>#N/A</v>
      </c>
      <c r="BG97" s="1"/>
      <c r="BH97" s="1"/>
      <c r="BI97" s="547" t="str">
        <f>IF(ISNA(Input!AN97),"-",Input!AN97)</f>
        <v>-</v>
      </c>
      <c r="BJ97" s="547" t="str">
        <f>IF(Input!G97="","-",MATCH(Input!G97,Input!AO97:BG97,0))</f>
        <v>-</v>
      </c>
      <c r="BK97" s="547" t="str">
        <f t="shared" si="95"/>
        <v>-</v>
      </c>
      <c r="BL97" s="547" t="str">
        <f t="shared" si="96"/>
        <v>-</v>
      </c>
      <c r="BM97" s="8">
        <v>86</v>
      </c>
      <c r="BN97" s="8">
        <f t="shared" si="97"/>
        <v>0</v>
      </c>
      <c r="BO97" s="8">
        <f t="shared" si="98"/>
        <v>8</v>
      </c>
      <c r="BP97" s="548">
        <f t="shared" si="99"/>
        <v>0</v>
      </c>
      <c r="BQ97" s="8">
        <v>86</v>
      </c>
      <c r="BR97" s="8" t="e">
        <f t="shared" si="100"/>
        <v>#N/A</v>
      </c>
      <c r="BS97" s="8" t="e">
        <f t="shared" si="101"/>
        <v>#N/A</v>
      </c>
      <c r="BT97" s="8" t="e">
        <f t="shared" si="102"/>
        <v>#N/A</v>
      </c>
      <c r="BU97" s="501">
        <f t="shared" si="103"/>
        <v>0</v>
      </c>
      <c r="BV97" s="9">
        <f t="shared" si="87"/>
        <v>8</v>
      </c>
      <c r="BW97" s="1"/>
      <c r="BX97" s="1"/>
      <c r="BY97" s="9"/>
      <c r="BZ97" s="501"/>
      <c r="CA97" s="292"/>
    </row>
    <row r="98" spans="1:79" s="555" customFormat="1" x14ac:dyDescent="0.25">
      <c r="A98" s="490"/>
      <c r="B98" s="44">
        <v>91</v>
      </c>
      <c r="C98" s="431" t="str">
        <f t="shared" si="104"/>
        <v/>
      </c>
      <c r="D98" s="431" t="str">
        <f t="shared" si="105"/>
        <v/>
      </c>
      <c r="E98" s="431" t="str">
        <f t="shared" si="106"/>
        <v/>
      </c>
      <c r="F98" s="206"/>
      <c r="G98" s="207"/>
      <c r="H98" s="431" t="str">
        <f t="shared" si="107"/>
        <v/>
      </c>
      <c r="I98" s="431" t="str">
        <f t="shared" si="108"/>
        <v/>
      </c>
      <c r="J98" s="144"/>
      <c r="K98" s="144"/>
      <c r="L98" s="144"/>
      <c r="M98" s="1"/>
      <c r="N98" s="1"/>
      <c r="O98" s="8"/>
      <c r="P98" s="8"/>
      <c r="Q98" s="8"/>
      <c r="R98" s="8"/>
      <c r="S98" s="17"/>
      <c r="T98" s="17"/>
      <c r="U98" s="1"/>
      <c r="V98" s="1"/>
      <c r="W98" s="144"/>
      <c r="X98" s="500"/>
      <c r="Y98" s="1"/>
      <c r="Z98" s="17"/>
      <c r="AA98" s="17"/>
      <c r="AB98" s="1"/>
      <c r="AC98" s="1"/>
      <c r="AD98" s="49"/>
      <c r="AE98" s="500"/>
      <c r="AF98" s="1"/>
      <c r="AG98" s="17"/>
      <c r="AH98" s="17"/>
      <c r="AI98" s="1"/>
      <c r="AJ98" s="1"/>
      <c r="AK98" s="49"/>
      <c r="AL98" s="49"/>
      <c r="AM98" s="1"/>
      <c r="AN98" s="36" t="e">
        <f>HLOOKUP($F98,Divisions!$B$4:$I$24,2,FALSE)</f>
        <v>#N/A</v>
      </c>
      <c r="AO98" s="546" t="e">
        <f>HLOOKUP($F98,Divisions!$B$4:$I$24,2+Input!AO$5,FALSE)</f>
        <v>#N/A</v>
      </c>
      <c r="AP98" s="546" t="e">
        <f>HLOOKUP($F98,Divisions!$B$4:$I$24,2+Input!AP$5,FALSE)</f>
        <v>#N/A</v>
      </c>
      <c r="AQ98" s="546" t="e">
        <f>HLOOKUP($F98,Divisions!$B$4:$I$24,2+Input!AQ$5,FALSE)</f>
        <v>#N/A</v>
      </c>
      <c r="AR98" s="546" t="e">
        <f>HLOOKUP($F98,Divisions!$B$4:$I$24,2+Input!AR$5,FALSE)</f>
        <v>#N/A</v>
      </c>
      <c r="AS98" s="546" t="e">
        <f>HLOOKUP($F98,Divisions!$B$4:$I$24,2+Input!AS$5,FALSE)</f>
        <v>#N/A</v>
      </c>
      <c r="AT98" s="546" t="e">
        <f>HLOOKUP($F98,Divisions!$B$4:$I$24,2+Input!AT$5,FALSE)</f>
        <v>#N/A</v>
      </c>
      <c r="AU98" s="546" t="e">
        <f>HLOOKUP($F98,Divisions!$B$4:$I$24,2+Input!AU$5,FALSE)</f>
        <v>#N/A</v>
      </c>
      <c r="AV98" s="546" t="e">
        <f>HLOOKUP($F98,Divisions!$B$4:$I$24,2+Input!AV$5,FALSE)</f>
        <v>#N/A</v>
      </c>
      <c r="AW98" s="546" t="e">
        <f>HLOOKUP($F98,Divisions!$B$4:$I$24,2+Input!AW$5,FALSE)</f>
        <v>#N/A</v>
      </c>
      <c r="AX98" s="546" t="e">
        <f>HLOOKUP($F98,Divisions!$B$4:$I$24,2+Input!AX$5,FALSE)</f>
        <v>#N/A</v>
      </c>
      <c r="AY98" s="546" t="e">
        <f>HLOOKUP($F98,Divisions!$B$4:$I$24,2+Input!AY$5,FALSE)</f>
        <v>#N/A</v>
      </c>
      <c r="AZ98" s="546" t="e">
        <f>HLOOKUP($F98,Divisions!$B$4:$I$24,2+Input!AZ$5,FALSE)</f>
        <v>#N/A</v>
      </c>
      <c r="BA98" s="546" t="e">
        <f>HLOOKUP($F98,Divisions!$B$4:$I$24,2+Input!BA$5,FALSE)</f>
        <v>#N/A</v>
      </c>
      <c r="BB98" s="546" t="e">
        <f>HLOOKUP($F98,Divisions!$B$4:$I$24,2+Input!BB$5,FALSE)</f>
        <v>#N/A</v>
      </c>
      <c r="BC98" s="546" t="e">
        <f>HLOOKUP($F98,Divisions!$B$4:$I$24,2+Input!BC$5,FALSE)</f>
        <v>#N/A</v>
      </c>
      <c r="BD98" s="546" t="e">
        <f>HLOOKUP($F98,Divisions!$B$4:$I$24,2+Input!BD$5,FALSE)</f>
        <v>#N/A</v>
      </c>
      <c r="BE98" s="546" t="e">
        <f>HLOOKUP($F98,Divisions!$B$4:$I$24,2+Input!BE$5,FALSE)</f>
        <v>#N/A</v>
      </c>
      <c r="BF98" s="546" t="e">
        <f>HLOOKUP($F98,Divisions!$B$4:$I$24,2+Input!BF$5,FALSE)</f>
        <v>#N/A</v>
      </c>
      <c r="BG98" s="1"/>
      <c r="BH98" s="1"/>
      <c r="BI98" s="547" t="str">
        <f>IF(ISNA(Input!AN98),"-",Input!AN98)</f>
        <v>-</v>
      </c>
      <c r="BJ98" s="547" t="str">
        <f>IF(Input!G98="","-",MATCH(Input!G98,Input!AO98:BG98,0))</f>
        <v>-</v>
      </c>
      <c r="BK98" s="547" t="str">
        <f t="shared" si="95"/>
        <v>-</v>
      </c>
      <c r="BL98" s="547" t="str">
        <f t="shared" si="96"/>
        <v>-</v>
      </c>
      <c r="BM98" s="8">
        <v>87</v>
      </c>
      <c r="BN98" s="8">
        <f t="shared" si="97"/>
        <v>0</v>
      </c>
      <c r="BO98" s="8">
        <f t="shared" si="98"/>
        <v>8</v>
      </c>
      <c r="BP98" s="548">
        <f t="shared" si="99"/>
        <v>0</v>
      </c>
      <c r="BQ98" s="8">
        <v>87</v>
      </c>
      <c r="BR98" s="8" t="e">
        <f t="shared" si="100"/>
        <v>#N/A</v>
      </c>
      <c r="BS98" s="8" t="e">
        <f t="shared" si="101"/>
        <v>#N/A</v>
      </c>
      <c r="BT98" s="8" t="e">
        <f t="shared" si="102"/>
        <v>#N/A</v>
      </c>
      <c r="BU98" s="501">
        <f t="shared" si="103"/>
        <v>0</v>
      </c>
      <c r="BV98" s="9">
        <f t="shared" si="87"/>
        <v>8</v>
      </c>
      <c r="BW98" s="1"/>
      <c r="BX98" s="1"/>
      <c r="BY98" s="9"/>
      <c r="BZ98" s="501"/>
      <c r="CA98" s="292"/>
    </row>
    <row r="99" spans="1:79" x14ac:dyDescent="0.25">
      <c r="A99" s="490"/>
      <c r="B99" s="147">
        <v>92</v>
      </c>
      <c r="C99" s="431" t="str">
        <f t="shared" si="104"/>
        <v/>
      </c>
      <c r="D99" s="431" t="str">
        <f t="shared" si="105"/>
        <v/>
      </c>
      <c r="E99" s="431" t="str">
        <f t="shared" si="106"/>
        <v/>
      </c>
      <c r="F99" s="206"/>
      <c r="G99" s="207"/>
      <c r="H99" s="431" t="str">
        <f t="shared" si="107"/>
        <v/>
      </c>
      <c r="I99" s="431" t="str">
        <f t="shared" si="108"/>
        <v/>
      </c>
      <c r="AN99" s="36" t="e">
        <f>HLOOKUP($F99,Divisions!$B$4:$I$24,2,FALSE)</f>
        <v>#N/A</v>
      </c>
      <c r="AO99" s="546" t="e">
        <f>HLOOKUP($F99,Divisions!$B$4:$I$24,2+Input!AO$5,FALSE)</f>
        <v>#N/A</v>
      </c>
      <c r="AP99" s="546" t="e">
        <f>HLOOKUP($F99,Divisions!$B$4:$I$24,2+Input!AP$5,FALSE)</f>
        <v>#N/A</v>
      </c>
      <c r="AQ99" s="546" t="e">
        <f>HLOOKUP($F99,Divisions!$B$4:$I$24,2+Input!AQ$5,FALSE)</f>
        <v>#N/A</v>
      </c>
      <c r="AR99" s="546" t="e">
        <f>HLOOKUP($F99,Divisions!$B$4:$I$24,2+Input!AR$5,FALSE)</f>
        <v>#N/A</v>
      </c>
      <c r="AS99" s="546" t="e">
        <f>HLOOKUP($F99,Divisions!$B$4:$I$24,2+Input!AS$5,FALSE)</f>
        <v>#N/A</v>
      </c>
      <c r="AT99" s="546" t="e">
        <f>HLOOKUP($F99,Divisions!$B$4:$I$24,2+Input!AT$5,FALSE)</f>
        <v>#N/A</v>
      </c>
      <c r="AU99" s="546" t="e">
        <f>HLOOKUP($F99,Divisions!$B$4:$I$24,2+Input!AU$5,FALSE)</f>
        <v>#N/A</v>
      </c>
      <c r="AV99" s="546" t="e">
        <f>HLOOKUP($F99,Divisions!$B$4:$I$24,2+Input!AV$5,FALSE)</f>
        <v>#N/A</v>
      </c>
      <c r="AW99" s="546" t="e">
        <f>HLOOKUP($F99,Divisions!$B$4:$I$24,2+Input!AW$5,FALSE)</f>
        <v>#N/A</v>
      </c>
      <c r="AX99" s="546" t="e">
        <f>HLOOKUP($F99,Divisions!$B$4:$I$24,2+Input!AX$5,FALSE)</f>
        <v>#N/A</v>
      </c>
      <c r="AY99" s="546" t="e">
        <f>HLOOKUP($F99,Divisions!$B$4:$I$24,2+Input!AY$5,FALSE)</f>
        <v>#N/A</v>
      </c>
      <c r="AZ99" s="546" t="e">
        <f>HLOOKUP($F99,Divisions!$B$4:$I$24,2+Input!AZ$5,FALSE)</f>
        <v>#N/A</v>
      </c>
      <c r="BA99" s="546" t="e">
        <f>HLOOKUP($F99,Divisions!$B$4:$I$24,2+Input!BA$5,FALSE)</f>
        <v>#N/A</v>
      </c>
      <c r="BB99" s="546" t="e">
        <f>HLOOKUP($F99,Divisions!$B$4:$I$24,2+Input!BB$5,FALSE)</f>
        <v>#N/A</v>
      </c>
      <c r="BC99" s="546" t="e">
        <f>HLOOKUP($F99,Divisions!$B$4:$I$24,2+Input!BC$5,FALSE)</f>
        <v>#N/A</v>
      </c>
      <c r="BD99" s="546" t="e">
        <f>HLOOKUP($F99,Divisions!$B$4:$I$24,2+Input!BD$5,FALSE)</f>
        <v>#N/A</v>
      </c>
      <c r="BE99" s="546" t="e">
        <f>HLOOKUP($F99,Divisions!$B$4:$I$24,2+Input!BE$5,FALSE)</f>
        <v>#N/A</v>
      </c>
      <c r="BF99" s="546" t="e">
        <f>HLOOKUP($F99,Divisions!$B$4:$I$24,2+Input!BF$5,FALSE)</f>
        <v>#N/A</v>
      </c>
      <c r="BI99" s="547" t="str">
        <f>IF(ISNA(Input!AN99),"-",Input!AN99)</f>
        <v>-</v>
      </c>
      <c r="BJ99" s="547" t="str">
        <f>IF(Input!G99="","-",MATCH(Input!G99,Input!AO99:BG99,0))</f>
        <v>-</v>
      </c>
      <c r="BK99" s="547" t="str">
        <f t="shared" si="95"/>
        <v>-</v>
      </c>
      <c r="BL99" s="547" t="str">
        <f t="shared" si="96"/>
        <v>-</v>
      </c>
      <c r="BM99" s="8">
        <v>88</v>
      </c>
      <c r="BN99" s="8">
        <f t="shared" si="97"/>
        <v>0</v>
      </c>
      <c r="BO99" s="8">
        <f t="shared" si="98"/>
        <v>8</v>
      </c>
      <c r="BP99" s="548">
        <f t="shared" si="99"/>
        <v>0</v>
      </c>
      <c r="BQ99" s="8">
        <v>88</v>
      </c>
      <c r="BR99" s="8" t="e">
        <f t="shared" si="100"/>
        <v>#N/A</v>
      </c>
      <c r="BS99" s="8" t="e">
        <f t="shared" si="101"/>
        <v>#N/A</v>
      </c>
      <c r="BT99" s="8" t="e">
        <f t="shared" si="102"/>
        <v>#N/A</v>
      </c>
      <c r="BU99" s="501">
        <f t="shared" si="103"/>
        <v>0</v>
      </c>
      <c r="BV99" s="9">
        <f t="shared" si="87"/>
        <v>8</v>
      </c>
    </row>
    <row r="100" spans="1:79" x14ac:dyDescent="0.25">
      <c r="A100" s="490"/>
      <c r="B100" s="44">
        <v>93</v>
      </c>
      <c r="C100" s="431" t="str">
        <f t="shared" si="104"/>
        <v/>
      </c>
      <c r="D100" s="431" t="str">
        <f t="shared" si="105"/>
        <v/>
      </c>
      <c r="E100" s="431" t="str">
        <f t="shared" si="106"/>
        <v/>
      </c>
      <c r="F100" s="206"/>
      <c r="G100" s="207"/>
      <c r="H100" s="431" t="str">
        <f t="shared" si="107"/>
        <v/>
      </c>
      <c r="I100" s="431" t="str">
        <f t="shared" si="108"/>
        <v/>
      </c>
      <c r="AN100" s="36" t="e">
        <f>HLOOKUP($F100,Divisions!$B$4:$I$24,2,FALSE)</f>
        <v>#N/A</v>
      </c>
      <c r="AO100" s="546" t="e">
        <f>HLOOKUP($F100,Divisions!$B$4:$I$24,2+Input!AO$5,FALSE)</f>
        <v>#N/A</v>
      </c>
      <c r="AP100" s="546" t="e">
        <f>HLOOKUP($F100,Divisions!$B$4:$I$24,2+Input!AP$5,FALSE)</f>
        <v>#N/A</v>
      </c>
      <c r="AQ100" s="546" t="e">
        <f>HLOOKUP($F100,Divisions!$B$4:$I$24,2+Input!AQ$5,FALSE)</f>
        <v>#N/A</v>
      </c>
      <c r="AR100" s="546" t="e">
        <f>HLOOKUP($F100,Divisions!$B$4:$I$24,2+Input!AR$5,FALSE)</f>
        <v>#N/A</v>
      </c>
      <c r="AS100" s="546" t="e">
        <f>HLOOKUP($F100,Divisions!$B$4:$I$24,2+Input!AS$5,FALSE)</f>
        <v>#N/A</v>
      </c>
      <c r="AT100" s="546" t="e">
        <f>HLOOKUP($F100,Divisions!$B$4:$I$24,2+Input!AT$5,FALSE)</f>
        <v>#N/A</v>
      </c>
      <c r="AU100" s="546" t="e">
        <f>HLOOKUP($F100,Divisions!$B$4:$I$24,2+Input!AU$5,FALSE)</f>
        <v>#N/A</v>
      </c>
      <c r="AV100" s="546" t="e">
        <f>HLOOKUP($F100,Divisions!$B$4:$I$24,2+Input!AV$5,FALSE)</f>
        <v>#N/A</v>
      </c>
      <c r="AW100" s="546" t="e">
        <f>HLOOKUP($F100,Divisions!$B$4:$I$24,2+Input!AW$5,FALSE)</f>
        <v>#N/A</v>
      </c>
      <c r="AX100" s="546" t="e">
        <f>HLOOKUP($F100,Divisions!$B$4:$I$24,2+Input!AX$5,FALSE)</f>
        <v>#N/A</v>
      </c>
      <c r="AY100" s="546" t="e">
        <f>HLOOKUP($F100,Divisions!$B$4:$I$24,2+Input!AY$5,FALSE)</f>
        <v>#N/A</v>
      </c>
      <c r="AZ100" s="546" t="e">
        <f>HLOOKUP($F100,Divisions!$B$4:$I$24,2+Input!AZ$5,FALSE)</f>
        <v>#N/A</v>
      </c>
      <c r="BA100" s="546" t="e">
        <f>HLOOKUP($F100,Divisions!$B$4:$I$24,2+Input!BA$5,FALSE)</f>
        <v>#N/A</v>
      </c>
      <c r="BB100" s="546" t="e">
        <f>HLOOKUP($F100,Divisions!$B$4:$I$24,2+Input!BB$5,FALSE)</f>
        <v>#N/A</v>
      </c>
      <c r="BC100" s="546" t="e">
        <f>HLOOKUP($F100,Divisions!$B$4:$I$24,2+Input!BC$5,FALSE)</f>
        <v>#N/A</v>
      </c>
      <c r="BD100" s="546" t="e">
        <f>HLOOKUP($F100,Divisions!$B$4:$I$24,2+Input!BD$5,FALSE)</f>
        <v>#N/A</v>
      </c>
      <c r="BE100" s="546" t="e">
        <f>HLOOKUP($F100,Divisions!$B$4:$I$24,2+Input!BE$5,FALSE)</f>
        <v>#N/A</v>
      </c>
      <c r="BF100" s="546" t="e">
        <f>HLOOKUP($F100,Divisions!$B$4:$I$24,2+Input!BF$5,FALSE)</f>
        <v>#N/A</v>
      </c>
      <c r="BI100" s="547" t="str">
        <f>IF(ISNA(Input!AN100),"-",Input!AN100)</f>
        <v>-</v>
      </c>
      <c r="BJ100" s="547" t="str">
        <f>IF(Input!G100="","-",MATCH(Input!G100,Input!AO100:BG100,0))</f>
        <v>-</v>
      </c>
      <c r="BK100" s="547" t="str">
        <f t="shared" si="95"/>
        <v>-</v>
      </c>
      <c r="BL100" s="547" t="str">
        <f t="shared" si="96"/>
        <v>-</v>
      </c>
      <c r="BM100" s="8">
        <v>89</v>
      </c>
      <c r="BN100" s="8">
        <f t="shared" si="97"/>
        <v>0</v>
      </c>
      <c r="BO100" s="8">
        <f t="shared" si="98"/>
        <v>8</v>
      </c>
      <c r="BP100" s="548">
        <f t="shared" si="99"/>
        <v>0</v>
      </c>
      <c r="BQ100" s="8">
        <v>89</v>
      </c>
      <c r="BR100" s="8" t="e">
        <f t="shared" si="100"/>
        <v>#N/A</v>
      </c>
      <c r="BS100" s="8" t="e">
        <f t="shared" si="101"/>
        <v>#N/A</v>
      </c>
      <c r="BT100" s="8" t="e">
        <f t="shared" si="102"/>
        <v>#N/A</v>
      </c>
      <c r="BU100" s="501">
        <f t="shared" si="103"/>
        <v>0</v>
      </c>
      <c r="BV100" s="9">
        <f t="shared" si="87"/>
        <v>8</v>
      </c>
    </row>
    <row r="101" spans="1:79" x14ac:dyDescent="0.25">
      <c r="A101" s="490"/>
      <c r="B101" s="147">
        <v>94</v>
      </c>
      <c r="C101" s="431" t="str">
        <f t="shared" si="104"/>
        <v/>
      </c>
      <c r="D101" s="431" t="str">
        <f t="shared" si="105"/>
        <v/>
      </c>
      <c r="E101" s="431" t="str">
        <f t="shared" si="106"/>
        <v/>
      </c>
      <c r="F101" s="206"/>
      <c r="G101" s="207"/>
      <c r="H101" s="431" t="str">
        <f t="shared" si="107"/>
        <v/>
      </c>
      <c r="I101" s="431" t="str">
        <f t="shared" si="108"/>
        <v/>
      </c>
      <c r="AN101" s="36" t="e">
        <f>HLOOKUP($F101,Divisions!$B$4:$I$24,2,FALSE)</f>
        <v>#N/A</v>
      </c>
      <c r="AO101" s="546" t="e">
        <f>HLOOKUP($F101,Divisions!$B$4:$I$24,2+Input!AO$5,FALSE)</f>
        <v>#N/A</v>
      </c>
      <c r="AP101" s="546" t="e">
        <f>HLOOKUP($F101,Divisions!$B$4:$I$24,2+Input!AP$5,FALSE)</f>
        <v>#N/A</v>
      </c>
      <c r="AQ101" s="546" t="e">
        <f>HLOOKUP($F101,Divisions!$B$4:$I$24,2+Input!AQ$5,FALSE)</f>
        <v>#N/A</v>
      </c>
      <c r="AR101" s="546" t="e">
        <f>HLOOKUP($F101,Divisions!$B$4:$I$24,2+Input!AR$5,FALSE)</f>
        <v>#N/A</v>
      </c>
      <c r="AS101" s="546" t="e">
        <f>HLOOKUP($F101,Divisions!$B$4:$I$24,2+Input!AS$5,FALSE)</f>
        <v>#N/A</v>
      </c>
      <c r="AT101" s="546" t="e">
        <f>HLOOKUP($F101,Divisions!$B$4:$I$24,2+Input!AT$5,FALSE)</f>
        <v>#N/A</v>
      </c>
      <c r="AU101" s="546" t="e">
        <f>HLOOKUP($F101,Divisions!$B$4:$I$24,2+Input!AU$5,FALSE)</f>
        <v>#N/A</v>
      </c>
      <c r="AV101" s="546" t="e">
        <f>HLOOKUP($F101,Divisions!$B$4:$I$24,2+Input!AV$5,FALSE)</f>
        <v>#N/A</v>
      </c>
      <c r="AW101" s="546" t="e">
        <f>HLOOKUP($F101,Divisions!$B$4:$I$24,2+Input!AW$5,FALSE)</f>
        <v>#N/A</v>
      </c>
      <c r="AX101" s="546" t="e">
        <f>HLOOKUP($F101,Divisions!$B$4:$I$24,2+Input!AX$5,FALSE)</f>
        <v>#N/A</v>
      </c>
      <c r="AY101" s="546" t="e">
        <f>HLOOKUP($F101,Divisions!$B$4:$I$24,2+Input!AY$5,FALSE)</f>
        <v>#N/A</v>
      </c>
      <c r="AZ101" s="546" t="e">
        <f>HLOOKUP($F101,Divisions!$B$4:$I$24,2+Input!AZ$5,FALSE)</f>
        <v>#N/A</v>
      </c>
      <c r="BA101" s="546" t="e">
        <f>HLOOKUP($F101,Divisions!$B$4:$I$24,2+Input!BA$5,FALSE)</f>
        <v>#N/A</v>
      </c>
      <c r="BB101" s="546" t="e">
        <f>HLOOKUP($F101,Divisions!$B$4:$I$24,2+Input!BB$5,FALSE)</f>
        <v>#N/A</v>
      </c>
      <c r="BC101" s="546" t="e">
        <f>HLOOKUP($F101,Divisions!$B$4:$I$24,2+Input!BC$5,FALSE)</f>
        <v>#N/A</v>
      </c>
      <c r="BD101" s="546" t="e">
        <f>HLOOKUP($F101,Divisions!$B$4:$I$24,2+Input!BD$5,FALSE)</f>
        <v>#N/A</v>
      </c>
      <c r="BE101" s="546" t="e">
        <f>HLOOKUP($F101,Divisions!$B$4:$I$24,2+Input!BE$5,FALSE)</f>
        <v>#N/A</v>
      </c>
      <c r="BF101" s="546" t="e">
        <f>HLOOKUP($F101,Divisions!$B$4:$I$24,2+Input!BF$5,FALSE)</f>
        <v>#N/A</v>
      </c>
      <c r="BI101" s="547" t="str">
        <f>IF(ISNA(Input!AN101),"-",Input!AN101)</f>
        <v>-</v>
      </c>
      <c r="BJ101" s="547" t="str">
        <f>IF(Input!G101="","-",MATCH(Input!G101,Input!AO101:BG101,0))</f>
        <v>-</v>
      </c>
      <c r="BK101" s="547" t="str">
        <f t="shared" si="95"/>
        <v>-</v>
      </c>
      <c r="BL101" s="547" t="str">
        <f t="shared" si="96"/>
        <v>-</v>
      </c>
      <c r="BM101" s="8">
        <v>90</v>
      </c>
      <c r="BN101" s="8">
        <f t="shared" si="97"/>
        <v>0</v>
      </c>
      <c r="BO101" s="8">
        <f t="shared" si="98"/>
        <v>8</v>
      </c>
      <c r="BP101" s="548">
        <f t="shared" si="99"/>
        <v>0</v>
      </c>
      <c r="BQ101" s="8">
        <v>90</v>
      </c>
      <c r="BR101" s="8" t="e">
        <f t="shared" si="100"/>
        <v>#N/A</v>
      </c>
      <c r="BS101" s="8" t="e">
        <f t="shared" si="101"/>
        <v>#N/A</v>
      </c>
      <c r="BT101" s="8" t="e">
        <f t="shared" si="102"/>
        <v>#N/A</v>
      </c>
      <c r="BU101" s="501">
        <f t="shared" si="103"/>
        <v>0</v>
      </c>
      <c r="BV101" s="9">
        <f t="shared" si="87"/>
        <v>8</v>
      </c>
    </row>
    <row r="102" spans="1:79" s="555" customFormat="1" x14ac:dyDescent="0.25">
      <c r="A102" s="490"/>
      <c r="B102" s="44">
        <v>95</v>
      </c>
      <c r="C102" s="431" t="str">
        <f t="shared" si="104"/>
        <v/>
      </c>
      <c r="D102" s="431" t="str">
        <f t="shared" si="105"/>
        <v/>
      </c>
      <c r="E102" s="431" t="str">
        <f t="shared" si="106"/>
        <v/>
      </c>
      <c r="F102" s="206"/>
      <c r="G102" s="207"/>
      <c r="H102" s="431" t="str">
        <f t="shared" si="107"/>
        <v/>
      </c>
      <c r="I102" s="431" t="str">
        <f t="shared" si="108"/>
        <v/>
      </c>
      <c r="J102" s="144"/>
      <c r="K102" s="144"/>
      <c r="L102" s="144"/>
      <c r="M102" s="1"/>
      <c r="N102" s="1"/>
      <c r="O102" s="8"/>
      <c r="P102" s="8"/>
      <c r="Q102" s="8"/>
      <c r="R102" s="8"/>
      <c r="S102" s="17"/>
      <c r="T102" s="17"/>
      <c r="U102" s="1"/>
      <c r="V102" s="1"/>
      <c r="W102" s="144"/>
      <c r="X102" s="500"/>
      <c r="Y102" s="1"/>
      <c r="Z102" s="17"/>
      <c r="AA102" s="17"/>
      <c r="AB102" s="1"/>
      <c r="AC102" s="1"/>
      <c r="AD102" s="49"/>
      <c r="AE102" s="500"/>
      <c r="AF102" s="1"/>
      <c r="AG102" s="17"/>
      <c r="AH102" s="17"/>
      <c r="AI102" s="1"/>
      <c r="AJ102" s="1"/>
      <c r="AK102" s="49"/>
      <c r="AL102" s="49"/>
      <c r="AM102" s="1"/>
      <c r="AN102" s="36" t="e">
        <f>HLOOKUP($F102,Divisions!$B$4:$I$24,2,FALSE)</f>
        <v>#N/A</v>
      </c>
      <c r="AO102" s="546" t="e">
        <f>HLOOKUP($F102,Divisions!$B$4:$I$24,2+Input!AO$5,FALSE)</f>
        <v>#N/A</v>
      </c>
      <c r="AP102" s="546" t="e">
        <f>HLOOKUP($F102,Divisions!$B$4:$I$24,2+Input!AP$5,FALSE)</f>
        <v>#N/A</v>
      </c>
      <c r="AQ102" s="546" t="e">
        <f>HLOOKUP($F102,Divisions!$B$4:$I$24,2+Input!AQ$5,FALSE)</f>
        <v>#N/A</v>
      </c>
      <c r="AR102" s="546" t="e">
        <f>HLOOKUP($F102,Divisions!$B$4:$I$24,2+Input!AR$5,FALSE)</f>
        <v>#N/A</v>
      </c>
      <c r="AS102" s="546" t="e">
        <f>HLOOKUP($F102,Divisions!$B$4:$I$24,2+Input!AS$5,FALSE)</f>
        <v>#N/A</v>
      </c>
      <c r="AT102" s="546" t="e">
        <f>HLOOKUP($F102,Divisions!$B$4:$I$24,2+Input!AT$5,FALSE)</f>
        <v>#N/A</v>
      </c>
      <c r="AU102" s="546" t="e">
        <f>HLOOKUP($F102,Divisions!$B$4:$I$24,2+Input!AU$5,FALSE)</f>
        <v>#N/A</v>
      </c>
      <c r="AV102" s="546" t="e">
        <f>HLOOKUP($F102,Divisions!$B$4:$I$24,2+Input!AV$5,FALSE)</f>
        <v>#N/A</v>
      </c>
      <c r="AW102" s="546" t="e">
        <f>HLOOKUP($F102,Divisions!$B$4:$I$24,2+Input!AW$5,FALSE)</f>
        <v>#N/A</v>
      </c>
      <c r="AX102" s="546" t="e">
        <f>HLOOKUP($F102,Divisions!$B$4:$I$24,2+Input!AX$5,FALSE)</f>
        <v>#N/A</v>
      </c>
      <c r="AY102" s="546" t="e">
        <f>HLOOKUP($F102,Divisions!$B$4:$I$24,2+Input!AY$5,FALSE)</f>
        <v>#N/A</v>
      </c>
      <c r="AZ102" s="546" t="e">
        <f>HLOOKUP($F102,Divisions!$B$4:$I$24,2+Input!AZ$5,FALSE)</f>
        <v>#N/A</v>
      </c>
      <c r="BA102" s="546" t="e">
        <f>HLOOKUP($F102,Divisions!$B$4:$I$24,2+Input!BA$5,FALSE)</f>
        <v>#N/A</v>
      </c>
      <c r="BB102" s="546" t="e">
        <f>HLOOKUP($F102,Divisions!$B$4:$I$24,2+Input!BB$5,FALSE)</f>
        <v>#N/A</v>
      </c>
      <c r="BC102" s="546" t="e">
        <f>HLOOKUP($F102,Divisions!$B$4:$I$24,2+Input!BC$5,FALSE)</f>
        <v>#N/A</v>
      </c>
      <c r="BD102" s="546" t="e">
        <f>HLOOKUP($F102,Divisions!$B$4:$I$24,2+Input!BD$5,FALSE)</f>
        <v>#N/A</v>
      </c>
      <c r="BE102" s="546" t="e">
        <f>HLOOKUP($F102,Divisions!$B$4:$I$24,2+Input!BE$5,FALSE)</f>
        <v>#N/A</v>
      </c>
      <c r="BF102" s="546" t="e">
        <f>HLOOKUP($F102,Divisions!$B$4:$I$24,2+Input!BF$5,FALSE)</f>
        <v>#N/A</v>
      </c>
      <c r="BG102" s="1"/>
      <c r="BH102" s="1"/>
      <c r="BI102" s="547" t="str">
        <f>IF(ISNA(Input!AN102),"-",Input!AN102)</f>
        <v>-</v>
      </c>
      <c r="BJ102" s="547" t="str">
        <f>IF(Input!G102="","-",MATCH(Input!G102,Input!AO102:BG102,0))</f>
        <v>-</v>
      </c>
      <c r="BK102" s="547" t="str">
        <f t="shared" si="95"/>
        <v>-</v>
      </c>
      <c r="BL102" s="547" t="str">
        <f t="shared" si="96"/>
        <v>-</v>
      </c>
      <c r="BM102" s="8">
        <v>91</v>
      </c>
      <c r="BN102" s="8">
        <f t="shared" si="97"/>
        <v>0</v>
      </c>
      <c r="BO102" s="8">
        <f t="shared" si="98"/>
        <v>8</v>
      </c>
      <c r="BP102" s="548">
        <f t="shared" si="99"/>
        <v>0</v>
      </c>
      <c r="BQ102" s="8">
        <v>91</v>
      </c>
      <c r="BR102" s="8" t="e">
        <f t="shared" si="100"/>
        <v>#N/A</v>
      </c>
      <c r="BS102" s="8" t="e">
        <f t="shared" si="101"/>
        <v>#N/A</v>
      </c>
      <c r="BT102" s="8" t="e">
        <f t="shared" si="102"/>
        <v>#N/A</v>
      </c>
      <c r="BU102" s="501">
        <f t="shared" si="103"/>
        <v>0</v>
      </c>
      <c r="BV102" s="9">
        <f t="shared" si="87"/>
        <v>8</v>
      </c>
      <c r="BW102" s="1"/>
      <c r="BX102" s="1"/>
      <c r="BY102" s="9"/>
      <c r="BZ102" s="501"/>
      <c r="CA102" s="292"/>
    </row>
    <row r="103" spans="1:79" s="555" customFormat="1" x14ac:dyDescent="0.25">
      <c r="A103" s="490"/>
      <c r="B103" s="147">
        <v>96</v>
      </c>
      <c r="C103" s="431" t="str">
        <f t="shared" si="104"/>
        <v/>
      </c>
      <c r="D103" s="431" t="str">
        <f t="shared" si="105"/>
        <v/>
      </c>
      <c r="E103" s="431" t="str">
        <f t="shared" si="106"/>
        <v/>
      </c>
      <c r="F103" s="206"/>
      <c r="G103" s="207"/>
      <c r="H103" s="431" t="str">
        <f t="shared" si="107"/>
        <v/>
      </c>
      <c r="I103" s="431" t="str">
        <f t="shared" si="108"/>
        <v/>
      </c>
      <c r="J103" s="144"/>
      <c r="K103" s="144"/>
      <c r="L103" s="144"/>
      <c r="M103" s="1"/>
      <c r="N103" s="1"/>
      <c r="O103" s="8"/>
      <c r="P103" s="8"/>
      <c r="Q103" s="8"/>
      <c r="R103" s="8"/>
      <c r="S103" s="17"/>
      <c r="T103" s="17"/>
      <c r="U103" s="1"/>
      <c r="V103" s="1"/>
      <c r="W103" s="144"/>
      <c r="X103" s="500"/>
      <c r="Y103" s="1"/>
      <c r="Z103" s="17"/>
      <c r="AA103" s="17"/>
      <c r="AB103" s="1"/>
      <c r="AC103" s="1"/>
      <c r="AD103" s="49"/>
      <c r="AE103" s="500"/>
      <c r="AF103" s="1"/>
      <c r="AG103" s="17"/>
      <c r="AH103" s="17"/>
      <c r="AI103" s="1"/>
      <c r="AJ103" s="1"/>
      <c r="AK103" s="49"/>
      <c r="AL103" s="49"/>
      <c r="AM103" s="1"/>
      <c r="AN103" s="36" t="e">
        <f>HLOOKUP($F103,Divisions!$B$4:$I$24,2,FALSE)</f>
        <v>#N/A</v>
      </c>
      <c r="AO103" s="546" t="e">
        <f>HLOOKUP($F103,Divisions!$B$4:$I$24,2+Input!AO$5,FALSE)</f>
        <v>#N/A</v>
      </c>
      <c r="AP103" s="546" t="e">
        <f>HLOOKUP($F103,Divisions!$B$4:$I$24,2+Input!AP$5,FALSE)</f>
        <v>#N/A</v>
      </c>
      <c r="AQ103" s="546" t="e">
        <f>HLOOKUP($F103,Divisions!$B$4:$I$24,2+Input!AQ$5,FALSE)</f>
        <v>#N/A</v>
      </c>
      <c r="AR103" s="546" t="e">
        <f>HLOOKUP($F103,Divisions!$B$4:$I$24,2+Input!AR$5,FALSE)</f>
        <v>#N/A</v>
      </c>
      <c r="AS103" s="546" t="e">
        <f>HLOOKUP($F103,Divisions!$B$4:$I$24,2+Input!AS$5,FALSE)</f>
        <v>#N/A</v>
      </c>
      <c r="AT103" s="546" t="e">
        <f>HLOOKUP($F103,Divisions!$B$4:$I$24,2+Input!AT$5,FALSE)</f>
        <v>#N/A</v>
      </c>
      <c r="AU103" s="546" t="e">
        <f>HLOOKUP($F103,Divisions!$B$4:$I$24,2+Input!AU$5,FALSE)</f>
        <v>#N/A</v>
      </c>
      <c r="AV103" s="546" t="e">
        <f>HLOOKUP($F103,Divisions!$B$4:$I$24,2+Input!AV$5,FALSE)</f>
        <v>#N/A</v>
      </c>
      <c r="AW103" s="546" t="e">
        <f>HLOOKUP($F103,Divisions!$B$4:$I$24,2+Input!AW$5,FALSE)</f>
        <v>#N/A</v>
      </c>
      <c r="AX103" s="546" t="e">
        <f>HLOOKUP($F103,Divisions!$B$4:$I$24,2+Input!AX$5,FALSE)</f>
        <v>#N/A</v>
      </c>
      <c r="AY103" s="546" t="e">
        <f>HLOOKUP($F103,Divisions!$B$4:$I$24,2+Input!AY$5,FALSE)</f>
        <v>#N/A</v>
      </c>
      <c r="AZ103" s="546" t="e">
        <f>HLOOKUP($F103,Divisions!$B$4:$I$24,2+Input!AZ$5,FALSE)</f>
        <v>#N/A</v>
      </c>
      <c r="BA103" s="546" t="e">
        <f>HLOOKUP($F103,Divisions!$B$4:$I$24,2+Input!BA$5,FALSE)</f>
        <v>#N/A</v>
      </c>
      <c r="BB103" s="546" t="e">
        <f>HLOOKUP($F103,Divisions!$B$4:$I$24,2+Input!BB$5,FALSE)</f>
        <v>#N/A</v>
      </c>
      <c r="BC103" s="546" t="e">
        <f>HLOOKUP($F103,Divisions!$B$4:$I$24,2+Input!BC$5,FALSE)</f>
        <v>#N/A</v>
      </c>
      <c r="BD103" s="546" t="e">
        <f>HLOOKUP($F103,Divisions!$B$4:$I$24,2+Input!BD$5,FALSE)</f>
        <v>#N/A</v>
      </c>
      <c r="BE103" s="546" t="e">
        <f>HLOOKUP($F103,Divisions!$B$4:$I$24,2+Input!BE$5,FALSE)</f>
        <v>#N/A</v>
      </c>
      <c r="BF103" s="546" t="e">
        <f>HLOOKUP($F103,Divisions!$B$4:$I$24,2+Input!BF$5,FALSE)</f>
        <v>#N/A</v>
      </c>
      <c r="BG103" s="1"/>
      <c r="BH103" s="1"/>
      <c r="BI103" s="547" t="str">
        <f>IF(ISNA(Input!AN103),"-",Input!AN103)</f>
        <v>-</v>
      </c>
      <c r="BJ103" s="547" t="str">
        <f>IF(Input!G103="","-",MATCH(Input!G103,Input!AO103:BG103,0))</f>
        <v>-</v>
      </c>
      <c r="BK103" s="547" t="str">
        <f t="shared" si="95"/>
        <v>-</v>
      </c>
      <c r="BL103" s="547" t="str">
        <f t="shared" si="96"/>
        <v>-</v>
      </c>
      <c r="BM103" s="8">
        <v>92</v>
      </c>
      <c r="BN103" s="8">
        <f t="shared" si="97"/>
        <v>0</v>
      </c>
      <c r="BO103" s="8">
        <f t="shared" si="98"/>
        <v>8</v>
      </c>
      <c r="BP103" s="548">
        <f t="shared" si="99"/>
        <v>0</v>
      </c>
      <c r="BQ103" s="8">
        <v>92</v>
      </c>
      <c r="BR103" s="8" t="e">
        <f t="shared" si="100"/>
        <v>#N/A</v>
      </c>
      <c r="BS103" s="8" t="e">
        <f t="shared" si="101"/>
        <v>#N/A</v>
      </c>
      <c r="BT103" s="8" t="e">
        <f t="shared" si="102"/>
        <v>#N/A</v>
      </c>
      <c r="BU103" s="501">
        <f t="shared" si="103"/>
        <v>0</v>
      </c>
      <c r="BV103" s="9">
        <f t="shared" si="87"/>
        <v>8</v>
      </c>
      <c r="BW103" s="1"/>
      <c r="BX103" s="1"/>
      <c r="BY103" s="9"/>
      <c r="BZ103" s="501"/>
      <c r="CA103" s="292"/>
    </row>
    <row r="104" spans="1:79" s="555" customFormat="1" x14ac:dyDescent="0.25">
      <c r="A104" s="490"/>
      <c r="B104" s="44">
        <v>97</v>
      </c>
      <c r="C104" s="431" t="str">
        <f>IF(ISNA(VLOOKUP($A104,$B$7:$I$82,2,FALSE)),"",VLOOKUP($A104,$B$7:$I$82,2,FALSE))</f>
        <v/>
      </c>
      <c r="D104" s="431" t="str">
        <f t="shared" si="105"/>
        <v/>
      </c>
      <c r="E104" s="431" t="str">
        <f t="shared" si="106"/>
        <v/>
      </c>
      <c r="F104" s="206"/>
      <c r="G104" s="207"/>
      <c r="H104" s="431" t="str">
        <f t="shared" si="107"/>
        <v/>
      </c>
      <c r="I104" s="431" t="str">
        <f t="shared" si="108"/>
        <v/>
      </c>
      <c r="J104" s="144"/>
      <c r="K104" s="144"/>
      <c r="L104" s="144"/>
      <c r="M104" s="1"/>
      <c r="N104" s="1"/>
      <c r="O104" s="8"/>
      <c r="P104" s="8"/>
      <c r="Q104" s="8"/>
      <c r="R104" s="8"/>
      <c r="S104" s="17"/>
      <c r="T104" s="17"/>
      <c r="U104" s="1"/>
      <c r="V104" s="1"/>
      <c r="W104" s="144"/>
      <c r="X104" s="500"/>
      <c r="Y104" s="1"/>
      <c r="Z104" s="17"/>
      <c r="AA104" s="17"/>
      <c r="AB104" s="1"/>
      <c r="AC104" s="1"/>
      <c r="AD104" s="49"/>
      <c r="AE104" s="500"/>
      <c r="AF104" s="1"/>
      <c r="AG104" s="17"/>
      <c r="AH104" s="17"/>
      <c r="AI104" s="1"/>
      <c r="AJ104" s="1"/>
      <c r="AK104" s="49"/>
      <c r="AL104" s="49"/>
      <c r="AM104" s="1"/>
      <c r="AN104" s="36" t="e">
        <f>HLOOKUP($F104,Divisions!$B$4:$I$24,2,FALSE)</f>
        <v>#N/A</v>
      </c>
      <c r="AO104" s="546" t="e">
        <f>HLOOKUP($F104,Divisions!$B$4:$I$24,2+Input!AO$5,FALSE)</f>
        <v>#N/A</v>
      </c>
      <c r="AP104" s="546" t="e">
        <f>HLOOKUP($F104,Divisions!$B$4:$I$24,2+Input!AP$5,FALSE)</f>
        <v>#N/A</v>
      </c>
      <c r="AQ104" s="546" t="e">
        <f>HLOOKUP($F104,Divisions!$B$4:$I$24,2+Input!AQ$5,FALSE)</f>
        <v>#N/A</v>
      </c>
      <c r="AR104" s="546" t="e">
        <f>HLOOKUP($F104,Divisions!$B$4:$I$24,2+Input!AR$5,FALSE)</f>
        <v>#N/A</v>
      </c>
      <c r="AS104" s="546" t="e">
        <f>HLOOKUP($F104,Divisions!$B$4:$I$24,2+Input!AS$5,FALSE)</f>
        <v>#N/A</v>
      </c>
      <c r="AT104" s="546" t="e">
        <f>HLOOKUP($F104,Divisions!$B$4:$I$24,2+Input!AT$5,FALSE)</f>
        <v>#N/A</v>
      </c>
      <c r="AU104" s="546" t="e">
        <f>HLOOKUP($F104,Divisions!$B$4:$I$24,2+Input!AU$5,FALSE)</f>
        <v>#N/A</v>
      </c>
      <c r="AV104" s="546" t="e">
        <f>HLOOKUP($F104,Divisions!$B$4:$I$24,2+Input!AV$5,FALSE)</f>
        <v>#N/A</v>
      </c>
      <c r="AW104" s="546" t="e">
        <f>HLOOKUP($F104,Divisions!$B$4:$I$24,2+Input!AW$5,FALSE)</f>
        <v>#N/A</v>
      </c>
      <c r="AX104" s="546" t="e">
        <f>HLOOKUP($F104,Divisions!$B$4:$I$24,2+Input!AX$5,FALSE)</f>
        <v>#N/A</v>
      </c>
      <c r="AY104" s="546" t="e">
        <f>HLOOKUP($F104,Divisions!$B$4:$I$24,2+Input!AY$5,FALSE)</f>
        <v>#N/A</v>
      </c>
      <c r="AZ104" s="546" t="e">
        <f>HLOOKUP($F104,Divisions!$B$4:$I$24,2+Input!AZ$5,FALSE)</f>
        <v>#N/A</v>
      </c>
      <c r="BA104" s="546" t="e">
        <f>HLOOKUP($F104,Divisions!$B$4:$I$24,2+Input!BA$5,FALSE)</f>
        <v>#N/A</v>
      </c>
      <c r="BB104" s="546" t="e">
        <f>HLOOKUP($F104,Divisions!$B$4:$I$24,2+Input!BB$5,FALSE)</f>
        <v>#N/A</v>
      </c>
      <c r="BC104" s="546" t="e">
        <f>HLOOKUP($F104,Divisions!$B$4:$I$24,2+Input!BC$5,FALSE)</f>
        <v>#N/A</v>
      </c>
      <c r="BD104" s="546" t="e">
        <f>HLOOKUP($F104,Divisions!$B$4:$I$24,2+Input!BD$5,FALSE)</f>
        <v>#N/A</v>
      </c>
      <c r="BE104" s="546" t="e">
        <f>HLOOKUP($F104,Divisions!$B$4:$I$24,2+Input!BE$5,FALSE)</f>
        <v>#N/A</v>
      </c>
      <c r="BF104" s="546" t="e">
        <f>HLOOKUP($F104,Divisions!$B$4:$I$24,2+Input!BF$5,FALSE)</f>
        <v>#N/A</v>
      </c>
      <c r="BG104" s="1"/>
      <c r="BH104" s="1"/>
      <c r="BI104" s="547" t="str">
        <f>IF(ISNA(Input!AN104),"-",Input!AN104)</f>
        <v>-</v>
      </c>
      <c r="BJ104" s="547" t="str">
        <f>IF(Input!G104="","-",MATCH(Input!G104,Input!AO104:BG104,0))</f>
        <v>-</v>
      </c>
      <c r="BK104" s="547" t="str">
        <f t="shared" si="95"/>
        <v>-</v>
      </c>
      <c r="BL104" s="547" t="str">
        <f t="shared" si="96"/>
        <v>-</v>
      </c>
      <c r="BM104" s="8">
        <v>93</v>
      </c>
      <c r="BN104" s="8">
        <f t="shared" si="97"/>
        <v>0</v>
      </c>
      <c r="BO104" s="8">
        <f t="shared" si="98"/>
        <v>8</v>
      </c>
      <c r="BP104" s="548">
        <f t="shared" si="99"/>
        <v>0</v>
      </c>
      <c r="BQ104" s="8">
        <v>93</v>
      </c>
      <c r="BR104" s="8" t="e">
        <f t="shared" si="100"/>
        <v>#N/A</v>
      </c>
      <c r="BS104" s="8" t="e">
        <f t="shared" si="101"/>
        <v>#N/A</v>
      </c>
      <c r="BT104" s="8" t="e">
        <f t="shared" si="102"/>
        <v>#N/A</v>
      </c>
      <c r="BU104" s="501">
        <f t="shared" si="103"/>
        <v>0</v>
      </c>
      <c r="BV104" s="9">
        <f t="shared" si="87"/>
        <v>8</v>
      </c>
      <c r="BW104" s="1"/>
      <c r="BX104" s="1"/>
      <c r="BY104" s="9"/>
      <c r="BZ104" s="501"/>
      <c r="CA104" s="292"/>
    </row>
    <row r="105" spans="1:79" s="555" customFormat="1" x14ac:dyDescent="0.25">
      <c r="A105" s="490"/>
      <c r="B105" s="44">
        <v>98</v>
      </c>
      <c r="C105" s="431" t="str">
        <f t="shared" si="104"/>
        <v/>
      </c>
      <c r="D105" s="431" t="str">
        <f t="shared" si="105"/>
        <v/>
      </c>
      <c r="E105" s="431" t="str">
        <f t="shared" si="106"/>
        <v/>
      </c>
      <c r="F105" s="206"/>
      <c r="G105" s="207"/>
      <c r="H105" s="431" t="str">
        <f t="shared" si="107"/>
        <v/>
      </c>
      <c r="I105" s="431" t="str">
        <f t="shared" si="108"/>
        <v/>
      </c>
      <c r="J105" s="144"/>
      <c r="K105" s="144"/>
      <c r="L105" s="144"/>
      <c r="M105" s="1"/>
      <c r="N105" s="1"/>
      <c r="O105" s="8"/>
      <c r="P105" s="8"/>
      <c r="Q105" s="8"/>
      <c r="R105" s="8"/>
      <c r="S105" s="17"/>
      <c r="T105" s="17"/>
      <c r="U105" s="1"/>
      <c r="V105" s="1"/>
      <c r="W105" s="144"/>
      <c r="X105" s="500"/>
      <c r="Y105" s="1"/>
      <c r="Z105" s="17"/>
      <c r="AA105" s="17"/>
      <c r="AB105" s="1"/>
      <c r="AC105" s="1"/>
      <c r="AD105" s="49"/>
      <c r="AE105" s="500"/>
      <c r="AF105" s="1"/>
      <c r="AG105" s="17"/>
      <c r="AH105" s="17"/>
      <c r="AI105" s="1"/>
      <c r="AJ105" s="1"/>
      <c r="AK105" s="49"/>
      <c r="AL105" s="49"/>
      <c r="AM105" s="1"/>
      <c r="AN105" s="36" t="e">
        <f>HLOOKUP($F105,Divisions!$B$4:$I$24,2,FALSE)</f>
        <v>#N/A</v>
      </c>
      <c r="AO105" s="546" t="e">
        <f>HLOOKUP($F105,Divisions!$B$4:$I$24,2+Input!AO$5,FALSE)</f>
        <v>#N/A</v>
      </c>
      <c r="AP105" s="546" t="e">
        <f>HLOOKUP($F105,Divisions!$B$4:$I$24,2+Input!AP$5,FALSE)</f>
        <v>#N/A</v>
      </c>
      <c r="AQ105" s="546" t="e">
        <f>HLOOKUP($F105,Divisions!$B$4:$I$24,2+Input!AQ$5,FALSE)</f>
        <v>#N/A</v>
      </c>
      <c r="AR105" s="546" t="e">
        <f>HLOOKUP($F105,Divisions!$B$4:$I$24,2+Input!AR$5,FALSE)</f>
        <v>#N/A</v>
      </c>
      <c r="AS105" s="546" t="e">
        <f>HLOOKUP($F105,Divisions!$B$4:$I$24,2+Input!AS$5,FALSE)</f>
        <v>#N/A</v>
      </c>
      <c r="AT105" s="546" t="e">
        <f>HLOOKUP($F105,Divisions!$B$4:$I$24,2+Input!AT$5,FALSE)</f>
        <v>#N/A</v>
      </c>
      <c r="AU105" s="546" t="e">
        <f>HLOOKUP($F105,Divisions!$B$4:$I$24,2+Input!AU$5,FALSE)</f>
        <v>#N/A</v>
      </c>
      <c r="AV105" s="546" t="e">
        <f>HLOOKUP($F105,Divisions!$B$4:$I$24,2+Input!AV$5,FALSE)</f>
        <v>#N/A</v>
      </c>
      <c r="AW105" s="546" t="e">
        <f>HLOOKUP($F105,Divisions!$B$4:$I$24,2+Input!AW$5,FALSE)</f>
        <v>#N/A</v>
      </c>
      <c r="AX105" s="546" t="e">
        <f>HLOOKUP($F105,Divisions!$B$4:$I$24,2+Input!AX$5,FALSE)</f>
        <v>#N/A</v>
      </c>
      <c r="AY105" s="546" t="e">
        <f>HLOOKUP($F105,Divisions!$B$4:$I$24,2+Input!AY$5,FALSE)</f>
        <v>#N/A</v>
      </c>
      <c r="AZ105" s="546" t="e">
        <f>HLOOKUP($F105,Divisions!$B$4:$I$24,2+Input!AZ$5,FALSE)</f>
        <v>#N/A</v>
      </c>
      <c r="BA105" s="546" t="e">
        <f>HLOOKUP($F105,Divisions!$B$4:$I$24,2+Input!BA$5,FALSE)</f>
        <v>#N/A</v>
      </c>
      <c r="BB105" s="546" t="e">
        <f>HLOOKUP($F105,Divisions!$B$4:$I$24,2+Input!BB$5,FALSE)</f>
        <v>#N/A</v>
      </c>
      <c r="BC105" s="546" t="e">
        <f>HLOOKUP($F105,Divisions!$B$4:$I$24,2+Input!BC$5,FALSE)</f>
        <v>#N/A</v>
      </c>
      <c r="BD105" s="546" t="e">
        <f>HLOOKUP($F105,Divisions!$B$4:$I$24,2+Input!BD$5,FALSE)</f>
        <v>#N/A</v>
      </c>
      <c r="BE105" s="546" t="e">
        <f>HLOOKUP($F105,Divisions!$B$4:$I$24,2+Input!BE$5,FALSE)</f>
        <v>#N/A</v>
      </c>
      <c r="BF105" s="546" t="e">
        <f>HLOOKUP($F105,Divisions!$B$4:$I$24,2+Input!BF$5,FALSE)</f>
        <v>#N/A</v>
      </c>
      <c r="BG105" s="1"/>
      <c r="BH105" s="1"/>
      <c r="BI105" s="547" t="str">
        <f>IF(ISNA(Input!AN105),"-",Input!AN105)</f>
        <v>-</v>
      </c>
      <c r="BJ105" s="547" t="str">
        <f>IF(Input!G105="","-",MATCH(Input!G105,Input!AO105:BG105,0))</f>
        <v>-</v>
      </c>
      <c r="BK105" s="547" t="str">
        <f t="shared" si="95"/>
        <v>-</v>
      </c>
      <c r="BL105" s="547" t="str">
        <f t="shared" si="96"/>
        <v>-</v>
      </c>
      <c r="BM105" s="8">
        <v>94</v>
      </c>
      <c r="BN105" s="8">
        <f t="shared" si="97"/>
        <v>0</v>
      </c>
      <c r="BO105" s="8">
        <f t="shared" si="98"/>
        <v>8</v>
      </c>
      <c r="BP105" s="548">
        <f t="shared" si="99"/>
        <v>0</v>
      </c>
      <c r="BQ105" s="8">
        <v>94</v>
      </c>
      <c r="BR105" s="8" t="e">
        <f t="shared" si="100"/>
        <v>#N/A</v>
      </c>
      <c r="BS105" s="8" t="e">
        <f t="shared" si="101"/>
        <v>#N/A</v>
      </c>
      <c r="BT105" s="8" t="e">
        <f t="shared" si="102"/>
        <v>#N/A</v>
      </c>
      <c r="BU105" s="501">
        <f t="shared" si="103"/>
        <v>0</v>
      </c>
      <c r="BV105" s="9">
        <f t="shared" si="87"/>
        <v>8</v>
      </c>
      <c r="BW105" s="1"/>
      <c r="BX105" s="1"/>
      <c r="BY105" s="9"/>
      <c r="BZ105" s="501"/>
      <c r="CA105" s="292"/>
    </row>
    <row r="106" spans="1:79" s="555" customFormat="1" x14ac:dyDescent="0.25">
      <c r="A106" s="490"/>
      <c r="B106" s="147">
        <v>99</v>
      </c>
      <c r="C106" s="431" t="str">
        <f t="shared" si="104"/>
        <v/>
      </c>
      <c r="D106" s="431" t="str">
        <f t="shared" si="105"/>
        <v/>
      </c>
      <c r="E106" s="431" t="str">
        <f t="shared" si="106"/>
        <v/>
      </c>
      <c r="F106" s="206"/>
      <c r="G106" s="207"/>
      <c r="H106" s="431" t="str">
        <f t="shared" si="107"/>
        <v/>
      </c>
      <c r="I106" s="431" t="str">
        <f t="shared" si="108"/>
        <v/>
      </c>
      <c r="J106" s="144"/>
      <c r="K106" s="144"/>
      <c r="L106" s="144"/>
      <c r="M106" s="1"/>
      <c r="N106" s="1"/>
      <c r="O106" s="8"/>
      <c r="P106" s="8"/>
      <c r="Q106" s="8"/>
      <c r="R106" s="8"/>
      <c r="S106" s="17"/>
      <c r="T106" s="17"/>
      <c r="U106" s="1"/>
      <c r="V106" s="1"/>
      <c r="W106" s="144"/>
      <c r="X106" s="500"/>
      <c r="Y106" s="1"/>
      <c r="Z106" s="17"/>
      <c r="AA106" s="17"/>
      <c r="AB106" s="1"/>
      <c r="AC106" s="1"/>
      <c r="AD106" s="49"/>
      <c r="AE106" s="500"/>
      <c r="AF106" s="1"/>
      <c r="AG106" s="17"/>
      <c r="AH106" s="17"/>
      <c r="AI106" s="1"/>
      <c r="AJ106" s="1"/>
      <c r="AK106" s="49"/>
      <c r="AL106" s="49"/>
      <c r="AM106" s="1"/>
      <c r="AN106" s="36" t="e">
        <f>HLOOKUP($F106,Divisions!$B$4:$I$24,2,FALSE)</f>
        <v>#N/A</v>
      </c>
      <c r="AO106" s="546" t="e">
        <f>HLOOKUP($F106,Divisions!$B$4:$I$24,2+Input!AO$5,FALSE)</f>
        <v>#N/A</v>
      </c>
      <c r="AP106" s="546" t="e">
        <f>HLOOKUP($F106,Divisions!$B$4:$I$24,2+Input!AP$5,FALSE)</f>
        <v>#N/A</v>
      </c>
      <c r="AQ106" s="546" t="e">
        <f>HLOOKUP($F106,Divisions!$B$4:$I$24,2+Input!AQ$5,FALSE)</f>
        <v>#N/A</v>
      </c>
      <c r="AR106" s="546" t="e">
        <f>HLOOKUP($F106,Divisions!$B$4:$I$24,2+Input!AR$5,FALSE)</f>
        <v>#N/A</v>
      </c>
      <c r="AS106" s="546" t="e">
        <f>HLOOKUP($F106,Divisions!$B$4:$I$24,2+Input!AS$5,FALSE)</f>
        <v>#N/A</v>
      </c>
      <c r="AT106" s="546" t="e">
        <f>HLOOKUP($F106,Divisions!$B$4:$I$24,2+Input!AT$5,FALSE)</f>
        <v>#N/A</v>
      </c>
      <c r="AU106" s="546" t="e">
        <f>HLOOKUP($F106,Divisions!$B$4:$I$24,2+Input!AU$5,FALSE)</f>
        <v>#N/A</v>
      </c>
      <c r="AV106" s="546" t="e">
        <f>HLOOKUP($F106,Divisions!$B$4:$I$24,2+Input!AV$5,FALSE)</f>
        <v>#N/A</v>
      </c>
      <c r="AW106" s="546" t="e">
        <f>HLOOKUP($F106,Divisions!$B$4:$I$24,2+Input!AW$5,FALSE)</f>
        <v>#N/A</v>
      </c>
      <c r="AX106" s="546" t="e">
        <f>HLOOKUP($F106,Divisions!$B$4:$I$24,2+Input!AX$5,FALSE)</f>
        <v>#N/A</v>
      </c>
      <c r="AY106" s="546" t="e">
        <f>HLOOKUP($F106,Divisions!$B$4:$I$24,2+Input!AY$5,FALSE)</f>
        <v>#N/A</v>
      </c>
      <c r="AZ106" s="546" t="e">
        <f>HLOOKUP($F106,Divisions!$B$4:$I$24,2+Input!AZ$5,FALSE)</f>
        <v>#N/A</v>
      </c>
      <c r="BA106" s="546" t="e">
        <f>HLOOKUP($F106,Divisions!$B$4:$I$24,2+Input!BA$5,FALSE)</f>
        <v>#N/A</v>
      </c>
      <c r="BB106" s="546" t="e">
        <f>HLOOKUP($F106,Divisions!$B$4:$I$24,2+Input!BB$5,FALSE)</f>
        <v>#N/A</v>
      </c>
      <c r="BC106" s="546" t="e">
        <f>HLOOKUP($F106,Divisions!$B$4:$I$24,2+Input!BC$5,FALSE)</f>
        <v>#N/A</v>
      </c>
      <c r="BD106" s="546" t="e">
        <f>HLOOKUP($F106,Divisions!$B$4:$I$24,2+Input!BD$5,FALSE)</f>
        <v>#N/A</v>
      </c>
      <c r="BE106" s="546" t="e">
        <f>HLOOKUP($F106,Divisions!$B$4:$I$24,2+Input!BE$5,FALSE)</f>
        <v>#N/A</v>
      </c>
      <c r="BF106" s="546" t="e">
        <f>HLOOKUP($F106,Divisions!$B$4:$I$24,2+Input!BF$5,FALSE)</f>
        <v>#N/A</v>
      </c>
      <c r="BG106" s="1"/>
      <c r="BH106" s="1"/>
      <c r="BI106" s="547" t="str">
        <f>IF(ISNA(Input!AN106),"-",Input!AN106)</f>
        <v>-</v>
      </c>
      <c r="BJ106" s="547" t="str">
        <f>IF(Input!G106="","-",MATCH(Input!G106,Input!AO106:BG106,0))</f>
        <v>-</v>
      </c>
      <c r="BK106" s="547" t="str">
        <f t="shared" si="95"/>
        <v>-</v>
      </c>
      <c r="BL106" s="547" t="str">
        <f t="shared" si="96"/>
        <v>-</v>
      </c>
      <c r="BM106" s="8">
        <v>95</v>
      </c>
      <c r="BN106" s="8">
        <f t="shared" si="97"/>
        <v>0</v>
      </c>
      <c r="BO106" s="8">
        <f t="shared" si="98"/>
        <v>8</v>
      </c>
      <c r="BP106" s="548">
        <f t="shared" si="99"/>
        <v>0</v>
      </c>
      <c r="BQ106" s="8">
        <v>95</v>
      </c>
      <c r="BR106" s="8" t="e">
        <f t="shared" si="100"/>
        <v>#N/A</v>
      </c>
      <c r="BS106" s="8" t="e">
        <f t="shared" si="101"/>
        <v>#N/A</v>
      </c>
      <c r="BT106" s="8" t="e">
        <f t="shared" si="102"/>
        <v>#N/A</v>
      </c>
      <c r="BU106" s="501">
        <f t="shared" si="103"/>
        <v>0</v>
      </c>
      <c r="BV106" s="9">
        <f t="shared" si="87"/>
        <v>8</v>
      </c>
      <c r="BW106" s="1"/>
      <c r="BX106" s="1"/>
      <c r="BY106" s="9"/>
      <c r="BZ106" s="501"/>
      <c r="CA106" s="292"/>
    </row>
    <row r="107" spans="1:79" s="555" customFormat="1" x14ac:dyDescent="0.25">
      <c r="A107" s="490"/>
      <c r="B107" s="44">
        <v>100</v>
      </c>
      <c r="C107" s="431" t="str">
        <f t="shared" si="104"/>
        <v/>
      </c>
      <c r="D107" s="431" t="str">
        <f t="shared" si="105"/>
        <v/>
      </c>
      <c r="E107" s="431" t="str">
        <f t="shared" si="106"/>
        <v/>
      </c>
      <c r="F107" s="206"/>
      <c r="G107" s="207"/>
      <c r="H107" s="431" t="str">
        <f t="shared" si="107"/>
        <v/>
      </c>
      <c r="I107" s="431" t="str">
        <f t="shared" si="108"/>
        <v/>
      </c>
      <c r="J107" s="144"/>
      <c r="K107" s="144"/>
      <c r="L107" s="144"/>
      <c r="M107" s="1"/>
      <c r="N107" s="1"/>
      <c r="O107" s="8"/>
      <c r="P107" s="8"/>
      <c r="Q107" s="8"/>
      <c r="R107" s="8"/>
      <c r="S107" s="17"/>
      <c r="T107" s="17"/>
      <c r="U107" s="1"/>
      <c r="V107" s="1"/>
      <c r="W107" s="144"/>
      <c r="X107" s="500"/>
      <c r="Y107" s="1"/>
      <c r="Z107" s="17"/>
      <c r="AA107" s="17"/>
      <c r="AB107" s="1"/>
      <c r="AC107" s="1"/>
      <c r="AD107" s="49"/>
      <c r="AE107" s="500"/>
      <c r="AF107" s="1"/>
      <c r="AG107" s="17"/>
      <c r="AH107" s="17"/>
      <c r="AI107" s="1"/>
      <c r="AJ107" s="1"/>
      <c r="AK107" s="49"/>
      <c r="AL107" s="49"/>
      <c r="AM107" s="1"/>
      <c r="AN107" s="36" t="e">
        <f>HLOOKUP($F107,Divisions!$B$4:$I$24,2,FALSE)</f>
        <v>#N/A</v>
      </c>
      <c r="AO107" s="546" t="e">
        <f>HLOOKUP($F107,Divisions!$B$4:$I$24,2+Input!AO$5,FALSE)</f>
        <v>#N/A</v>
      </c>
      <c r="AP107" s="546" t="e">
        <f>HLOOKUP($F107,Divisions!$B$4:$I$24,2+Input!AP$5,FALSE)</f>
        <v>#N/A</v>
      </c>
      <c r="AQ107" s="546" t="e">
        <f>HLOOKUP($F107,Divisions!$B$4:$I$24,2+Input!AQ$5,FALSE)</f>
        <v>#N/A</v>
      </c>
      <c r="AR107" s="546" t="e">
        <f>HLOOKUP($F107,Divisions!$B$4:$I$24,2+Input!AR$5,FALSE)</f>
        <v>#N/A</v>
      </c>
      <c r="AS107" s="546" t="e">
        <f>HLOOKUP($F107,Divisions!$B$4:$I$24,2+Input!AS$5,FALSE)</f>
        <v>#N/A</v>
      </c>
      <c r="AT107" s="546" t="e">
        <f>HLOOKUP($F107,Divisions!$B$4:$I$24,2+Input!AT$5,FALSE)</f>
        <v>#N/A</v>
      </c>
      <c r="AU107" s="546" t="e">
        <f>HLOOKUP($F107,Divisions!$B$4:$I$24,2+Input!AU$5,FALSE)</f>
        <v>#N/A</v>
      </c>
      <c r="AV107" s="546" t="e">
        <f>HLOOKUP($F107,Divisions!$B$4:$I$24,2+Input!AV$5,FALSE)</f>
        <v>#N/A</v>
      </c>
      <c r="AW107" s="546" t="e">
        <f>HLOOKUP($F107,Divisions!$B$4:$I$24,2+Input!AW$5,FALSE)</f>
        <v>#N/A</v>
      </c>
      <c r="AX107" s="546" t="e">
        <f>HLOOKUP($F107,Divisions!$B$4:$I$24,2+Input!AX$5,FALSE)</f>
        <v>#N/A</v>
      </c>
      <c r="AY107" s="546" t="e">
        <f>HLOOKUP($F107,Divisions!$B$4:$I$24,2+Input!AY$5,FALSE)</f>
        <v>#N/A</v>
      </c>
      <c r="AZ107" s="546" t="e">
        <f>HLOOKUP($F107,Divisions!$B$4:$I$24,2+Input!AZ$5,FALSE)</f>
        <v>#N/A</v>
      </c>
      <c r="BA107" s="546" t="e">
        <f>HLOOKUP($F107,Divisions!$B$4:$I$24,2+Input!BA$5,FALSE)</f>
        <v>#N/A</v>
      </c>
      <c r="BB107" s="546" t="e">
        <f>HLOOKUP($F107,Divisions!$B$4:$I$24,2+Input!BB$5,FALSE)</f>
        <v>#N/A</v>
      </c>
      <c r="BC107" s="546" t="e">
        <f>HLOOKUP($F107,Divisions!$B$4:$I$24,2+Input!BC$5,FALSE)</f>
        <v>#N/A</v>
      </c>
      <c r="BD107" s="546" t="e">
        <f>HLOOKUP($F107,Divisions!$B$4:$I$24,2+Input!BD$5,FALSE)</f>
        <v>#N/A</v>
      </c>
      <c r="BE107" s="546" t="e">
        <f>HLOOKUP($F107,Divisions!$B$4:$I$24,2+Input!BE$5,FALSE)</f>
        <v>#N/A</v>
      </c>
      <c r="BF107" s="546" t="e">
        <f>HLOOKUP($F107,Divisions!$B$4:$I$24,2+Input!BF$5,FALSE)</f>
        <v>#N/A</v>
      </c>
      <c r="BG107" s="1"/>
      <c r="BH107" s="1"/>
      <c r="BI107" s="547" t="str">
        <f>IF(ISNA(Input!AN107),"-",Input!AN107)</f>
        <v>-</v>
      </c>
      <c r="BJ107" s="547" t="str">
        <f>IF(Input!G107="","-",MATCH(Input!G107,Input!AO107:BG107,0))</f>
        <v>-</v>
      </c>
      <c r="BK107" s="547" t="str">
        <f t="shared" si="95"/>
        <v>-</v>
      </c>
      <c r="BL107" s="547" t="str">
        <f t="shared" si="96"/>
        <v>-</v>
      </c>
      <c r="BM107" s="8">
        <v>96</v>
      </c>
      <c r="BN107" s="8">
        <f t="shared" si="97"/>
        <v>0</v>
      </c>
      <c r="BO107" s="8">
        <f t="shared" si="98"/>
        <v>8</v>
      </c>
      <c r="BP107" s="548">
        <f t="shared" si="99"/>
        <v>0</v>
      </c>
      <c r="BQ107" s="8">
        <v>96</v>
      </c>
      <c r="BR107" s="8" t="e">
        <f t="shared" si="100"/>
        <v>#N/A</v>
      </c>
      <c r="BS107" s="8" t="e">
        <f t="shared" si="101"/>
        <v>#N/A</v>
      </c>
      <c r="BT107" s="8" t="e">
        <f t="shared" si="102"/>
        <v>#N/A</v>
      </c>
      <c r="BU107" s="501">
        <f t="shared" si="103"/>
        <v>0</v>
      </c>
      <c r="BV107" s="9">
        <f t="shared" si="87"/>
        <v>8</v>
      </c>
      <c r="BW107" s="1"/>
      <c r="BX107" s="1"/>
      <c r="BY107" s="9"/>
      <c r="BZ107" s="501"/>
      <c r="CA107" s="292"/>
    </row>
    <row r="108" spans="1:79" s="4" customFormat="1" x14ac:dyDescent="0.25">
      <c r="B108" s="47" t="s">
        <v>46</v>
      </c>
      <c r="C108" s="48" t="s">
        <v>46</v>
      </c>
      <c r="D108" s="48" t="s">
        <v>46</v>
      </c>
      <c r="E108" s="48" t="s">
        <v>46</v>
      </c>
      <c r="F108" s="48" t="s">
        <v>46</v>
      </c>
      <c r="G108" s="557" t="s">
        <v>46</v>
      </c>
      <c r="H108" s="559" t="s">
        <v>46</v>
      </c>
      <c r="I108" s="559" t="s">
        <v>46</v>
      </c>
      <c r="J108" s="559" t="s">
        <v>46</v>
      </c>
      <c r="K108" s="559" t="s">
        <v>46</v>
      </c>
      <c r="L108" s="559" t="s">
        <v>46</v>
      </c>
      <c r="M108" s="559" t="s">
        <v>46</v>
      </c>
      <c r="N108" s="559" t="s">
        <v>46</v>
      </c>
      <c r="O108" s="559" t="s">
        <v>46</v>
      </c>
      <c r="P108" s="559" t="s">
        <v>46</v>
      </c>
      <c r="Q108" s="559" t="s">
        <v>46</v>
      </c>
      <c r="R108" s="559" t="s">
        <v>46</v>
      </c>
      <c r="S108" s="559" t="s">
        <v>46</v>
      </c>
      <c r="T108" s="559" t="s">
        <v>46</v>
      </c>
      <c r="U108" s="559" t="s">
        <v>46</v>
      </c>
      <c r="V108" s="559" t="s">
        <v>46</v>
      </c>
      <c r="W108" s="559" t="s">
        <v>46</v>
      </c>
      <c r="X108" s="559" t="s">
        <v>46</v>
      </c>
      <c r="Y108" s="559" t="s">
        <v>46</v>
      </c>
      <c r="Z108" s="559" t="s">
        <v>46</v>
      </c>
      <c r="AA108" s="559" t="s">
        <v>46</v>
      </c>
      <c r="AB108" s="559" t="s">
        <v>46</v>
      </c>
      <c r="AC108" s="559" t="s">
        <v>46</v>
      </c>
      <c r="AD108" s="559" t="s">
        <v>46</v>
      </c>
      <c r="AE108" s="559" t="s">
        <v>46</v>
      </c>
      <c r="AF108" s="559" t="s">
        <v>46</v>
      </c>
      <c r="AG108" s="559" t="s">
        <v>46</v>
      </c>
      <c r="AH108" s="559" t="s">
        <v>46</v>
      </c>
      <c r="AI108" s="559" t="s">
        <v>46</v>
      </c>
      <c r="AJ108" s="559" t="s">
        <v>46</v>
      </c>
      <c r="AK108" s="559" t="s">
        <v>46</v>
      </c>
      <c r="AL108" s="559" t="s">
        <v>46</v>
      </c>
      <c r="AM108" s="559" t="s">
        <v>46</v>
      </c>
      <c r="AN108" s="559" t="s">
        <v>46</v>
      </c>
      <c r="AO108" s="559" t="s">
        <v>46</v>
      </c>
      <c r="AP108" s="559" t="s">
        <v>46</v>
      </c>
      <c r="AQ108" s="559" t="s">
        <v>46</v>
      </c>
      <c r="AR108" s="559" t="s">
        <v>46</v>
      </c>
      <c r="AS108" s="559" t="s">
        <v>46</v>
      </c>
      <c r="AT108" s="559" t="s">
        <v>46</v>
      </c>
      <c r="AU108" s="559" t="s">
        <v>46</v>
      </c>
      <c r="AV108" s="559" t="s">
        <v>46</v>
      </c>
      <c r="AW108" s="559" t="s">
        <v>46</v>
      </c>
      <c r="AX108" s="559" t="s">
        <v>46</v>
      </c>
      <c r="AY108" s="559" t="s">
        <v>46</v>
      </c>
      <c r="AZ108" s="559" t="s">
        <v>46</v>
      </c>
      <c r="BA108" s="559" t="s">
        <v>46</v>
      </c>
      <c r="BB108" s="559" t="s">
        <v>46</v>
      </c>
      <c r="BC108" s="559" t="s">
        <v>46</v>
      </c>
      <c r="BD108" s="559" t="s">
        <v>46</v>
      </c>
      <c r="BE108" s="559" t="s">
        <v>46</v>
      </c>
      <c r="BF108" s="559" t="s">
        <v>46</v>
      </c>
      <c r="BG108" s="1"/>
      <c r="BH108" s="1"/>
      <c r="BI108" s="47" t="s">
        <v>46</v>
      </c>
      <c r="BJ108" s="47" t="s">
        <v>46</v>
      </c>
      <c r="BK108" s="47" t="s">
        <v>46</v>
      </c>
      <c r="BL108" s="47" t="s">
        <v>46</v>
      </c>
      <c r="BM108" s="47" t="s">
        <v>46</v>
      </c>
      <c r="BN108" s="47" t="s">
        <v>46</v>
      </c>
      <c r="BO108" s="47" t="s">
        <v>46</v>
      </c>
      <c r="BP108" s="47" t="s">
        <v>46</v>
      </c>
      <c r="BQ108" s="560" t="s">
        <v>46</v>
      </c>
      <c r="BR108" s="47" t="s">
        <v>46</v>
      </c>
      <c r="BS108" s="47" t="s">
        <v>46</v>
      </c>
      <c r="BT108" s="47" t="s">
        <v>46</v>
      </c>
      <c r="BU108" s="47" t="s">
        <v>46</v>
      </c>
      <c r="BV108" s="47" t="s">
        <v>46</v>
      </c>
      <c r="BW108" s="1"/>
      <c r="BX108" s="1"/>
      <c r="BY108" s="9"/>
      <c r="BZ108" s="501"/>
      <c r="CA108" s="292"/>
    </row>
  </sheetData>
  <sheetProtection formatCells="0" formatColumns="0" formatRows="0"/>
  <sortState xmlns:xlrd2="http://schemas.microsoft.com/office/spreadsheetml/2017/richdata2" ref="B7:Q81">
    <sortCondition ref="B7"/>
  </sortState>
  <mergeCells count="2">
    <mergeCell ref="P3:Q3"/>
    <mergeCell ref="C2:F2"/>
  </mergeCells>
  <phoneticPr fontId="1" type="noConversion"/>
  <conditionalFormatting sqref="N5">
    <cfRule type="cellIs" dxfId="79" priority="259" operator="equal">
      <formula>1</formula>
    </cfRule>
    <cfRule type="cellIs" dxfId="78" priority="260" operator="equal">
      <formula>3</formula>
    </cfRule>
    <cfRule type="cellIs" dxfId="77" priority="261" operator="equal">
      <formula>2</formula>
    </cfRule>
  </conditionalFormatting>
  <conditionalFormatting sqref="N7:N81">
    <cfRule type="cellIs" dxfId="76" priority="130" operator="equal">
      <formula>1</formula>
    </cfRule>
    <cfRule type="cellIs" dxfId="75" priority="131" operator="equal">
      <formula>3</formula>
    </cfRule>
    <cfRule type="cellIs" dxfId="74" priority="132" operator="equal">
      <formula>2</formula>
    </cfRule>
  </conditionalFormatting>
  <dataValidations count="2">
    <dataValidation type="list" allowBlank="1" showInputMessage="1" showErrorMessage="1" sqref="G83:G91 G7:G81" xr:uid="{F72D6D64-8165-4C7E-9DE4-27D9807557E5}">
      <formula1>$AO7:$BG7</formula1>
    </dataValidation>
    <dataValidation type="list" allowBlank="1" showInputMessage="1" showErrorMessage="1" sqref="G92:G107" xr:uid="{C7D4C762-FA26-4A79-A317-DAF1FEF172D4}">
      <formula1>#REF!</formula1>
    </dataValidation>
  </dataValidations>
  <hyperlinks>
    <hyperlink ref="G2" location="'MAIN - SCORING'!A1" display="Go to &quot;MAIN - SCORING&quot;" xr:uid="{F77E7083-04A6-42F5-A2D8-71CCD719CBE8}"/>
  </hyperlinks>
  <printOptions horizontalCentered="1" verticalCentered="1"/>
  <pageMargins left="0.5" right="0.5" top="0.75" bottom="0.5" header="0.5" footer="0.5"/>
  <pageSetup orientation="landscape" r:id="rId1"/>
  <headerFooter alignWithMargins="0">
    <oddHeader>&amp;R&amp;F&amp;A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3" r:id="rId4" name="Button 7">
              <controlPr defaultSize="0" print="0" autoFill="0" autoPict="0" macro="[0]!SortFlights">
                <anchor moveWithCells="1" sizeWithCells="1">
                  <from>
                    <xdr:col>11</xdr:col>
                    <xdr:colOff>152400</xdr:colOff>
                    <xdr:row>1</xdr:row>
                    <xdr:rowOff>7620</xdr:rowOff>
                  </from>
                  <to>
                    <xdr:col>13</xdr:col>
                    <xdr:colOff>358140</xdr:colOff>
                    <xdr:row>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5" name="Button 8">
              <controlPr defaultSize="0" print="0" autoFill="0" autoPict="0" macro="[0]!SortByID">
                <anchor moveWithCells="1" sizeWithCells="1">
                  <from>
                    <xdr:col>1</xdr:col>
                    <xdr:colOff>45720</xdr:colOff>
                    <xdr:row>1</xdr:row>
                    <xdr:rowOff>15240</xdr:rowOff>
                  </from>
                  <to>
                    <xdr:col>1</xdr:col>
                    <xdr:colOff>502920</xdr:colOff>
                    <xdr:row>3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6C9C1DC-3D6F-44DA-8279-F21F861D71BF}">
          <x14:formula1>
            <xm:f>Lookups!$V$2:$V$4</xm:f>
          </x14:formula1>
          <xm:sqref>K7:K81</xm:sqref>
        </x14:dataValidation>
        <x14:dataValidation type="list" allowBlank="1" showInputMessage="1" showErrorMessage="1" xr:uid="{68C37804-04BC-4318-954B-DFBCBACCB724}">
          <x14:formula1>
            <xm:f>Lookups!$X$2:$X$4</xm:f>
          </x14:formula1>
          <xm:sqref>L7:L81</xm:sqref>
        </x14:dataValidation>
        <x14:dataValidation type="list" allowBlank="1" showInputMessage="1" showErrorMessage="1" xr:uid="{B4030EF1-32B0-4C8D-8352-B9347C4AA272}">
          <x14:formula1>
            <xm:f>Lookups!$S$11:$S$14</xm:f>
          </x14:formula1>
          <xm:sqref>O3</xm:sqref>
        </x14:dataValidation>
        <x14:dataValidation type="list" allowBlank="1" showInputMessage="1" showErrorMessage="1" xr:uid="{5993DAFF-B89F-4417-9CF9-737C8620C9B1}">
          <x14:formula1>
            <xm:f>Divisions!$B$4:$J$4</xm:f>
          </x14:formula1>
          <xm:sqref>F83:F107 F7:F81</xm:sqref>
        </x14:dataValidation>
        <x14:dataValidation type="list" allowBlank="1" showInputMessage="1" showErrorMessage="1" xr:uid="{7DC3C211-9A6F-4CBB-8BB4-1C452D28C53A}">
          <x14:formula1>
            <xm:f>'MAIN - SCORING'!$F$3:$F$9</xm:f>
          </x14:formula1>
          <xm:sqref>N7:N81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4:AG82"/>
  <sheetViews>
    <sheetView topLeftCell="I1" workbookViewId="0">
      <selection activeCell="X14" sqref="X14:AG20"/>
    </sheetView>
  </sheetViews>
  <sheetFormatPr defaultColWidth="11.44140625" defaultRowHeight="13.2" x14ac:dyDescent="0.25"/>
  <cols>
    <col min="1" max="1" width="3.109375" style="3" customWidth="1"/>
    <col min="2" max="2" width="3.6640625" style="8" customWidth="1"/>
    <col min="3" max="3" width="3.88671875" style="145" customWidth="1"/>
    <col min="4" max="4" width="6.33203125" style="7" customWidth="1"/>
    <col min="5" max="5" width="13.33203125" style="3" customWidth="1"/>
    <col min="6" max="6" width="18.109375" style="3" customWidth="1"/>
    <col min="7" max="7" width="7.44140625" style="10" customWidth="1"/>
    <col min="8" max="8" width="7.44140625" style="3" customWidth="1"/>
    <col min="9" max="9" width="8.6640625" style="3" customWidth="1"/>
    <col min="10" max="11" width="7.44140625" style="3" customWidth="1"/>
    <col min="12" max="12" width="3.109375" style="3" customWidth="1"/>
    <col min="13" max="13" width="3.6640625" style="8" customWidth="1"/>
    <col min="14" max="14" width="3.88671875" style="145" customWidth="1"/>
    <col min="15" max="15" width="6.33203125" style="7" customWidth="1"/>
    <col min="16" max="16" width="13.33203125" style="3" customWidth="1"/>
    <col min="17" max="17" width="18.109375" style="3" customWidth="1"/>
    <col min="18" max="18" width="7.44140625" style="10" customWidth="1"/>
    <col min="19" max="19" width="7.44140625" style="121" customWidth="1"/>
    <col min="20" max="22" width="7.44140625" style="3" customWidth="1"/>
    <col min="23" max="23" width="3.109375" style="3" customWidth="1"/>
    <col min="24" max="24" width="3.6640625" style="8" customWidth="1"/>
    <col min="25" max="25" width="3.88671875" style="145" customWidth="1"/>
    <col min="26" max="26" width="6.33203125" style="7" customWidth="1"/>
    <col min="27" max="27" width="16.33203125" style="3" customWidth="1"/>
    <col min="28" max="28" width="20.109375" style="3" bestFit="1" customWidth="1"/>
    <col min="29" max="29" width="7.44140625" style="10" customWidth="1"/>
    <col min="30" max="33" width="7.44140625" style="3" customWidth="1"/>
    <col min="34" max="34" width="6.6640625" style="3" customWidth="1"/>
    <col min="35" max="16384" width="11.44140625" style="3"/>
  </cols>
  <sheetData>
    <row r="4" spans="1:33" x14ac:dyDescent="0.25">
      <c r="A4" s="311"/>
      <c r="L4" s="311"/>
    </row>
    <row r="5" spans="1:33" x14ac:dyDescent="0.25">
      <c r="E5" s="312" t="s">
        <v>17</v>
      </c>
      <c r="G5" s="9" t="s">
        <v>52</v>
      </c>
      <c r="H5" s="7" t="s">
        <v>3</v>
      </c>
      <c r="I5" s="313" t="s">
        <v>3</v>
      </c>
      <c r="P5" s="312" t="s">
        <v>13</v>
      </c>
      <c r="R5" s="9" t="s">
        <v>52</v>
      </c>
      <c r="S5" s="493" t="s">
        <v>3</v>
      </c>
      <c r="T5" s="313" t="s">
        <v>3</v>
      </c>
      <c r="AA5" s="312" t="s">
        <v>19</v>
      </c>
      <c r="AC5" s="9" t="s">
        <v>52</v>
      </c>
      <c r="AD5" s="7" t="s">
        <v>3</v>
      </c>
      <c r="AE5" s="313" t="s">
        <v>3</v>
      </c>
    </row>
    <row r="6" spans="1:33" ht="13.8" thickBot="1" x14ac:dyDescent="0.3">
      <c r="B6" s="314" t="s">
        <v>87</v>
      </c>
      <c r="C6" s="315" t="s">
        <v>62</v>
      </c>
      <c r="D6" s="314" t="s">
        <v>56</v>
      </c>
      <c r="E6" s="314" t="s">
        <v>14</v>
      </c>
      <c r="F6" s="314" t="s">
        <v>2</v>
      </c>
      <c r="G6" s="467" t="s">
        <v>48</v>
      </c>
      <c r="H6" s="314" t="s">
        <v>11</v>
      </c>
      <c r="I6" s="316" t="s">
        <v>10</v>
      </c>
      <c r="J6" s="314" t="s">
        <v>0</v>
      </c>
      <c r="K6" s="314" t="s">
        <v>1</v>
      </c>
      <c r="M6" s="314" t="s">
        <v>87</v>
      </c>
      <c r="N6" s="315" t="s">
        <v>62</v>
      </c>
      <c r="O6" s="314" t="s">
        <v>56</v>
      </c>
      <c r="P6" s="314" t="s">
        <v>14</v>
      </c>
      <c r="Q6" s="314" t="s">
        <v>2</v>
      </c>
      <c r="R6" s="467" t="s">
        <v>48</v>
      </c>
      <c r="S6" s="494" t="s">
        <v>11</v>
      </c>
      <c r="T6" s="316" t="s">
        <v>10</v>
      </c>
      <c r="U6" s="314" t="s">
        <v>0</v>
      </c>
      <c r="V6" s="314" t="s">
        <v>1</v>
      </c>
      <c r="X6" s="314" t="s">
        <v>87</v>
      </c>
      <c r="Y6" s="315" t="s">
        <v>62</v>
      </c>
      <c r="Z6" s="314" t="s">
        <v>56</v>
      </c>
      <c r="AA6" s="314" t="s">
        <v>14</v>
      </c>
      <c r="AB6" s="314" t="s">
        <v>2</v>
      </c>
      <c r="AC6" s="467" t="s">
        <v>48</v>
      </c>
      <c r="AD6" s="314" t="s">
        <v>11</v>
      </c>
      <c r="AE6" s="316" t="s">
        <v>10</v>
      </c>
      <c r="AF6" s="314" t="s">
        <v>0</v>
      </c>
      <c r="AG6" s="314" t="s">
        <v>1</v>
      </c>
    </row>
    <row r="7" spans="1:33" x14ac:dyDescent="0.25">
      <c r="B7" s="317">
        <v>1</v>
      </c>
      <c r="C7" s="318">
        <v>7</v>
      </c>
      <c r="D7" s="319">
        <v>1</v>
      </c>
      <c r="E7" s="320" t="s">
        <v>282</v>
      </c>
      <c r="F7" s="478" t="s">
        <v>283</v>
      </c>
      <c r="G7" s="468">
        <v>154</v>
      </c>
      <c r="H7" s="321">
        <v>57.5</v>
      </c>
      <c r="I7" s="322">
        <f t="shared" ref="I7:I8" si="0">IF(ISNUMBER(H7),APF_lbs(H7),"-")</f>
        <v>126.7</v>
      </c>
      <c r="J7" s="321"/>
      <c r="K7" s="321"/>
      <c r="M7" s="317">
        <v>1</v>
      </c>
      <c r="N7" s="318">
        <v>7</v>
      </c>
      <c r="O7" s="319">
        <v>1</v>
      </c>
      <c r="P7" s="320" t="s">
        <v>282</v>
      </c>
      <c r="Q7" s="478" t="s">
        <v>283</v>
      </c>
      <c r="R7" s="468">
        <v>154</v>
      </c>
      <c r="S7" s="321">
        <v>35</v>
      </c>
      <c r="T7" s="322">
        <f t="shared" ref="T7:T8" si="1">IF(ISNUMBER(S7),APF_lbs(S7),"-")</f>
        <v>77</v>
      </c>
      <c r="U7" s="321"/>
      <c r="V7" s="321"/>
      <c r="X7" s="317">
        <v>1</v>
      </c>
      <c r="Y7" s="318">
        <v>7</v>
      </c>
      <c r="Z7" s="319">
        <v>1</v>
      </c>
      <c r="AA7" s="320" t="s">
        <v>282</v>
      </c>
      <c r="AB7" s="320" t="s">
        <v>283</v>
      </c>
      <c r="AC7" s="468">
        <v>154</v>
      </c>
      <c r="AD7" s="321">
        <v>72.5</v>
      </c>
      <c r="AE7" s="322">
        <f t="shared" ref="AE7:AE8" si="2">IF(ISNUMBER(AD7),APF_lbs(AD7),"-")</f>
        <v>159.69999999999999</v>
      </c>
      <c r="AF7" s="321"/>
      <c r="AG7" s="321"/>
    </row>
    <row r="8" spans="1:33" x14ac:dyDescent="0.25">
      <c r="A8" s="326"/>
      <c r="B8" s="18">
        <v>2</v>
      </c>
      <c r="C8" s="147">
        <v>6</v>
      </c>
      <c r="D8" s="310">
        <v>1</v>
      </c>
      <c r="E8" s="327" t="s">
        <v>279</v>
      </c>
      <c r="F8" s="477" t="s">
        <v>280</v>
      </c>
      <c r="G8" s="469">
        <v>202</v>
      </c>
      <c r="H8" s="328">
        <v>77.5</v>
      </c>
      <c r="I8" s="322">
        <f t="shared" si="0"/>
        <v>170.7</v>
      </c>
      <c r="J8" s="328"/>
      <c r="K8" s="328"/>
      <c r="L8" s="326"/>
      <c r="M8" s="18">
        <v>2</v>
      </c>
      <c r="N8" s="147">
        <v>9</v>
      </c>
      <c r="O8" s="310">
        <v>1</v>
      </c>
      <c r="P8" s="327" t="s">
        <v>288</v>
      </c>
      <c r="Q8" s="477" t="s">
        <v>289</v>
      </c>
      <c r="R8" s="469">
        <v>157</v>
      </c>
      <c r="S8" s="328">
        <v>42.5</v>
      </c>
      <c r="T8" s="322">
        <f t="shared" si="1"/>
        <v>93.5</v>
      </c>
      <c r="U8" s="328"/>
      <c r="V8" s="328"/>
      <c r="X8" s="18">
        <v>2</v>
      </c>
      <c r="Y8" s="147">
        <v>1</v>
      </c>
      <c r="Z8" s="310">
        <v>1</v>
      </c>
      <c r="AA8" s="327" t="s">
        <v>265</v>
      </c>
      <c r="AB8" s="327" t="s">
        <v>266</v>
      </c>
      <c r="AC8" s="469">
        <v>182</v>
      </c>
      <c r="AD8" s="328">
        <v>85</v>
      </c>
      <c r="AE8" s="322">
        <f t="shared" si="2"/>
        <v>187.2</v>
      </c>
      <c r="AF8" s="328"/>
      <c r="AG8" s="328"/>
    </row>
    <row r="9" spans="1:33" x14ac:dyDescent="0.25">
      <c r="B9" s="18">
        <v>3</v>
      </c>
      <c r="C9" s="147">
        <v>3</v>
      </c>
      <c r="D9" s="310">
        <v>1</v>
      </c>
      <c r="E9" s="327" t="s">
        <v>270</v>
      </c>
      <c r="F9" s="477" t="s">
        <v>271</v>
      </c>
      <c r="G9" s="469">
        <v>250</v>
      </c>
      <c r="H9" s="328">
        <v>82.5</v>
      </c>
      <c r="I9" s="322">
        <f t="shared" ref="I9:I72" si="3">IF(ISNUMBER(H9),APF_lbs(H9),"-")</f>
        <v>181.7</v>
      </c>
      <c r="J9" s="328"/>
      <c r="K9" s="328"/>
      <c r="L9" s="326"/>
      <c r="M9" s="18">
        <v>3</v>
      </c>
      <c r="N9" s="147">
        <v>2</v>
      </c>
      <c r="O9" s="310">
        <v>1</v>
      </c>
      <c r="P9" s="327" t="s">
        <v>268</v>
      </c>
      <c r="Q9" s="477" t="s">
        <v>269</v>
      </c>
      <c r="R9" s="469">
        <v>113</v>
      </c>
      <c r="S9" s="328">
        <v>42.5</v>
      </c>
      <c r="T9" s="322">
        <f t="shared" ref="T9:T72" si="4">IF(ISNUMBER(S9),APF_lbs(S9),"-")</f>
        <v>93.5</v>
      </c>
      <c r="U9" s="328"/>
      <c r="V9" s="328"/>
      <c r="X9" s="18">
        <v>3</v>
      </c>
      <c r="Y9" s="147">
        <v>12</v>
      </c>
      <c r="Z9" s="310">
        <v>1</v>
      </c>
      <c r="AA9" s="327" t="s">
        <v>296</v>
      </c>
      <c r="AB9" s="327" t="s">
        <v>297</v>
      </c>
      <c r="AC9" s="469">
        <v>142</v>
      </c>
      <c r="AD9" s="328">
        <v>97.5</v>
      </c>
      <c r="AE9" s="322">
        <f t="shared" ref="AE9:AE72" si="5">IF(ISNUMBER(AD9),APF_lbs(AD9),"-")</f>
        <v>214.7</v>
      </c>
      <c r="AF9" s="328"/>
      <c r="AG9" s="328"/>
    </row>
    <row r="10" spans="1:33" x14ac:dyDescent="0.25">
      <c r="B10" s="18">
        <v>4</v>
      </c>
      <c r="C10" s="147">
        <v>9</v>
      </c>
      <c r="D10" s="310">
        <v>1</v>
      </c>
      <c r="E10" s="327" t="s">
        <v>288</v>
      </c>
      <c r="F10" s="477" t="s">
        <v>289</v>
      </c>
      <c r="G10" s="469">
        <v>157</v>
      </c>
      <c r="H10" s="328">
        <v>87.5</v>
      </c>
      <c r="I10" s="322">
        <f t="shared" si="3"/>
        <v>192.7</v>
      </c>
      <c r="J10" s="328"/>
      <c r="K10" s="328"/>
      <c r="L10" s="326"/>
      <c r="M10" s="18">
        <v>4</v>
      </c>
      <c r="N10" s="147">
        <v>12</v>
      </c>
      <c r="O10" s="310">
        <v>1</v>
      </c>
      <c r="P10" s="327" t="s">
        <v>296</v>
      </c>
      <c r="Q10" s="477" t="s">
        <v>297</v>
      </c>
      <c r="R10" s="469">
        <v>142</v>
      </c>
      <c r="S10" s="328">
        <v>47.5</v>
      </c>
      <c r="T10" s="322">
        <f t="shared" si="4"/>
        <v>104.5</v>
      </c>
      <c r="U10" s="328"/>
      <c r="V10" s="328"/>
      <c r="X10" s="18">
        <v>4</v>
      </c>
      <c r="Y10" s="147">
        <v>9</v>
      </c>
      <c r="Z10" s="310">
        <v>1</v>
      </c>
      <c r="AA10" s="327" t="s">
        <v>288</v>
      </c>
      <c r="AB10" s="327" t="s">
        <v>289</v>
      </c>
      <c r="AC10" s="469">
        <v>157</v>
      </c>
      <c r="AD10" s="328">
        <v>107.5</v>
      </c>
      <c r="AE10" s="322">
        <f t="shared" si="5"/>
        <v>236.7</v>
      </c>
      <c r="AF10" s="328"/>
      <c r="AG10" s="328"/>
    </row>
    <row r="11" spans="1:33" x14ac:dyDescent="0.25">
      <c r="B11" s="18">
        <v>5</v>
      </c>
      <c r="C11" s="147">
        <v>12</v>
      </c>
      <c r="D11" s="310">
        <v>1</v>
      </c>
      <c r="E11" s="327" t="s">
        <v>296</v>
      </c>
      <c r="F11" s="477" t="s">
        <v>297</v>
      </c>
      <c r="G11" s="469">
        <v>142</v>
      </c>
      <c r="H11" s="328">
        <v>87.5</v>
      </c>
      <c r="I11" s="322">
        <f t="shared" si="3"/>
        <v>192.7</v>
      </c>
      <c r="J11" s="328"/>
      <c r="K11" s="328"/>
      <c r="L11" s="326"/>
      <c r="M11" s="18">
        <v>5</v>
      </c>
      <c r="N11" s="147">
        <v>6</v>
      </c>
      <c r="O11" s="310">
        <v>1</v>
      </c>
      <c r="P11" s="327" t="s">
        <v>279</v>
      </c>
      <c r="Q11" s="477" t="s">
        <v>280</v>
      </c>
      <c r="R11" s="469">
        <v>202</v>
      </c>
      <c r="S11" s="328">
        <v>52.5</v>
      </c>
      <c r="T11" s="322">
        <f t="shared" si="4"/>
        <v>115.5</v>
      </c>
      <c r="U11" s="328"/>
      <c r="V11" s="328"/>
      <c r="X11" s="18">
        <v>5</v>
      </c>
      <c r="Y11" s="147">
        <v>3</v>
      </c>
      <c r="Z11" s="310">
        <v>1</v>
      </c>
      <c r="AA11" s="327" t="s">
        <v>270</v>
      </c>
      <c r="AB11" s="327" t="s">
        <v>271</v>
      </c>
      <c r="AC11" s="469">
        <v>250</v>
      </c>
      <c r="AD11" s="328">
        <v>127.5</v>
      </c>
      <c r="AE11" s="322">
        <f t="shared" si="5"/>
        <v>281</v>
      </c>
      <c r="AF11" s="328"/>
      <c r="AG11" s="328"/>
    </row>
    <row r="12" spans="1:33" x14ac:dyDescent="0.25">
      <c r="B12" s="18">
        <v>6</v>
      </c>
      <c r="C12" s="147">
        <v>1</v>
      </c>
      <c r="D12" s="310">
        <v>1</v>
      </c>
      <c r="E12" s="327" t="s">
        <v>265</v>
      </c>
      <c r="F12" s="477" t="s">
        <v>266</v>
      </c>
      <c r="G12" s="469">
        <v>182</v>
      </c>
      <c r="H12" s="328">
        <v>90</v>
      </c>
      <c r="I12" s="322">
        <f t="shared" si="3"/>
        <v>198.2</v>
      </c>
      <c r="J12" s="328"/>
      <c r="K12" s="328"/>
      <c r="L12" s="326"/>
      <c r="M12" s="18">
        <v>6</v>
      </c>
      <c r="N12" s="147">
        <v>3</v>
      </c>
      <c r="O12" s="310">
        <v>1</v>
      </c>
      <c r="P12" s="327" t="s">
        <v>270</v>
      </c>
      <c r="Q12" s="477" t="s">
        <v>271</v>
      </c>
      <c r="R12" s="469">
        <v>250</v>
      </c>
      <c r="S12" s="328">
        <v>55</v>
      </c>
      <c r="T12" s="322">
        <f t="shared" si="4"/>
        <v>121.2</v>
      </c>
      <c r="U12" s="328"/>
      <c r="V12" s="328"/>
      <c r="X12" s="18">
        <v>6</v>
      </c>
      <c r="Y12" s="147">
        <v>6</v>
      </c>
      <c r="Z12" s="310">
        <v>1</v>
      </c>
      <c r="AA12" s="327" t="s">
        <v>279</v>
      </c>
      <c r="AB12" s="327" t="s">
        <v>280</v>
      </c>
      <c r="AC12" s="469">
        <v>202</v>
      </c>
      <c r="AD12" s="328">
        <v>127.5</v>
      </c>
      <c r="AE12" s="322">
        <f t="shared" si="5"/>
        <v>281</v>
      </c>
      <c r="AF12" s="328"/>
      <c r="AG12" s="328"/>
    </row>
    <row r="13" spans="1:33" x14ac:dyDescent="0.25">
      <c r="B13" s="18">
        <v>7</v>
      </c>
      <c r="C13" s="147">
        <v>2</v>
      </c>
      <c r="D13" s="310">
        <v>1</v>
      </c>
      <c r="E13" s="327" t="s">
        <v>268</v>
      </c>
      <c r="F13" s="477" t="s">
        <v>269</v>
      </c>
      <c r="G13" s="469">
        <v>113</v>
      </c>
      <c r="H13" s="328" t="s">
        <v>46</v>
      </c>
      <c r="I13" s="322" t="str">
        <f t="shared" si="3"/>
        <v>-</v>
      </c>
      <c r="J13" s="328"/>
      <c r="K13" s="328"/>
      <c r="L13" s="326"/>
      <c r="M13" s="18">
        <v>7</v>
      </c>
      <c r="N13" s="147">
        <v>1</v>
      </c>
      <c r="O13" s="310">
        <v>1</v>
      </c>
      <c r="P13" s="327" t="s">
        <v>265</v>
      </c>
      <c r="Q13" s="477" t="s">
        <v>266</v>
      </c>
      <c r="R13" s="469">
        <v>182</v>
      </c>
      <c r="S13" s="328">
        <v>57.5</v>
      </c>
      <c r="T13" s="322">
        <f t="shared" si="4"/>
        <v>126.7</v>
      </c>
      <c r="U13" s="328"/>
      <c r="V13" s="328"/>
      <c r="X13" s="18">
        <v>7</v>
      </c>
      <c r="Y13" s="147">
        <v>2</v>
      </c>
      <c r="Z13" s="310">
        <v>1</v>
      </c>
      <c r="AA13" s="327" t="s">
        <v>268</v>
      </c>
      <c r="AB13" s="327" t="s">
        <v>269</v>
      </c>
      <c r="AC13" s="469">
        <v>113</v>
      </c>
      <c r="AD13" s="328" t="s">
        <v>46</v>
      </c>
      <c r="AE13" s="322" t="str">
        <f t="shared" si="5"/>
        <v>-</v>
      </c>
      <c r="AF13" s="328"/>
      <c r="AG13" s="328"/>
    </row>
    <row r="14" spans="1:33" x14ac:dyDescent="0.25">
      <c r="B14" s="18">
        <v>8</v>
      </c>
      <c r="C14" s="147">
        <v>11</v>
      </c>
      <c r="D14" s="310">
        <v>2</v>
      </c>
      <c r="E14" s="327" t="s">
        <v>293</v>
      </c>
      <c r="F14" s="477" t="s">
        <v>294</v>
      </c>
      <c r="G14" s="469">
        <v>158</v>
      </c>
      <c r="H14" s="328">
        <v>95</v>
      </c>
      <c r="I14" s="322">
        <f t="shared" si="3"/>
        <v>209.2</v>
      </c>
      <c r="J14" s="328"/>
      <c r="K14" s="328"/>
      <c r="L14" s="326"/>
      <c r="M14" s="18">
        <v>8</v>
      </c>
      <c r="N14" s="147">
        <v>11</v>
      </c>
      <c r="O14" s="310">
        <v>2</v>
      </c>
      <c r="P14" s="327" t="s">
        <v>293</v>
      </c>
      <c r="Q14" s="477" t="s">
        <v>294</v>
      </c>
      <c r="R14" s="469">
        <v>158</v>
      </c>
      <c r="S14" s="328">
        <v>55</v>
      </c>
      <c r="T14" s="322">
        <f t="shared" si="4"/>
        <v>121.2</v>
      </c>
      <c r="U14" s="328"/>
      <c r="V14" s="328"/>
      <c r="X14" s="18">
        <v>8</v>
      </c>
      <c r="Y14" s="147">
        <v>13</v>
      </c>
      <c r="Z14" s="310">
        <v>2</v>
      </c>
      <c r="AA14" s="327" t="s">
        <v>298</v>
      </c>
      <c r="AB14" s="327" t="s">
        <v>297</v>
      </c>
      <c r="AC14" s="469">
        <v>170</v>
      </c>
      <c r="AD14" s="328">
        <v>95</v>
      </c>
      <c r="AE14" s="322">
        <f t="shared" si="5"/>
        <v>209.2</v>
      </c>
      <c r="AF14" s="328"/>
      <c r="AG14" s="328"/>
    </row>
    <row r="15" spans="1:33" x14ac:dyDescent="0.25">
      <c r="B15" s="18">
        <v>9</v>
      </c>
      <c r="C15" s="147">
        <v>13</v>
      </c>
      <c r="D15" s="310">
        <v>2</v>
      </c>
      <c r="E15" s="327" t="s">
        <v>298</v>
      </c>
      <c r="F15" s="477" t="s">
        <v>297</v>
      </c>
      <c r="G15" s="469">
        <v>170</v>
      </c>
      <c r="H15" s="328">
        <v>97.5</v>
      </c>
      <c r="I15" s="322">
        <f t="shared" si="3"/>
        <v>214.7</v>
      </c>
      <c r="J15" s="328"/>
      <c r="K15" s="328"/>
      <c r="L15" s="326"/>
      <c r="M15" s="18">
        <v>9</v>
      </c>
      <c r="N15" s="147">
        <v>8</v>
      </c>
      <c r="O15" s="310">
        <v>2</v>
      </c>
      <c r="P15" s="327" t="s">
        <v>285</v>
      </c>
      <c r="Q15" s="477" t="s">
        <v>286</v>
      </c>
      <c r="R15" s="469">
        <v>145</v>
      </c>
      <c r="S15" s="328">
        <v>55</v>
      </c>
      <c r="T15" s="322">
        <f t="shared" si="4"/>
        <v>121.2</v>
      </c>
      <c r="U15" s="328"/>
      <c r="V15" s="328"/>
      <c r="X15" s="18">
        <v>9</v>
      </c>
      <c r="Y15" s="147">
        <v>5</v>
      </c>
      <c r="Z15" s="310">
        <v>2</v>
      </c>
      <c r="AA15" s="327" t="s">
        <v>276</v>
      </c>
      <c r="AB15" s="327" t="s">
        <v>277</v>
      </c>
      <c r="AC15" s="469">
        <v>193</v>
      </c>
      <c r="AD15" s="328">
        <v>102.5</v>
      </c>
      <c r="AE15" s="322">
        <f t="shared" si="5"/>
        <v>225.7</v>
      </c>
      <c r="AF15" s="328"/>
      <c r="AG15" s="328"/>
    </row>
    <row r="16" spans="1:33" x14ac:dyDescent="0.25">
      <c r="B16" s="18">
        <v>10</v>
      </c>
      <c r="C16" s="147">
        <v>14</v>
      </c>
      <c r="D16" s="310">
        <v>2</v>
      </c>
      <c r="E16" s="327" t="s">
        <v>299</v>
      </c>
      <c r="F16" s="477" t="s">
        <v>300</v>
      </c>
      <c r="G16" s="469">
        <v>126</v>
      </c>
      <c r="H16" s="328">
        <v>102.5</v>
      </c>
      <c r="I16" s="322">
        <f t="shared" si="3"/>
        <v>225.7</v>
      </c>
      <c r="J16" s="328"/>
      <c r="K16" s="328"/>
      <c r="L16" s="326"/>
      <c r="M16" s="18">
        <v>10</v>
      </c>
      <c r="N16" s="147">
        <v>14</v>
      </c>
      <c r="O16" s="310">
        <v>2</v>
      </c>
      <c r="P16" s="327" t="s">
        <v>299</v>
      </c>
      <c r="Q16" s="477" t="s">
        <v>300</v>
      </c>
      <c r="R16" s="469">
        <v>126</v>
      </c>
      <c r="S16" s="328">
        <v>55</v>
      </c>
      <c r="T16" s="322">
        <f t="shared" si="4"/>
        <v>121.2</v>
      </c>
      <c r="U16" s="328"/>
      <c r="V16" s="328"/>
      <c r="X16" s="18">
        <v>10</v>
      </c>
      <c r="Y16" s="147">
        <v>4</v>
      </c>
      <c r="Z16" s="310">
        <v>2</v>
      </c>
      <c r="AA16" s="327" t="s">
        <v>273</v>
      </c>
      <c r="AB16" s="327" t="s">
        <v>274</v>
      </c>
      <c r="AC16" s="469">
        <v>170</v>
      </c>
      <c r="AD16" s="328">
        <v>102.5</v>
      </c>
      <c r="AE16" s="322">
        <f t="shared" si="5"/>
        <v>225.7</v>
      </c>
      <c r="AF16" s="328"/>
      <c r="AG16" s="328"/>
    </row>
    <row r="17" spans="1:33" x14ac:dyDescent="0.25">
      <c r="B17" s="18">
        <v>11</v>
      </c>
      <c r="C17" s="147">
        <v>4</v>
      </c>
      <c r="D17" s="310">
        <v>2</v>
      </c>
      <c r="E17" s="327" t="s">
        <v>273</v>
      </c>
      <c r="F17" s="477" t="s">
        <v>274</v>
      </c>
      <c r="G17" s="469">
        <v>170</v>
      </c>
      <c r="H17" s="328">
        <v>105</v>
      </c>
      <c r="I17" s="322">
        <f t="shared" si="3"/>
        <v>231.2</v>
      </c>
      <c r="J17" s="328"/>
      <c r="K17" s="328"/>
      <c r="L17" s="326"/>
      <c r="M17" s="18">
        <v>11</v>
      </c>
      <c r="N17" s="147">
        <v>4</v>
      </c>
      <c r="O17" s="310">
        <v>2</v>
      </c>
      <c r="P17" s="327" t="s">
        <v>273</v>
      </c>
      <c r="Q17" s="477" t="s">
        <v>274</v>
      </c>
      <c r="R17" s="469">
        <v>170</v>
      </c>
      <c r="S17" s="328">
        <v>57.5</v>
      </c>
      <c r="T17" s="322">
        <f t="shared" si="4"/>
        <v>126.7</v>
      </c>
      <c r="U17" s="328"/>
      <c r="V17" s="328"/>
      <c r="X17" s="18">
        <v>11</v>
      </c>
      <c r="Y17" s="147">
        <v>14</v>
      </c>
      <c r="Z17" s="310">
        <v>2</v>
      </c>
      <c r="AA17" s="327" t="s">
        <v>299</v>
      </c>
      <c r="AB17" s="327" t="s">
        <v>300</v>
      </c>
      <c r="AC17" s="469">
        <v>126</v>
      </c>
      <c r="AD17" s="328">
        <v>102.5</v>
      </c>
      <c r="AE17" s="322">
        <f t="shared" si="5"/>
        <v>225.7</v>
      </c>
      <c r="AF17" s="328"/>
      <c r="AG17" s="328"/>
    </row>
    <row r="18" spans="1:33" x14ac:dyDescent="0.25">
      <c r="B18" s="18">
        <v>12</v>
      </c>
      <c r="C18" s="147">
        <v>5</v>
      </c>
      <c r="D18" s="310">
        <v>2</v>
      </c>
      <c r="E18" s="327" t="s">
        <v>276</v>
      </c>
      <c r="F18" s="477" t="s">
        <v>277</v>
      </c>
      <c r="G18" s="469">
        <v>193</v>
      </c>
      <c r="H18" s="328">
        <v>110</v>
      </c>
      <c r="I18" s="322">
        <f t="shared" si="3"/>
        <v>242.5</v>
      </c>
      <c r="J18" s="328"/>
      <c r="K18" s="328"/>
      <c r="L18" s="326"/>
      <c r="M18" s="18">
        <v>12</v>
      </c>
      <c r="N18" s="147">
        <v>13</v>
      </c>
      <c r="O18" s="310">
        <v>2</v>
      </c>
      <c r="P18" s="327" t="s">
        <v>298</v>
      </c>
      <c r="Q18" s="477" t="s">
        <v>297</v>
      </c>
      <c r="R18" s="469">
        <v>170</v>
      </c>
      <c r="S18" s="328">
        <v>62.5</v>
      </c>
      <c r="T18" s="322">
        <f t="shared" si="4"/>
        <v>137.69999999999999</v>
      </c>
      <c r="U18" s="328"/>
      <c r="V18" s="328"/>
      <c r="X18" s="18">
        <v>12</v>
      </c>
      <c r="Y18" s="147">
        <v>11</v>
      </c>
      <c r="Z18" s="310">
        <v>2</v>
      </c>
      <c r="AA18" s="327" t="s">
        <v>293</v>
      </c>
      <c r="AB18" s="327" t="s">
        <v>294</v>
      </c>
      <c r="AC18" s="469">
        <v>158</v>
      </c>
      <c r="AD18" s="328">
        <v>127.5</v>
      </c>
      <c r="AE18" s="322">
        <f t="shared" si="5"/>
        <v>281</v>
      </c>
      <c r="AF18" s="328"/>
      <c r="AG18" s="328"/>
    </row>
    <row r="19" spans="1:33" x14ac:dyDescent="0.25">
      <c r="B19" s="18">
        <v>13</v>
      </c>
      <c r="C19" s="147">
        <v>8</v>
      </c>
      <c r="D19" s="310">
        <v>2</v>
      </c>
      <c r="E19" s="327" t="s">
        <v>285</v>
      </c>
      <c r="F19" s="477" t="s">
        <v>286</v>
      </c>
      <c r="G19" s="469">
        <v>145</v>
      </c>
      <c r="H19" s="328">
        <v>110</v>
      </c>
      <c r="I19" s="322">
        <f t="shared" si="3"/>
        <v>242.5</v>
      </c>
      <c r="J19" s="328"/>
      <c r="K19" s="328"/>
      <c r="L19" s="326"/>
      <c r="M19" s="18">
        <v>13</v>
      </c>
      <c r="N19" s="147">
        <v>5</v>
      </c>
      <c r="O19" s="310">
        <v>2</v>
      </c>
      <c r="P19" s="327" t="s">
        <v>276</v>
      </c>
      <c r="Q19" s="477" t="s">
        <v>277</v>
      </c>
      <c r="R19" s="469">
        <v>193</v>
      </c>
      <c r="S19" s="328">
        <v>72.5</v>
      </c>
      <c r="T19" s="322">
        <f t="shared" si="4"/>
        <v>159.69999999999999</v>
      </c>
      <c r="U19" s="328"/>
      <c r="V19" s="328"/>
      <c r="X19" s="18">
        <v>13</v>
      </c>
      <c r="Y19" s="147">
        <v>8</v>
      </c>
      <c r="Z19" s="310">
        <v>2</v>
      </c>
      <c r="AA19" s="327" t="s">
        <v>285</v>
      </c>
      <c r="AB19" s="327" t="s">
        <v>286</v>
      </c>
      <c r="AC19" s="469">
        <v>145</v>
      </c>
      <c r="AD19" s="328">
        <v>127.5</v>
      </c>
      <c r="AE19" s="322">
        <f t="shared" si="5"/>
        <v>281</v>
      </c>
      <c r="AF19" s="328"/>
      <c r="AG19" s="328"/>
    </row>
    <row r="20" spans="1:33" x14ac:dyDescent="0.25">
      <c r="B20" s="18">
        <v>14</v>
      </c>
      <c r="C20" s="147">
        <v>10</v>
      </c>
      <c r="D20" s="310">
        <v>2</v>
      </c>
      <c r="E20" s="327" t="s">
        <v>290</v>
      </c>
      <c r="F20" s="477" t="s">
        <v>291</v>
      </c>
      <c r="G20" s="469">
        <v>213</v>
      </c>
      <c r="H20" s="328">
        <v>242.5</v>
      </c>
      <c r="I20" s="322">
        <f t="shared" si="3"/>
        <v>534.5</v>
      </c>
      <c r="J20" s="328"/>
      <c r="K20" s="328"/>
      <c r="L20" s="326"/>
      <c r="M20" s="18">
        <v>14</v>
      </c>
      <c r="N20" s="147">
        <v>10</v>
      </c>
      <c r="O20" s="310">
        <v>2</v>
      </c>
      <c r="P20" s="327" t="s">
        <v>290</v>
      </c>
      <c r="Q20" s="477" t="s">
        <v>291</v>
      </c>
      <c r="R20" s="469">
        <v>213</v>
      </c>
      <c r="S20" s="328">
        <v>105</v>
      </c>
      <c r="T20" s="322">
        <f t="shared" si="4"/>
        <v>231.2</v>
      </c>
      <c r="U20" s="328"/>
      <c r="V20" s="328"/>
      <c r="X20" s="18">
        <v>14</v>
      </c>
      <c r="Y20" s="147">
        <v>10</v>
      </c>
      <c r="Z20" s="310">
        <v>2</v>
      </c>
      <c r="AA20" s="327" t="s">
        <v>290</v>
      </c>
      <c r="AB20" s="327" t="s">
        <v>291</v>
      </c>
      <c r="AC20" s="469">
        <v>213</v>
      </c>
      <c r="AD20" s="328">
        <v>182.5</v>
      </c>
      <c r="AE20" s="322">
        <f t="shared" si="5"/>
        <v>402.2</v>
      </c>
      <c r="AF20" s="328"/>
      <c r="AG20" s="328"/>
    </row>
    <row r="21" spans="1:33" x14ac:dyDescent="0.25">
      <c r="A21" s="326"/>
      <c r="B21" s="18">
        <v>15</v>
      </c>
      <c r="C21" s="147">
        <v>15</v>
      </c>
      <c r="D21" s="310" t="s">
        <v>46</v>
      </c>
      <c r="E21" s="327" t="s">
        <v>46</v>
      </c>
      <c r="F21" s="477" t="s">
        <v>46</v>
      </c>
      <c r="G21" s="469" t="s">
        <v>46</v>
      </c>
      <c r="H21" s="328" t="s">
        <v>46</v>
      </c>
      <c r="I21" s="322" t="str">
        <f t="shared" si="3"/>
        <v>-</v>
      </c>
      <c r="J21" s="328"/>
      <c r="K21" s="328"/>
      <c r="L21" s="326"/>
      <c r="M21" s="18">
        <v>15</v>
      </c>
      <c r="N21" s="147">
        <v>15</v>
      </c>
      <c r="O21" s="310" t="s">
        <v>46</v>
      </c>
      <c r="P21" s="327" t="s">
        <v>46</v>
      </c>
      <c r="Q21" s="477" t="s">
        <v>46</v>
      </c>
      <c r="R21" s="469" t="s">
        <v>46</v>
      </c>
      <c r="S21" s="328" t="s">
        <v>46</v>
      </c>
      <c r="T21" s="322" t="str">
        <f t="shared" si="4"/>
        <v>-</v>
      </c>
      <c r="U21" s="328"/>
      <c r="V21" s="328"/>
      <c r="X21" s="18">
        <v>15</v>
      </c>
      <c r="Y21" s="147">
        <v>15</v>
      </c>
      <c r="Z21" s="310" t="s">
        <v>46</v>
      </c>
      <c r="AA21" s="327" t="s">
        <v>46</v>
      </c>
      <c r="AB21" s="327" t="s">
        <v>46</v>
      </c>
      <c r="AC21" s="469" t="s">
        <v>46</v>
      </c>
      <c r="AD21" s="328" t="s">
        <v>46</v>
      </c>
      <c r="AE21" s="322" t="str">
        <f t="shared" si="5"/>
        <v>-</v>
      </c>
      <c r="AF21" s="328"/>
      <c r="AG21" s="328"/>
    </row>
    <row r="22" spans="1:33" x14ac:dyDescent="0.25">
      <c r="A22" s="326"/>
      <c r="B22" s="18">
        <v>16</v>
      </c>
      <c r="C22" s="147">
        <v>16</v>
      </c>
      <c r="D22" s="310" t="s">
        <v>46</v>
      </c>
      <c r="E22" s="327" t="s">
        <v>46</v>
      </c>
      <c r="F22" s="477" t="s">
        <v>46</v>
      </c>
      <c r="G22" s="469" t="s">
        <v>46</v>
      </c>
      <c r="H22" s="328" t="s">
        <v>46</v>
      </c>
      <c r="I22" s="322" t="str">
        <f t="shared" si="3"/>
        <v>-</v>
      </c>
      <c r="J22" s="328"/>
      <c r="K22" s="328"/>
      <c r="L22" s="326"/>
      <c r="M22" s="18">
        <v>16</v>
      </c>
      <c r="N22" s="147">
        <v>16</v>
      </c>
      <c r="O22" s="310" t="s">
        <v>46</v>
      </c>
      <c r="P22" s="327" t="s">
        <v>46</v>
      </c>
      <c r="Q22" s="477" t="s">
        <v>46</v>
      </c>
      <c r="R22" s="469" t="s">
        <v>46</v>
      </c>
      <c r="S22" s="328" t="s">
        <v>46</v>
      </c>
      <c r="T22" s="322" t="str">
        <f t="shared" si="4"/>
        <v>-</v>
      </c>
      <c r="U22" s="328"/>
      <c r="V22" s="328"/>
      <c r="X22" s="18">
        <v>16</v>
      </c>
      <c r="Y22" s="147">
        <v>16</v>
      </c>
      <c r="Z22" s="310" t="s">
        <v>46</v>
      </c>
      <c r="AA22" s="327" t="s">
        <v>46</v>
      </c>
      <c r="AB22" s="327" t="s">
        <v>46</v>
      </c>
      <c r="AC22" s="469" t="s">
        <v>46</v>
      </c>
      <c r="AD22" s="328" t="s">
        <v>46</v>
      </c>
      <c r="AE22" s="322" t="str">
        <f t="shared" si="5"/>
        <v>-</v>
      </c>
      <c r="AF22" s="328"/>
      <c r="AG22" s="328"/>
    </row>
    <row r="23" spans="1:33" x14ac:dyDescent="0.25">
      <c r="A23" s="326"/>
      <c r="B23" s="18">
        <v>17</v>
      </c>
      <c r="C23" s="147">
        <v>17</v>
      </c>
      <c r="D23" s="310" t="s">
        <v>46</v>
      </c>
      <c r="E23" s="327" t="s">
        <v>46</v>
      </c>
      <c r="F23" s="477" t="s">
        <v>46</v>
      </c>
      <c r="G23" s="469" t="s">
        <v>46</v>
      </c>
      <c r="H23" s="328" t="s">
        <v>46</v>
      </c>
      <c r="I23" s="322" t="str">
        <f t="shared" si="3"/>
        <v>-</v>
      </c>
      <c r="J23" s="328"/>
      <c r="K23" s="328"/>
      <c r="L23" s="326"/>
      <c r="M23" s="18">
        <v>17</v>
      </c>
      <c r="N23" s="147">
        <v>17</v>
      </c>
      <c r="O23" s="310" t="s">
        <v>46</v>
      </c>
      <c r="P23" s="327" t="s">
        <v>46</v>
      </c>
      <c r="Q23" s="477" t="s">
        <v>46</v>
      </c>
      <c r="R23" s="469" t="s">
        <v>46</v>
      </c>
      <c r="S23" s="328" t="s">
        <v>46</v>
      </c>
      <c r="T23" s="322" t="str">
        <f t="shared" si="4"/>
        <v>-</v>
      </c>
      <c r="U23" s="328"/>
      <c r="V23" s="328"/>
      <c r="X23" s="18">
        <v>17</v>
      </c>
      <c r="Y23" s="147">
        <v>17</v>
      </c>
      <c r="Z23" s="310" t="s">
        <v>46</v>
      </c>
      <c r="AA23" s="327" t="s">
        <v>46</v>
      </c>
      <c r="AB23" s="327" t="s">
        <v>46</v>
      </c>
      <c r="AC23" s="469" t="s">
        <v>46</v>
      </c>
      <c r="AD23" s="328" t="s">
        <v>46</v>
      </c>
      <c r="AE23" s="322" t="str">
        <f t="shared" si="5"/>
        <v>-</v>
      </c>
      <c r="AF23" s="328"/>
      <c r="AG23" s="328"/>
    </row>
    <row r="24" spans="1:33" x14ac:dyDescent="0.25">
      <c r="B24" s="18">
        <v>18</v>
      </c>
      <c r="C24" s="147">
        <v>18</v>
      </c>
      <c r="D24" s="310" t="s">
        <v>46</v>
      </c>
      <c r="E24" s="327" t="s">
        <v>46</v>
      </c>
      <c r="F24" s="477" t="s">
        <v>46</v>
      </c>
      <c r="G24" s="469" t="s">
        <v>46</v>
      </c>
      <c r="H24" s="328" t="s">
        <v>46</v>
      </c>
      <c r="I24" s="322" t="str">
        <f t="shared" si="3"/>
        <v>-</v>
      </c>
      <c r="J24" s="328"/>
      <c r="K24" s="328"/>
      <c r="L24" s="326"/>
      <c r="M24" s="18">
        <v>18</v>
      </c>
      <c r="N24" s="147">
        <v>18</v>
      </c>
      <c r="O24" s="310" t="s">
        <v>46</v>
      </c>
      <c r="P24" s="327" t="s">
        <v>46</v>
      </c>
      <c r="Q24" s="477" t="s">
        <v>46</v>
      </c>
      <c r="R24" s="469" t="s">
        <v>46</v>
      </c>
      <c r="S24" s="328" t="s">
        <v>46</v>
      </c>
      <c r="T24" s="322" t="str">
        <f t="shared" si="4"/>
        <v>-</v>
      </c>
      <c r="U24" s="328"/>
      <c r="V24" s="328"/>
      <c r="X24" s="18">
        <v>18</v>
      </c>
      <c r="Y24" s="147">
        <v>18</v>
      </c>
      <c r="Z24" s="310" t="s">
        <v>46</v>
      </c>
      <c r="AA24" s="327" t="s">
        <v>46</v>
      </c>
      <c r="AB24" s="327" t="s">
        <v>46</v>
      </c>
      <c r="AC24" s="469" t="s">
        <v>46</v>
      </c>
      <c r="AD24" s="328" t="s">
        <v>46</v>
      </c>
      <c r="AE24" s="322" t="str">
        <f t="shared" si="5"/>
        <v>-</v>
      </c>
      <c r="AF24" s="328"/>
      <c r="AG24" s="328"/>
    </row>
    <row r="25" spans="1:33" x14ac:dyDescent="0.25">
      <c r="B25" s="18">
        <v>19</v>
      </c>
      <c r="C25" s="147">
        <v>19</v>
      </c>
      <c r="D25" s="310" t="s">
        <v>46</v>
      </c>
      <c r="E25" s="327" t="s">
        <v>46</v>
      </c>
      <c r="F25" s="477" t="s">
        <v>46</v>
      </c>
      <c r="G25" s="469" t="s">
        <v>46</v>
      </c>
      <c r="H25" s="328" t="s">
        <v>46</v>
      </c>
      <c r="I25" s="322" t="str">
        <f t="shared" si="3"/>
        <v>-</v>
      </c>
      <c r="J25" s="328"/>
      <c r="K25" s="328"/>
      <c r="L25" s="326"/>
      <c r="M25" s="18">
        <v>19</v>
      </c>
      <c r="N25" s="147">
        <v>19</v>
      </c>
      <c r="O25" s="310" t="s">
        <v>46</v>
      </c>
      <c r="P25" s="327" t="s">
        <v>46</v>
      </c>
      <c r="Q25" s="477" t="s">
        <v>46</v>
      </c>
      <c r="R25" s="469" t="s">
        <v>46</v>
      </c>
      <c r="S25" s="328" t="s">
        <v>46</v>
      </c>
      <c r="T25" s="322" t="str">
        <f t="shared" si="4"/>
        <v>-</v>
      </c>
      <c r="U25" s="328"/>
      <c r="V25" s="328"/>
      <c r="X25" s="18">
        <v>19</v>
      </c>
      <c r="Y25" s="147">
        <v>19</v>
      </c>
      <c r="Z25" s="310" t="s">
        <v>46</v>
      </c>
      <c r="AA25" s="327" t="s">
        <v>46</v>
      </c>
      <c r="AB25" s="327" t="s">
        <v>46</v>
      </c>
      <c r="AC25" s="469" t="s">
        <v>46</v>
      </c>
      <c r="AD25" s="328" t="s">
        <v>46</v>
      </c>
      <c r="AE25" s="322" t="str">
        <f t="shared" si="5"/>
        <v>-</v>
      </c>
      <c r="AF25" s="328"/>
      <c r="AG25" s="328"/>
    </row>
    <row r="26" spans="1:33" x14ac:dyDescent="0.25">
      <c r="B26" s="18">
        <v>20</v>
      </c>
      <c r="C26" s="147">
        <v>20</v>
      </c>
      <c r="D26" s="310" t="s">
        <v>46</v>
      </c>
      <c r="E26" s="327" t="s">
        <v>46</v>
      </c>
      <c r="F26" s="477" t="s">
        <v>46</v>
      </c>
      <c r="G26" s="469" t="s">
        <v>46</v>
      </c>
      <c r="H26" s="328" t="s">
        <v>46</v>
      </c>
      <c r="I26" s="322" t="str">
        <f t="shared" si="3"/>
        <v>-</v>
      </c>
      <c r="J26" s="328"/>
      <c r="K26" s="328"/>
      <c r="L26" s="326"/>
      <c r="M26" s="18">
        <v>20</v>
      </c>
      <c r="N26" s="147">
        <v>20</v>
      </c>
      <c r="O26" s="310" t="s">
        <v>46</v>
      </c>
      <c r="P26" s="327" t="s">
        <v>46</v>
      </c>
      <c r="Q26" s="477" t="s">
        <v>46</v>
      </c>
      <c r="R26" s="469" t="s">
        <v>46</v>
      </c>
      <c r="S26" s="328" t="s">
        <v>46</v>
      </c>
      <c r="T26" s="322" t="str">
        <f t="shared" si="4"/>
        <v>-</v>
      </c>
      <c r="U26" s="328"/>
      <c r="V26" s="328"/>
      <c r="X26" s="18">
        <v>20</v>
      </c>
      <c r="Y26" s="147">
        <v>20</v>
      </c>
      <c r="Z26" s="310" t="s">
        <v>46</v>
      </c>
      <c r="AA26" s="327" t="s">
        <v>46</v>
      </c>
      <c r="AB26" s="327" t="s">
        <v>46</v>
      </c>
      <c r="AC26" s="469" t="s">
        <v>46</v>
      </c>
      <c r="AD26" s="328" t="s">
        <v>46</v>
      </c>
      <c r="AE26" s="322" t="str">
        <f t="shared" si="5"/>
        <v>-</v>
      </c>
      <c r="AF26" s="328"/>
      <c r="AG26" s="328"/>
    </row>
    <row r="27" spans="1:33" x14ac:dyDescent="0.25">
      <c r="B27" s="18">
        <v>21</v>
      </c>
      <c r="C27" s="147">
        <v>21</v>
      </c>
      <c r="D27" s="310" t="s">
        <v>46</v>
      </c>
      <c r="E27" s="327" t="s">
        <v>46</v>
      </c>
      <c r="F27" s="477" t="s">
        <v>46</v>
      </c>
      <c r="G27" s="469" t="s">
        <v>46</v>
      </c>
      <c r="H27" s="328" t="s">
        <v>46</v>
      </c>
      <c r="I27" s="322" t="str">
        <f t="shared" si="3"/>
        <v>-</v>
      </c>
      <c r="J27" s="328"/>
      <c r="K27" s="328"/>
      <c r="L27" s="326"/>
      <c r="M27" s="18">
        <v>21</v>
      </c>
      <c r="N27" s="147">
        <v>21</v>
      </c>
      <c r="O27" s="310" t="s">
        <v>46</v>
      </c>
      <c r="P27" s="327" t="s">
        <v>46</v>
      </c>
      <c r="Q27" s="477" t="s">
        <v>46</v>
      </c>
      <c r="R27" s="469" t="s">
        <v>46</v>
      </c>
      <c r="S27" s="328" t="s">
        <v>46</v>
      </c>
      <c r="T27" s="322" t="str">
        <f t="shared" si="4"/>
        <v>-</v>
      </c>
      <c r="U27" s="328"/>
      <c r="V27" s="328"/>
      <c r="X27" s="18">
        <v>21</v>
      </c>
      <c r="Y27" s="147">
        <v>21</v>
      </c>
      <c r="Z27" s="310" t="s">
        <v>46</v>
      </c>
      <c r="AA27" s="327" t="s">
        <v>46</v>
      </c>
      <c r="AB27" s="327" t="s">
        <v>46</v>
      </c>
      <c r="AC27" s="469" t="s">
        <v>46</v>
      </c>
      <c r="AD27" s="328" t="s">
        <v>46</v>
      </c>
      <c r="AE27" s="322" t="str">
        <f t="shared" si="5"/>
        <v>-</v>
      </c>
      <c r="AF27" s="328"/>
      <c r="AG27" s="328"/>
    </row>
    <row r="28" spans="1:33" x14ac:dyDescent="0.25">
      <c r="A28" s="326"/>
      <c r="B28" s="18">
        <v>22</v>
      </c>
      <c r="C28" s="147">
        <v>22</v>
      </c>
      <c r="D28" s="310" t="s">
        <v>46</v>
      </c>
      <c r="E28" s="327" t="s">
        <v>46</v>
      </c>
      <c r="F28" s="477" t="s">
        <v>46</v>
      </c>
      <c r="G28" s="469" t="s">
        <v>46</v>
      </c>
      <c r="H28" s="328" t="s">
        <v>46</v>
      </c>
      <c r="I28" s="322" t="str">
        <f t="shared" si="3"/>
        <v>-</v>
      </c>
      <c r="J28" s="328"/>
      <c r="K28" s="328"/>
      <c r="L28" s="326"/>
      <c r="M28" s="18">
        <v>22</v>
      </c>
      <c r="N28" s="147">
        <v>22</v>
      </c>
      <c r="O28" s="310" t="s">
        <v>46</v>
      </c>
      <c r="P28" s="327" t="s">
        <v>46</v>
      </c>
      <c r="Q28" s="477" t="s">
        <v>46</v>
      </c>
      <c r="R28" s="469" t="s">
        <v>46</v>
      </c>
      <c r="S28" s="328" t="s">
        <v>46</v>
      </c>
      <c r="T28" s="322" t="str">
        <f t="shared" si="4"/>
        <v>-</v>
      </c>
      <c r="U28" s="328"/>
      <c r="V28" s="328"/>
      <c r="X28" s="18">
        <v>22</v>
      </c>
      <c r="Y28" s="147">
        <v>22</v>
      </c>
      <c r="Z28" s="310" t="s">
        <v>46</v>
      </c>
      <c r="AA28" s="327" t="s">
        <v>46</v>
      </c>
      <c r="AB28" s="327" t="s">
        <v>46</v>
      </c>
      <c r="AC28" s="469" t="s">
        <v>46</v>
      </c>
      <c r="AD28" s="328" t="s">
        <v>46</v>
      </c>
      <c r="AE28" s="322" t="str">
        <f t="shared" si="5"/>
        <v>-</v>
      </c>
      <c r="AF28" s="328"/>
      <c r="AG28" s="328"/>
    </row>
    <row r="29" spans="1:33" x14ac:dyDescent="0.25">
      <c r="A29" s="326"/>
      <c r="B29" s="18">
        <v>23</v>
      </c>
      <c r="C29" s="147">
        <v>23</v>
      </c>
      <c r="D29" s="310" t="s">
        <v>46</v>
      </c>
      <c r="E29" s="327" t="s">
        <v>46</v>
      </c>
      <c r="F29" s="477" t="s">
        <v>46</v>
      </c>
      <c r="G29" s="469" t="s">
        <v>46</v>
      </c>
      <c r="H29" s="328" t="s">
        <v>46</v>
      </c>
      <c r="I29" s="322" t="str">
        <f t="shared" si="3"/>
        <v>-</v>
      </c>
      <c r="J29" s="328"/>
      <c r="K29" s="328"/>
      <c r="L29" s="326"/>
      <c r="M29" s="18">
        <v>23</v>
      </c>
      <c r="N29" s="147">
        <v>23</v>
      </c>
      <c r="O29" s="310" t="s">
        <v>46</v>
      </c>
      <c r="P29" s="327" t="s">
        <v>46</v>
      </c>
      <c r="Q29" s="477" t="s">
        <v>46</v>
      </c>
      <c r="R29" s="469" t="s">
        <v>46</v>
      </c>
      <c r="S29" s="328" t="s">
        <v>46</v>
      </c>
      <c r="T29" s="322" t="str">
        <f t="shared" si="4"/>
        <v>-</v>
      </c>
      <c r="U29" s="328"/>
      <c r="V29" s="328"/>
      <c r="X29" s="18">
        <v>23</v>
      </c>
      <c r="Y29" s="147">
        <v>23</v>
      </c>
      <c r="Z29" s="310" t="s">
        <v>46</v>
      </c>
      <c r="AA29" s="327" t="s">
        <v>46</v>
      </c>
      <c r="AB29" s="327" t="s">
        <v>46</v>
      </c>
      <c r="AC29" s="469" t="s">
        <v>46</v>
      </c>
      <c r="AD29" s="328" t="s">
        <v>46</v>
      </c>
      <c r="AE29" s="322" t="str">
        <f t="shared" si="5"/>
        <v>-</v>
      </c>
      <c r="AF29" s="328"/>
      <c r="AG29" s="328"/>
    </row>
    <row r="30" spans="1:33" x14ac:dyDescent="0.25">
      <c r="B30" s="18">
        <v>24</v>
      </c>
      <c r="C30" s="147">
        <v>24</v>
      </c>
      <c r="D30" s="310" t="s">
        <v>46</v>
      </c>
      <c r="E30" s="327" t="s">
        <v>46</v>
      </c>
      <c r="F30" s="477" t="s">
        <v>46</v>
      </c>
      <c r="G30" s="469" t="s">
        <v>46</v>
      </c>
      <c r="H30" s="328" t="s">
        <v>46</v>
      </c>
      <c r="I30" s="322" t="str">
        <f t="shared" si="3"/>
        <v>-</v>
      </c>
      <c r="J30" s="328"/>
      <c r="K30" s="328"/>
      <c r="L30" s="326"/>
      <c r="M30" s="18">
        <v>24</v>
      </c>
      <c r="N30" s="147">
        <v>24</v>
      </c>
      <c r="O30" s="310" t="s">
        <v>46</v>
      </c>
      <c r="P30" s="327" t="s">
        <v>46</v>
      </c>
      <c r="Q30" s="477" t="s">
        <v>46</v>
      </c>
      <c r="R30" s="469" t="s">
        <v>46</v>
      </c>
      <c r="S30" s="328" t="s">
        <v>46</v>
      </c>
      <c r="T30" s="322" t="str">
        <f t="shared" si="4"/>
        <v>-</v>
      </c>
      <c r="U30" s="328"/>
      <c r="V30" s="328"/>
      <c r="X30" s="18">
        <v>24</v>
      </c>
      <c r="Y30" s="147">
        <v>24</v>
      </c>
      <c r="Z30" s="310" t="s">
        <v>46</v>
      </c>
      <c r="AA30" s="327" t="s">
        <v>46</v>
      </c>
      <c r="AB30" s="327" t="s">
        <v>46</v>
      </c>
      <c r="AC30" s="469" t="s">
        <v>46</v>
      </c>
      <c r="AD30" s="328" t="s">
        <v>46</v>
      </c>
      <c r="AE30" s="322" t="str">
        <f t="shared" si="5"/>
        <v>-</v>
      </c>
      <c r="AF30" s="328"/>
      <c r="AG30" s="328"/>
    </row>
    <row r="31" spans="1:33" x14ac:dyDescent="0.25">
      <c r="B31" s="18">
        <v>25</v>
      </c>
      <c r="C31" s="147">
        <v>25</v>
      </c>
      <c r="D31" s="310" t="s">
        <v>46</v>
      </c>
      <c r="E31" s="327" t="s">
        <v>46</v>
      </c>
      <c r="F31" s="477" t="s">
        <v>46</v>
      </c>
      <c r="G31" s="469" t="s">
        <v>46</v>
      </c>
      <c r="H31" s="328" t="s">
        <v>46</v>
      </c>
      <c r="I31" s="322" t="str">
        <f t="shared" si="3"/>
        <v>-</v>
      </c>
      <c r="J31" s="328"/>
      <c r="K31" s="328"/>
      <c r="L31" s="326"/>
      <c r="M31" s="18">
        <v>25</v>
      </c>
      <c r="N31" s="147">
        <v>25</v>
      </c>
      <c r="O31" s="310" t="s">
        <v>46</v>
      </c>
      <c r="P31" s="327" t="s">
        <v>46</v>
      </c>
      <c r="Q31" s="477" t="s">
        <v>46</v>
      </c>
      <c r="R31" s="469" t="s">
        <v>46</v>
      </c>
      <c r="S31" s="328" t="s">
        <v>46</v>
      </c>
      <c r="T31" s="322" t="str">
        <f t="shared" si="4"/>
        <v>-</v>
      </c>
      <c r="U31" s="328"/>
      <c r="V31" s="328"/>
      <c r="X31" s="18">
        <v>25</v>
      </c>
      <c r="Y31" s="147">
        <v>25</v>
      </c>
      <c r="Z31" s="310" t="s">
        <v>46</v>
      </c>
      <c r="AA31" s="327" t="s">
        <v>46</v>
      </c>
      <c r="AB31" s="327" t="s">
        <v>46</v>
      </c>
      <c r="AC31" s="469" t="s">
        <v>46</v>
      </c>
      <c r="AD31" s="328" t="s">
        <v>46</v>
      </c>
      <c r="AE31" s="322" t="str">
        <f t="shared" si="5"/>
        <v>-</v>
      </c>
      <c r="AF31" s="328"/>
      <c r="AG31" s="328"/>
    </row>
    <row r="32" spans="1:33" x14ac:dyDescent="0.25">
      <c r="B32" s="18">
        <v>26</v>
      </c>
      <c r="C32" s="147">
        <v>26</v>
      </c>
      <c r="D32" s="310" t="s">
        <v>46</v>
      </c>
      <c r="E32" s="327" t="s">
        <v>46</v>
      </c>
      <c r="F32" s="477" t="s">
        <v>46</v>
      </c>
      <c r="G32" s="469" t="s">
        <v>46</v>
      </c>
      <c r="H32" s="328" t="s">
        <v>46</v>
      </c>
      <c r="I32" s="322" t="str">
        <f t="shared" si="3"/>
        <v>-</v>
      </c>
      <c r="J32" s="328"/>
      <c r="K32" s="328"/>
      <c r="L32" s="326"/>
      <c r="M32" s="18">
        <v>26</v>
      </c>
      <c r="N32" s="147">
        <v>26</v>
      </c>
      <c r="O32" s="310" t="s">
        <v>46</v>
      </c>
      <c r="P32" s="327" t="s">
        <v>46</v>
      </c>
      <c r="Q32" s="477" t="s">
        <v>46</v>
      </c>
      <c r="R32" s="469" t="s">
        <v>46</v>
      </c>
      <c r="S32" s="328" t="s">
        <v>46</v>
      </c>
      <c r="T32" s="322" t="str">
        <f t="shared" si="4"/>
        <v>-</v>
      </c>
      <c r="U32" s="328"/>
      <c r="V32" s="328"/>
      <c r="X32" s="18">
        <v>26</v>
      </c>
      <c r="Y32" s="147">
        <v>26</v>
      </c>
      <c r="Z32" s="310" t="s">
        <v>46</v>
      </c>
      <c r="AA32" s="327" t="s">
        <v>46</v>
      </c>
      <c r="AB32" s="327" t="s">
        <v>46</v>
      </c>
      <c r="AC32" s="469" t="s">
        <v>46</v>
      </c>
      <c r="AD32" s="328" t="s">
        <v>46</v>
      </c>
      <c r="AE32" s="322" t="str">
        <f t="shared" si="5"/>
        <v>-</v>
      </c>
      <c r="AF32" s="328"/>
      <c r="AG32" s="328"/>
    </row>
    <row r="33" spans="1:33" x14ac:dyDescent="0.25">
      <c r="B33" s="18">
        <v>27</v>
      </c>
      <c r="C33" s="147">
        <v>27</v>
      </c>
      <c r="D33" s="310" t="s">
        <v>46</v>
      </c>
      <c r="E33" s="327" t="s">
        <v>46</v>
      </c>
      <c r="F33" s="477" t="s">
        <v>46</v>
      </c>
      <c r="G33" s="469" t="s">
        <v>46</v>
      </c>
      <c r="H33" s="328" t="s">
        <v>46</v>
      </c>
      <c r="I33" s="322" t="str">
        <f t="shared" si="3"/>
        <v>-</v>
      </c>
      <c r="J33" s="328"/>
      <c r="K33" s="328"/>
      <c r="L33" s="326"/>
      <c r="M33" s="18">
        <v>27</v>
      </c>
      <c r="N33" s="147">
        <v>27</v>
      </c>
      <c r="O33" s="310" t="s">
        <v>46</v>
      </c>
      <c r="P33" s="327" t="s">
        <v>46</v>
      </c>
      <c r="Q33" s="477" t="s">
        <v>46</v>
      </c>
      <c r="R33" s="469" t="s">
        <v>46</v>
      </c>
      <c r="S33" s="328" t="s">
        <v>46</v>
      </c>
      <c r="T33" s="322" t="str">
        <f t="shared" si="4"/>
        <v>-</v>
      </c>
      <c r="U33" s="328"/>
      <c r="V33" s="328"/>
      <c r="X33" s="18">
        <v>27</v>
      </c>
      <c r="Y33" s="147">
        <v>27</v>
      </c>
      <c r="Z33" s="310" t="s">
        <v>46</v>
      </c>
      <c r="AA33" s="327" t="s">
        <v>46</v>
      </c>
      <c r="AB33" s="327" t="s">
        <v>46</v>
      </c>
      <c r="AC33" s="469" t="s">
        <v>46</v>
      </c>
      <c r="AD33" s="328" t="s">
        <v>46</v>
      </c>
      <c r="AE33" s="322" t="str">
        <f t="shared" si="5"/>
        <v>-</v>
      </c>
      <c r="AF33" s="328"/>
      <c r="AG33" s="328"/>
    </row>
    <row r="34" spans="1:33" x14ac:dyDescent="0.25">
      <c r="B34" s="18">
        <v>28</v>
      </c>
      <c r="C34" s="147">
        <v>28</v>
      </c>
      <c r="D34" s="310" t="s">
        <v>46</v>
      </c>
      <c r="E34" s="327" t="s">
        <v>46</v>
      </c>
      <c r="F34" s="477" t="s">
        <v>46</v>
      </c>
      <c r="G34" s="469" t="s">
        <v>46</v>
      </c>
      <c r="H34" s="328" t="s">
        <v>46</v>
      </c>
      <c r="I34" s="322" t="str">
        <f t="shared" si="3"/>
        <v>-</v>
      </c>
      <c r="J34" s="328"/>
      <c r="K34" s="328"/>
      <c r="L34" s="326"/>
      <c r="M34" s="18">
        <v>28</v>
      </c>
      <c r="N34" s="147">
        <v>28</v>
      </c>
      <c r="O34" s="310" t="s">
        <v>46</v>
      </c>
      <c r="P34" s="327" t="s">
        <v>46</v>
      </c>
      <c r="Q34" s="477" t="s">
        <v>46</v>
      </c>
      <c r="R34" s="469" t="s">
        <v>46</v>
      </c>
      <c r="S34" s="328" t="s">
        <v>46</v>
      </c>
      <c r="T34" s="322" t="str">
        <f t="shared" si="4"/>
        <v>-</v>
      </c>
      <c r="U34" s="328"/>
      <c r="V34" s="328"/>
      <c r="X34" s="18">
        <v>28</v>
      </c>
      <c r="Y34" s="147">
        <v>28</v>
      </c>
      <c r="Z34" s="310" t="s">
        <v>46</v>
      </c>
      <c r="AA34" s="327" t="s">
        <v>46</v>
      </c>
      <c r="AB34" s="327" t="s">
        <v>46</v>
      </c>
      <c r="AC34" s="469" t="s">
        <v>46</v>
      </c>
      <c r="AD34" s="328" t="s">
        <v>46</v>
      </c>
      <c r="AE34" s="322" t="str">
        <f t="shared" si="5"/>
        <v>-</v>
      </c>
      <c r="AF34" s="328"/>
      <c r="AG34" s="328"/>
    </row>
    <row r="35" spans="1:33" x14ac:dyDescent="0.25">
      <c r="A35" s="326"/>
      <c r="B35" s="18">
        <v>29</v>
      </c>
      <c r="C35" s="147">
        <v>29</v>
      </c>
      <c r="D35" s="310" t="s">
        <v>46</v>
      </c>
      <c r="E35" s="327" t="s">
        <v>46</v>
      </c>
      <c r="F35" s="477" t="s">
        <v>46</v>
      </c>
      <c r="G35" s="469" t="s">
        <v>46</v>
      </c>
      <c r="H35" s="328" t="s">
        <v>46</v>
      </c>
      <c r="I35" s="322" t="str">
        <f t="shared" si="3"/>
        <v>-</v>
      </c>
      <c r="J35" s="328"/>
      <c r="K35" s="328"/>
      <c r="L35" s="326"/>
      <c r="M35" s="18">
        <v>29</v>
      </c>
      <c r="N35" s="147">
        <v>29</v>
      </c>
      <c r="O35" s="310" t="s">
        <v>46</v>
      </c>
      <c r="P35" s="327" t="s">
        <v>46</v>
      </c>
      <c r="Q35" s="477" t="s">
        <v>46</v>
      </c>
      <c r="R35" s="469" t="s">
        <v>46</v>
      </c>
      <c r="S35" s="328" t="s">
        <v>46</v>
      </c>
      <c r="T35" s="322" t="str">
        <f t="shared" si="4"/>
        <v>-</v>
      </c>
      <c r="U35" s="328"/>
      <c r="V35" s="328"/>
      <c r="X35" s="18">
        <v>29</v>
      </c>
      <c r="Y35" s="147">
        <v>29</v>
      </c>
      <c r="Z35" s="310" t="s">
        <v>46</v>
      </c>
      <c r="AA35" s="327" t="s">
        <v>46</v>
      </c>
      <c r="AB35" s="327" t="s">
        <v>46</v>
      </c>
      <c r="AC35" s="469" t="s">
        <v>46</v>
      </c>
      <c r="AD35" s="328" t="s">
        <v>46</v>
      </c>
      <c r="AE35" s="322" t="str">
        <f t="shared" si="5"/>
        <v>-</v>
      </c>
      <c r="AF35" s="328"/>
      <c r="AG35" s="328"/>
    </row>
    <row r="36" spans="1:33" x14ac:dyDescent="0.25">
      <c r="B36" s="18">
        <v>30</v>
      </c>
      <c r="C36" s="147">
        <v>30</v>
      </c>
      <c r="D36" s="310" t="s">
        <v>46</v>
      </c>
      <c r="E36" s="327" t="s">
        <v>46</v>
      </c>
      <c r="F36" s="477" t="s">
        <v>46</v>
      </c>
      <c r="G36" s="469" t="s">
        <v>46</v>
      </c>
      <c r="H36" s="328" t="s">
        <v>46</v>
      </c>
      <c r="I36" s="322" t="str">
        <f t="shared" si="3"/>
        <v>-</v>
      </c>
      <c r="J36" s="328"/>
      <c r="K36" s="328"/>
      <c r="L36" s="326"/>
      <c r="M36" s="18">
        <v>30</v>
      </c>
      <c r="N36" s="147">
        <v>30</v>
      </c>
      <c r="O36" s="310" t="s">
        <v>46</v>
      </c>
      <c r="P36" s="327" t="s">
        <v>46</v>
      </c>
      <c r="Q36" s="477" t="s">
        <v>46</v>
      </c>
      <c r="R36" s="469" t="s">
        <v>46</v>
      </c>
      <c r="S36" s="328" t="s">
        <v>46</v>
      </c>
      <c r="T36" s="322" t="str">
        <f t="shared" si="4"/>
        <v>-</v>
      </c>
      <c r="U36" s="328"/>
      <c r="V36" s="328"/>
      <c r="X36" s="18">
        <v>30</v>
      </c>
      <c r="Y36" s="147">
        <v>30</v>
      </c>
      <c r="Z36" s="310" t="s">
        <v>46</v>
      </c>
      <c r="AA36" s="327" t="s">
        <v>46</v>
      </c>
      <c r="AB36" s="327" t="s">
        <v>46</v>
      </c>
      <c r="AC36" s="469" t="s">
        <v>46</v>
      </c>
      <c r="AD36" s="328" t="s">
        <v>46</v>
      </c>
      <c r="AE36" s="322" t="str">
        <f t="shared" si="5"/>
        <v>-</v>
      </c>
      <c r="AF36" s="328"/>
      <c r="AG36" s="328"/>
    </row>
    <row r="37" spans="1:33" x14ac:dyDescent="0.25">
      <c r="B37" s="18">
        <v>31</v>
      </c>
      <c r="C37" s="147">
        <v>31</v>
      </c>
      <c r="D37" s="310" t="s">
        <v>46</v>
      </c>
      <c r="E37" s="327" t="s">
        <v>46</v>
      </c>
      <c r="F37" s="477" t="s">
        <v>46</v>
      </c>
      <c r="G37" s="469" t="s">
        <v>46</v>
      </c>
      <c r="H37" s="328" t="s">
        <v>46</v>
      </c>
      <c r="I37" s="322" t="str">
        <f t="shared" si="3"/>
        <v>-</v>
      </c>
      <c r="J37" s="328"/>
      <c r="K37" s="328"/>
      <c r="L37" s="326"/>
      <c r="M37" s="18">
        <v>31</v>
      </c>
      <c r="N37" s="147">
        <v>31</v>
      </c>
      <c r="O37" s="310" t="s">
        <v>46</v>
      </c>
      <c r="P37" s="327" t="s">
        <v>46</v>
      </c>
      <c r="Q37" s="477" t="s">
        <v>46</v>
      </c>
      <c r="R37" s="469" t="s">
        <v>46</v>
      </c>
      <c r="S37" s="328" t="s">
        <v>46</v>
      </c>
      <c r="T37" s="322" t="str">
        <f t="shared" si="4"/>
        <v>-</v>
      </c>
      <c r="U37" s="328"/>
      <c r="V37" s="328"/>
      <c r="X37" s="18">
        <v>31</v>
      </c>
      <c r="Y37" s="147">
        <v>31</v>
      </c>
      <c r="Z37" s="310" t="s">
        <v>46</v>
      </c>
      <c r="AA37" s="327" t="s">
        <v>46</v>
      </c>
      <c r="AB37" s="327" t="s">
        <v>46</v>
      </c>
      <c r="AC37" s="469" t="s">
        <v>46</v>
      </c>
      <c r="AD37" s="328" t="s">
        <v>46</v>
      </c>
      <c r="AE37" s="322" t="str">
        <f t="shared" si="5"/>
        <v>-</v>
      </c>
      <c r="AF37" s="328"/>
      <c r="AG37" s="328"/>
    </row>
    <row r="38" spans="1:33" x14ac:dyDescent="0.25">
      <c r="B38" s="18">
        <v>32</v>
      </c>
      <c r="C38" s="147">
        <v>32</v>
      </c>
      <c r="D38" s="310" t="s">
        <v>46</v>
      </c>
      <c r="E38" s="327" t="s">
        <v>46</v>
      </c>
      <c r="F38" s="477" t="s">
        <v>46</v>
      </c>
      <c r="G38" s="469" t="s">
        <v>46</v>
      </c>
      <c r="H38" s="328" t="s">
        <v>46</v>
      </c>
      <c r="I38" s="322" t="str">
        <f t="shared" si="3"/>
        <v>-</v>
      </c>
      <c r="J38" s="328"/>
      <c r="K38" s="328"/>
      <c r="L38" s="326"/>
      <c r="M38" s="18">
        <v>32</v>
      </c>
      <c r="N38" s="147">
        <v>32</v>
      </c>
      <c r="O38" s="310" t="s">
        <v>46</v>
      </c>
      <c r="P38" s="327" t="s">
        <v>46</v>
      </c>
      <c r="Q38" s="477" t="s">
        <v>46</v>
      </c>
      <c r="R38" s="469" t="s">
        <v>46</v>
      </c>
      <c r="S38" s="328" t="s">
        <v>46</v>
      </c>
      <c r="T38" s="322" t="str">
        <f t="shared" si="4"/>
        <v>-</v>
      </c>
      <c r="U38" s="328"/>
      <c r="V38" s="328"/>
      <c r="X38" s="18">
        <v>32</v>
      </c>
      <c r="Y38" s="147">
        <v>32</v>
      </c>
      <c r="Z38" s="310" t="s">
        <v>46</v>
      </c>
      <c r="AA38" s="327" t="s">
        <v>46</v>
      </c>
      <c r="AB38" s="327" t="s">
        <v>46</v>
      </c>
      <c r="AC38" s="469" t="s">
        <v>46</v>
      </c>
      <c r="AD38" s="328" t="s">
        <v>46</v>
      </c>
      <c r="AE38" s="322" t="str">
        <f t="shared" si="5"/>
        <v>-</v>
      </c>
      <c r="AF38" s="328"/>
      <c r="AG38" s="328"/>
    </row>
    <row r="39" spans="1:33" x14ac:dyDescent="0.25">
      <c r="A39" s="326"/>
      <c r="B39" s="18">
        <v>33</v>
      </c>
      <c r="C39" s="147">
        <v>33</v>
      </c>
      <c r="D39" s="310" t="s">
        <v>46</v>
      </c>
      <c r="E39" s="327" t="s">
        <v>46</v>
      </c>
      <c r="F39" s="477" t="s">
        <v>46</v>
      </c>
      <c r="G39" s="469" t="s">
        <v>46</v>
      </c>
      <c r="H39" s="328" t="s">
        <v>46</v>
      </c>
      <c r="I39" s="322" t="str">
        <f t="shared" si="3"/>
        <v>-</v>
      </c>
      <c r="J39" s="328"/>
      <c r="K39" s="328"/>
      <c r="L39" s="326"/>
      <c r="M39" s="18">
        <v>33</v>
      </c>
      <c r="N39" s="147">
        <v>33</v>
      </c>
      <c r="O39" s="310" t="s">
        <v>46</v>
      </c>
      <c r="P39" s="327" t="s">
        <v>46</v>
      </c>
      <c r="Q39" s="477" t="s">
        <v>46</v>
      </c>
      <c r="R39" s="469" t="s">
        <v>46</v>
      </c>
      <c r="S39" s="328" t="s">
        <v>46</v>
      </c>
      <c r="T39" s="322" t="str">
        <f t="shared" si="4"/>
        <v>-</v>
      </c>
      <c r="U39" s="328"/>
      <c r="V39" s="328"/>
      <c r="X39" s="18">
        <v>33</v>
      </c>
      <c r="Y39" s="147">
        <v>33</v>
      </c>
      <c r="Z39" s="310" t="s">
        <v>46</v>
      </c>
      <c r="AA39" s="327" t="s">
        <v>46</v>
      </c>
      <c r="AB39" s="327" t="s">
        <v>46</v>
      </c>
      <c r="AC39" s="469" t="s">
        <v>46</v>
      </c>
      <c r="AD39" s="328" t="s">
        <v>46</v>
      </c>
      <c r="AE39" s="322" t="str">
        <f t="shared" si="5"/>
        <v>-</v>
      </c>
      <c r="AF39" s="328"/>
      <c r="AG39" s="328"/>
    </row>
    <row r="40" spans="1:33" x14ac:dyDescent="0.25">
      <c r="B40" s="18">
        <v>34</v>
      </c>
      <c r="C40" s="147">
        <v>34</v>
      </c>
      <c r="D40" s="310" t="s">
        <v>46</v>
      </c>
      <c r="E40" s="327" t="s">
        <v>46</v>
      </c>
      <c r="F40" s="477" t="s">
        <v>46</v>
      </c>
      <c r="G40" s="469" t="s">
        <v>46</v>
      </c>
      <c r="H40" s="328" t="s">
        <v>46</v>
      </c>
      <c r="I40" s="322" t="str">
        <f t="shared" si="3"/>
        <v>-</v>
      </c>
      <c r="J40" s="328"/>
      <c r="K40" s="328"/>
      <c r="L40" s="326"/>
      <c r="M40" s="18">
        <v>34</v>
      </c>
      <c r="N40" s="147">
        <v>34</v>
      </c>
      <c r="O40" s="310" t="s">
        <v>46</v>
      </c>
      <c r="P40" s="327" t="s">
        <v>46</v>
      </c>
      <c r="Q40" s="477" t="s">
        <v>46</v>
      </c>
      <c r="R40" s="469" t="s">
        <v>46</v>
      </c>
      <c r="S40" s="328" t="s">
        <v>46</v>
      </c>
      <c r="T40" s="322" t="str">
        <f t="shared" si="4"/>
        <v>-</v>
      </c>
      <c r="U40" s="328"/>
      <c r="V40" s="328"/>
      <c r="X40" s="18">
        <v>34</v>
      </c>
      <c r="Y40" s="147">
        <v>34</v>
      </c>
      <c r="Z40" s="310" t="s">
        <v>46</v>
      </c>
      <c r="AA40" s="327" t="s">
        <v>46</v>
      </c>
      <c r="AB40" s="327" t="s">
        <v>46</v>
      </c>
      <c r="AC40" s="469" t="s">
        <v>46</v>
      </c>
      <c r="AD40" s="328" t="s">
        <v>46</v>
      </c>
      <c r="AE40" s="322" t="str">
        <f t="shared" si="5"/>
        <v>-</v>
      </c>
      <c r="AF40" s="328"/>
      <c r="AG40" s="328"/>
    </row>
    <row r="41" spans="1:33" x14ac:dyDescent="0.25">
      <c r="B41" s="18">
        <v>35</v>
      </c>
      <c r="C41" s="147">
        <v>35</v>
      </c>
      <c r="D41" s="310" t="s">
        <v>46</v>
      </c>
      <c r="E41" s="327" t="s">
        <v>46</v>
      </c>
      <c r="F41" s="477" t="s">
        <v>46</v>
      </c>
      <c r="G41" s="469" t="s">
        <v>46</v>
      </c>
      <c r="H41" s="328" t="s">
        <v>46</v>
      </c>
      <c r="I41" s="322" t="str">
        <f t="shared" si="3"/>
        <v>-</v>
      </c>
      <c r="J41" s="328"/>
      <c r="K41" s="328"/>
      <c r="L41" s="326"/>
      <c r="M41" s="18">
        <v>35</v>
      </c>
      <c r="N41" s="147">
        <v>35</v>
      </c>
      <c r="O41" s="310" t="s">
        <v>46</v>
      </c>
      <c r="P41" s="327" t="s">
        <v>46</v>
      </c>
      <c r="Q41" s="477" t="s">
        <v>46</v>
      </c>
      <c r="R41" s="469" t="s">
        <v>46</v>
      </c>
      <c r="S41" s="328" t="s">
        <v>46</v>
      </c>
      <c r="T41" s="322" t="str">
        <f t="shared" si="4"/>
        <v>-</v>
      </c>
      <c r="U41" s="328"/>
      <c r="V41" s="328"/>
      <c r="X41" s="18">
        <v>35</v>
      </c>
      <c r="Y41" s="147">
        <v>35</v>
      </c>
      <c r="Z41" s="310" t="s">
        <v>46</v>
      </c>
      <c r="AA41" s="327" t="s">
        <v>46</v>
      </c>
      <c r="AB41" s="327" t="s">
        <v>46</v>
      </c>
      <c r="AC41" s="469" t="s">
        <v>46</v>
      </c>
      <c r="AD41" s="328" t="s">
        <v>46</v>
      </c>
      <c r="AE41" s="322" t="str">
        <f t="shared" si="5"/>
        <v>-</v>
      </c>
      <c r="AF41" s="328"/>
      <c r="AG41" s="328"/>
    </row>
    <row r="42" spans="1:33" x14ac:dyDescent="0.25">
      <c r="A42" s="326"/>
      <c r="B42" s="18">
        <v>36</v>
      </c>
      <c r="C42" s="147">
        <v>36</v>
      </c>
      <c r="D42" s="310" t="s">
        <v>46</v>
      </c>
      <c r="E42" s="327" t="s">
        <v>46</v>
      </c>
      <c r="F42" s="477" t="s">
        <v>46</v>
      </c>
      <c r="G42" s="469" t="s">
        <v>46</v>
      </c>
      <c r="H42" s="328" t="s">
        <v>46</v>
      </c>
      <c r="I42" s="322" t="str">
        <f t="shared" si="3"/>
        <v>-</v>
      </c>
      <c r="J42" s="328"/>
      <c r="K42" s="328"/>
      <c r="L42" s="326"/>
      <c r="M42" s="18">
        <v>36</v>
      </c>
      <c r="N42" s="147">
        <v>36</v>
      </c>
      <c r="O42" s="310" t="s">
        <v>46</v>
      </c>
      <c r="P42" s="327" t="s">
        <v>46</v>
      </c>
      <c r="Q42" s="477" t="s">
        <v>46</v>
      </c>
      <c r="R42" s="469" t="s">
        <v>46</v>
      </c>
      <c r="S42" s="328" t="s">
        <v>46</v>
      </c>
      <c r="T42" s="322" t="str">
        <f t="shared" si="4"/>
        <v>-</v>
      </c>
      <c r="U42" s="328"/>
      <c r="V42" s="328"/>
      <c r="X42" s="18">
        <v>36</v>
      </c>
      <c r="Y42" s="147">
        <v>36</v>
      </c>
      <c r="Z42" s="310" t="s">
        <v>46</v>
      </c>
      <c r="AA42" s="327" t="s">
        <v>46</v>
      </c>
      <c r="AB42" s="327" t="s">
        <v>46</v>
      </c>
      <c r="AC42" s="469" t="s">
        <v>46</v>
      </c>
      <c r="AD42" s="328" t="s">
        <v>46</v>
      </c>
      <c r="AE42" s="322" t="str">
        <f t="shared" si="5"/>
        <v>-</v>
      </c>
      <c r="AF42" s="328"/>
      <c r="AG42" s="328"/>
    </row>
    <row r="43" spans="1:33" x14ac:dyDescent="0.25">
      <c r="B43" s="18">
        <v>37</v>
      </c>
      <c r="C43" s="147">
        <v>37</v>
      </c>
      <c r="D43" s="310" t="s">
        <v>46</v>
      </c>
      <c r="E43" s="327" t="s">
        <v>46</v>
      </c>
      <c r="F43" s="477" t="s">
        <v>46</v>
      </c>
      <c r="G43" s="469" t="s">
        <v>46</v>
      </c>
      <c r="H43" s="328" t="s">
        <v>46</v>
      </c>
      <c r="I43" s="322" t="str">
        <f t="shared" si="3"/>
        <v>-</v>
      </c>
      <c r="J43" s="328"/>
      <c r="K43" s="328"/>
      <c r="L43" s="326"/>
      <c r="M43" s="18">
        <v>37</v>
      </c>
      <c r="N43" s="147">
        <v>37</v>
      </c>
      <c r="O43" s="310" t="s">
        <v>46</v>
      </c>
      <c r="P43" s="327" t="s">
        <v>46</v>
      </c>
      <c r="Q43" s="477" t="s">
        <v>46</v>
      </c>
      <c r="R43" s="469" t="s">
        <v>46</v>
      </c>
      <c r="S43" s="328" t="s">
        <v>46</v>
      </c>
      <c r="T43" s="322" t="str">
        <f t="shared" si="4"/>
        <v>-</v>
      </c>
      <c r="U43" s="328"/>
      <c r="V43" s="328"/>
      <c r="X43" s="18">
        <v>37</v>
      </c>
      <c r="Y43" s="147">
        <v>37</v>
      </c>
      <c r="Z43" s="310" t="s">
        <v>46</v>
      </c>
      <c r="AA43" s="327" t="s">
        <v>46</v>
      </c>
      <c r="AB43" s="327" t="s">
        <v>46</v>
      </c>
      <c r="AC43" s="469" t="s">
        <v>46</v>
      </c>
      <c r="AD43" s="328" t="s">
        <v>46</v>
      </c>
      <c r="AE43" s="322" t="str">
        <f t="shared" si="5"/>
        <v>-</v>
      </c>
      <c r="AF43" s="328"/>
      <c r="AG43" s="328"/>
    </row>
    <row r="44" spans="1:33" x14ac:dyDescent="0.25">
      <c r="A44" s="326"/>
      <c r="B44" s="18">
        <v>38</v>
      </c>
      <c r="C44" s="147">
        <v>38</v>
      </c>
      <c r="D44" s="310" t="s">
        <v>46</v>
      </c>
      <c r="E44" s="327" t="s">
        <v>46</v>
      </c>
      <c r="F44" s="477" t="s">
        <v>46</v>
      </c>
      <c r="G44" s="469" t="s">
        <v>46</v>
      </c>
      <c r="H44" s="328" t="s">
        <v>46</v>
      </c>
      <c r="I44" s="322" t="str">
        <f t="shared" si="3"/>
        <v>-</v>
      </c>
      <c r="J44" s="328"/>
      <c r="K44" s="328"/>
      <c r="L44" s="326"/>
      <c r="M44" s="18">
        <v>38</v>
      </c>
      <c r="N44" s="147">
        <v>38</v>
      </c>
      <c r="O44" s="310" t="s">
        <v>46</v>
      </c>
      <c r="P44" s="327" t="s">
        <v>46</v>
      </c>
      <c r="Q44" s="477" t="s">
        <v>46</v>
      </c>
      <c r="R44" s="469" t="s">
        <v>46</v>
      </c>
      <c r="S44" s="328" t="s">
        <v>46</v>
      </c>
      <c r="T44" s="322" t="str">
        <f t="shared" si="4"/>
        <v>-</v>
      </c>
      <c r="U44" s="328"/>
      <c r="V44" s="328"/>
      <c r="X44" s="18">
        <v>38</v>
      </c>
      <c r="Y44" s="147">
        <v>38</v>
      </c>
      <c r="Z44" s="310" t="s">
        <v>46</v>
      </c>
      <c r="AA44" s="327" t="s">
        <v>46</v>
      </c>
      <c r="AB44" s="327" t="s">
        <v>46</v>
      </c>
      <c r="AC44" s="469" t="s">
        <v>46</v>
      </c>
      <c r="AD44" s="328" t="s">
        <v>46</v>
      </c>
      <c r="AE44" s="322" t="str">
        <f t="shared" si="5"/>
        <v>-</v>
      </c>
      <c r="AF44" s="328"/>
      <c r="AG44" s="328"/>
    </row>
    <row r="45" spans="1:33" x14ac:dyDescent="0.25">
      <c r="A45" s="326"/>
      <c r="B45" s="18">
        <v>39</v>
      </c>
      <c r="C45" s="147">
        <v>39</v>
      </c>
      <c r="D45" s="310" t="s">
        <v>46</v>
      </c>
      <c r="E45" s="327" t="s">
        <v>46</v>
      </c>
      <c r="F45" s="477" t="s">
        <v>46</v>
      </c>
      <c r="G45" s="469" t="s">
        <v>46</v>
      </c>
      <c r="H45" s="328" t="s">
        <v>46</v>
      </c>
      <c r="I45" s="322" t="str">
        <f t="shared" si="3"/>
        <v>-</v>
      </c>
      <c r="J45" s="328"/>
      <c r="K45" s="328"/>
      <c r="L45" s="326"/>
      <c r="M45" s="18">
        <v>39</v>
      </c>
      <c r="N45" s="147">
        <v>39</v>
      </c>
      <c r="O45" s="310" t="s">
        <v>46</v>
      </c>
      <c r="P45" s="327" t="s">
        <v>46</v>
      </c>
      <c r="Q45" s="477" t="s">
        <v>46</v>
      </c>
      <c r="R45" s="469" t="s">
        <v>46</v>
      </c>
      <c r="S45" s="328" t="s">
        <v>46</v>
      </c>
      <c r="T45" s="322" t="str">
        <f t="shared" si="4"/>
        <v>-</v>
      </c>
      <c r="U45" s="328"/>
      <c r="V45" s="328"/>
      <c r="X45" s="18">
        <v>39</v>
      </c>
      <c r="Y45" s="147">
        <v>39</v>
      </c>
      <c r="Z45" s="310" t="s">
        <v>46</v>
      </c>
      <c r="AA45" s="327" t="s">
        <v>46</v>
      </c>
      <c r="AB45" s="327" t="s">
        <v>46</v>
      </c>
      <c r="AC45" s="469" t="s">
        <v>46</v>
      </c>
      <c r="AD45" s="328" t="s">
        <v>46</v>
      </c>
      <c r="AE45" s="322" t="str">
        <f t="shared" si="5"/>
        <v>-</v>
      </c>
      <c r="AF45" s="328"/>
      <c r="AG45" s="328"/>
    </row>
    <row r="46" spans="1:33" x14ac:dyDescent="0.25">
      <c r="B46" s="18">
        <v>40</v>
      </c>
      <c r="C46" s="147">
        <v>40</v>
      </c>
      <c r="D46" s="310" t="s">
        <v>46</v>
      </c>
      <c r="E46" s="327" t="s">
        <v>46</v>
      </c>
      <c r="F46" s="327" t="s">
        <v>46</v>
      </c>
      <c r="G46" s="469" t="s">
        <v>46</v>
      </c>
      <c r="H46" s="328" t="s">
        <v>46</v>
      </c>
      <c r="I46" s="322" t="str">
        <f t="shared" si="3"/>
        <v>-</v>
      </c>
      <c r="J46" s="328"/>
      <c r="K46" s="328"/>
      <c r="L46" s="326"/>
      <c r="M46" s="18">
        <v>40</v>
      </c>
      <c r="N46" s="147">
        <v>40</v>
      </c>
      <c r="O46" s="310" t="s">
        <v>46</v>
      </c>
      <c r="P46" s="327" t="s">
        <v>46</v>
      </c>
      <c r="Q46" s="327" t="s">
        <v>46</v>
      </c>
      <c r="R46" s="469" t="s">
        <v>46</v>
      </c>
      <c r="S46" s="328" t="s">
        <v>46</v>
      </c>
      <c r="T46" s="322" t="str">
        <f t="shared" si="4"/>
        <v>-</v>
      </c>
      <c r="U46" s="328"/>
      <c r="V46" s="328"/>
      <c r="X46" s="18">
        <v>40</v>
      </c>
      <c r="Y46" s="147">
        <v>40</v>
      </c>
      <c r="Z46" s="310" t="s">
        <v>46</v>
      </c>
      <c r="AA46" s="327" t="s">
        <v>46</v>
      </c>
      <c r="AB46" s="327" t="s">
        <v>46</v>
      </c>
      <c r="AC46" s="469" t="s">
        <v>46</v>
      </c>
      <c r="AD46" s="328" t="s">
        <v>46</v>
      </c>
      <c r="AE46" s="322" t="str">
        <f t="shared" si="5"/>
        <v>-</v>
      </c>
      <c r="AF46" s="328"/>
      <c r="AG46" s="328"/>
    </row>
    <row r="47" spans="1:33" x14ac:dyDescent="0.25">
      <c r="A47" s="326"/>
      <c r="B47" s="18">
        <v>41</v>
      </c>
      <c r="C47" s="147">
        <v>41</v>
      </c>
      <c r="D47" s="310" t="s">
        <v>46</v>
      </c>
      <c r="E47" s="327" t="s">
        <v>46</v>
      </c>
      <c r="F47" s="477" t="s">
        <v>46</v>
      </c>
      <c r="G47" s="469" t="s">
        <v>46</v>
      </c>
      <c r="H47" s="328" t="s">
        <v>46</v>
      </c>
      <c r="I47" s="322" t="str">
        <f t="shared" si="3"/>
        <v>-</v>
      </c>
      <c r="J47" s="328"/>
      <c r="K47" s="328"/>
      <c r="L47" s="326"/>
      <c r="M47" s="18">
        <v>41</v>
      </c>
      <c r="N47" s="147">
        <v>41</v>
      </c>
      <c r="O47" s="310" t="s">
        <v>46</v>
      </c>
      <c r="P47" s="327" t="s">
        <v>46</v>
      </c>
      <c r="Q47" s="477" t="s">
        <v>46</v>
      </c>
      <c r="R47" s="469" t="s">
        <v>46</v>
      </c>
      <c r="S47" s="328" t="s">
        <v>46</v>
      </c>
      <c r="T47" s="322" t="str">
        <f t="shared" si="4"/>
        <v>-</v>
      </c>
      <c r="U47" s="328"/>
      <c r="V47" s="328"/>
      <c r="X47" s="18">
        <v>41</v>
      </c>
      <c r="Y47" s="147">
        <v>41</v>
      </c>
      <c r="Z47" s="310" t="s">
        <v>46</v>
      </c>
      <c r="AA47" s="327" t="s">
        <v>46</v>
      </c>
      <c r="AB47" s="327" t="s">
        <v>46</v>
      </c>
      <c r="AC47" s="469" t="s">
        <v>46</v>
      </c>
      <c r="AD47" s="328" t="s">
        <v>46</v>
      </c>
      <c r="AE47" s="322" t="str">
        <f t="shared" si="5"/>
        <v>-</v>
      </c>
      <c r="AF47" s="328"/>
      <c r="AG47" s="328"/>
    </row>
    <row r="48" spans="1:33" x14ac:dyDescent="0.25">
      <c r="B48" s="18">
        <v>42</v>
      </c>
      <c r="C48" s="147">
        <v>42</v>
      </c>
      <c r="D48" s="310" t="s">
        <v>46</v>
      </c>
      <c r="E48" s="327" t="s">
        <v>46</v>
      </c>
      <c r="F48" s="477" t="s">
        <v>46</v>
      </c>
      <c r="G48" s="469" t="s">
        <v>46</v>
      </c>
      <c r="H48" s="328" t="s">
        <v>46</v>
      </c>
      <c r="I48" s="322" t="str">
        <f t="shared" si="3"/>
        <v>-</v>
      </c>
      <c r="J48" s="328"/>
      <c r="K48" s="328"/>
      <c r="L48" s="326"/>
      <c r="M48" s="18">
        <v>42</v>
      </c>
      <c r="N48" s="147">
        <v>42</v>
      </c>
      <c r="O48" s="310" t="s">
        <v>46</v>
      </c>
      <c r="P48" s="327" t="s">
        <v>46</v>
      </c>
      <c r="Q48" s="477" t="s">
        <v>46</v>
      </c>
      <c r="R48" s="469" t="s">
        <v>46</v>
      </c>
      <c r="S48" s="328" t="s">
        <v>46</v>
      </c>
      <c r="T48" s="322" t="str">
        <f t="shared" si="4"/>
        <v>-</v>
      </c>
      <c r="U48" s="328"/>
      <c r="V48" s="328"/>
      <c r="X48" s="18">
        <v>42</v>
      </c>
      <c r="Y48" s="147">
        <v>42</v>
      </c>
      <c r="Z48" s="310" t="s">
        <v>46</v>
      </c>
      <c r="AA48" s="327" t="s">
        <v>46</v>
      </c>
      <c r="AB48" s="327" t="s">
        <v>46</v>
      </c>
      <c r="AC48" s="469" t="s">
        <v>46</v>
      </c>
      <c r="AD48" s="328" t="s">
        <v>46</v>
      </c>
      <c r="AE48" s="322" t="str">
        <f t="shared" si="5"/>
        <v>-</v>
      </c>
      <c r="AF48" s="328"/>
      <c r="AG48" s="328"/>
    </row>
    <row r="49" spans="1:33" x14ac:dyDescent="0.25">
      <c r="A49" s="326"/>
      <c r="B49" s="18">
        <v>43</v>
      </c>
      <c r="C49" s="147">
        <v>43</v>
      </c>
      <c r="D49" s="310" t="s">
        <v>46</v>
      </c>
      <c r="E49" s="327" t="s">
        <v>46</v>
      </c>
      <c r="F49" s="477" t="s">
        <v>46</v>
      </c>
      <c r="G49" s="469" t="s">
        <v>46</v>
      </c>
      <c r="H49" s="328" t="s">
        <v>46</v>
      </c>
      <c r="I49" s="322" t="str">
        <f t="shared" si="3"/>
        <v>-</v>
      </c>
      <c r="J49" s="328"/>
      <c r="K49" s="328"/>
      <c r="L49" s="326"/>
      <c r="M49" s="18">
        <v>43</v>
      </c>
      <c r="N49" s="147">
        <v>43</v>
      </c>
      <c r="O49" s="310" t="s">
        <v>46</v>
      </c>
      <c r="P49" s="327" t="s">
        <v>46</v>
      </c>
      <c r="Q49" s="477" t="s">
        <v>46</v>
      </c>
      <c r="R49" s="469" t="s">
        <v>46</v>
      </c>
      <c r="S49" s="328" t="s">
        <v>46</v>
      </c>
      <c r="T49" s="322" t="str">
        <f t="shared" si="4"/>
        <v>-</v>
      </c>
      <c r="U49" s="328"/>
      <c r="V49" s="328"/>
      <c r="X49" s="18">
        <v>43</v>
      </c>
      <c r="Y49" s="147">
        <v>43</v>
      </c>
      <c r="Z49" s="310" t="s">
        <v>46</v>
      </c>
      <c r="AA49" s="327" t="s">
        <v>46</v>
      </c>
      <c r="AB49" s="327" t="s">
        <v>46</v>
      </c>
      <c r="AC49" s="469" t="s">
        <v>46</v>
      </c>
      <c r="AD49" s="328" t="s">
        <v>46</v>
      </c>
      <c r="AE49" s="322" t="str">
        <f t="shared" si="5"/>
        <v>-</v>
      </c>
      <c r="AF49" s="328"/>
      <c r="AG49" s="328"/>
    </row>
    <row r="50" spans="1:33" x14ac:dyDescent="0.25">
      <c r="B50" s="18">
        <v>44</v>
      </c>
      <c r="C50" s="147">
        <v>44</v>
      </c>
      <c r="D50" s="310" t="s">
        <v>46</v>
      </c>
      <c r="E50" s="327" t="s">
        <v>46</v>
      </c>
      <c r="F50" s="477" t="s">
        <v>46</v>
      </c>
      <c r="G50" s="469" t="s">
        <v>46</v>
      </c>
      <c r="H50" s="328" t="s">
        <v>46</v>
      </c>
      <c r="I50" s="322" t="str">
        <f t="shared" si="3"/>
        <v>-</v>
      </c>
      <c r="J50" s="328"/>
      <c r="K50" s="328"/>
      <c r="L50" s="326"/>
      <c r="M50" s="18">
        <v>44</v>
      </c>
      <c r="N50" s="147">
        <v>44</v>
      </c>
      <c r="O50" s="310" t="s">
        <v>46</v>
      </c>
      <c r="P50" s="327" t="s">
        <v>46</v>
      </c>
      <c r="Q50" s="477" t="s">
        <v>46</v>
      </c>
      <c r="R50" s="469" t="s">
        <v>46</v>
      </c>
      <c r="S50" s="328" t="s">
        <v>46</v>
      </c>
      <c r="T50" s="322" t="str">
        <f t="shared" si="4"/>
        <v>-</v>
      </c>
      <c r="U50" s="328"/>
      <c r="V50" s="328"/>
      <c r="X50" s="18">
        <v>44</v>
      </c>
      <c r="Y50" s="147">
        <v>44</v>
      </c>
      <c r="Z50" s="310" t="s">
        <v>46</v>
      </c>
      <c r="AA50" s="327" t="s">
        <v>46</v>
      </c>
      <c r="AB50" s="327" t="s">
        <v>46</v>
      </c>
      <c r="AC50" s="469" t="s">
        <v>46</v>
      </c>
      <c r="AD50" s="328" t="s">
        <v>46</v>
      </c>
      <c r="AE50" s="322" t="str">
        <f t="shared" si="5"/>
        <v>-</v>
      </c>
      <c r="AF50" s="328"/>
      <c r="AG50" s="328"/>
    </row>
    <row r="51" spans="1:33" x14ac:dyDescent="0.25">
      <c r="B51" s="18">
        <v>45</v>
      </c>
      <c r="C51" s="147">
        <v>45</v>
      </c>
      <c r="D51" s="310" t="s">
        <v>46</v>
      </c>
      <c r="E51" s="327" t="s">
        <v>46</v>
      </c>
      <c r="F51" s="477" t="s">
        <v>46</v>
      </c>
      <c r="G51" s="469" t="s">
        <v>46</v>
      </c>
      <c r="H51" s="328" t="s">
        <v>46</v>
      </c>
      <c r="I51" s="322" t="str">
        <f t="shared" si="3"/>
        <v>-</v>
      </c>
      <c r="J51" s="328"/>
      <c r="K51" s="328"/>
      <c r="L51" s="326"/>
      <c r="M51" s="18">
        <v>45</v>
      </c>
      <c r="N51" s="147">
        <v>45</v>
      </c>
      <c r="O51" s="310" t="s">
        <v>46</v>
      </c>
      <c r="P51" s="327" t="s">
        <v>46</v>
      </c>
      <c r="Q51" s="477" t="s">
        <v>46</v>
      </c>
      <c r="R51" s="469" t="s">
        <v>46</v>
      </c>
      <c r="S51" s="328" t="s">
        <v>46</v>
      </c>
      <c r="T51" s="322" t="str">
        <f t="shared" si="4"/>
        <v>-</v>
      </c>
      <c r="U51" s="328"/>
      <c r="V51" s="328"/>
      <c r="X51" s="18">
        <v>45</v>
      </c>
      <c r="Y51" s="147">
        <v>45</v>
      </c>
      <c r="Z51" s="310" t="s">
        <v>46</v>
      </c>
      <c r="AA51" s="327" t="s">
        <v>46</v>
      </c>
      <c r="AB51" s="327" t="s">
        <v>46</v>
      </c>
      <c r="AC51" s="469" t="s">
        <v>46</v>
      </c>
      <c r="AD51" s="328" t="s">
        <v>46</v>
      </c>
      <c r="AE51" s="322" t="str">
        <f t="shared" si="5"/>
        <v>-</v>
      </c>
      <c r="AF51" s="328"/>
      <c r="AG51" s="328"/>
    </row>
    <row r="52" spans="1:33" x14ac:dyDescent="0.25">
      <c r="B52" s="18">
        <v>46</v>
      </c>
      <c r="C52" s="147">
        <v>46</v>
      </c>
      <c r="D52" s="310" t="s">
        <v>46</v>
      </c>
      <c r="E52" s="327" t="s">
        <v>46</v>
      </c>
      <c r="F52" s="477" t="s">
        <v>46</v>
      </c>
      <c r="G52" s="469" t="s">
        <v>46</v>
      </c>
      <c r="H52" s="328" t="s">
        <v>46</v>
      </c>
      <c r="I52" s="322" t="str">
        <f t="shared" si="3"/>
        <v>-</v>
      </c>
      <c r="J52" s="328"/>
      <c r="K52" s="328"/>
      <c r="L52" s="326"/>
      <c r="M52" s="18">
        <v>46</v>
      </c>
      <c r="N52" s="147">
        <v>46</v>
      </c>
      <c r="O52" s="310" t="s">
        <v>46</v>
      </c>
      <c r="P52" s="327" t="s">
        <v>46</v>
      </c>
      <c r="Q52" s="477" t="s">
        <v>46</v>
      </c>
      <c r="R52" s="469" t="s">
        <v>46</v>
      </c>
      <c r="S52" s="328" t="s">
        <v>46</v>
      </c>
      <c r="T52" s="322" t="str">
        <f t="shared" si="4"/>
        <v>-</v>
      </c>
      <c r="U52" s="328"/>
      <c r="V52" s="328"/>
      <c r="X52" s="18">
        <v>46</v>
      </c>
      <c r="Y52" s="147">
        <v>46</v>
      </c>
      <c r="Z52" s="310" t="s">
        <v>46</v>
      </c>
      <c r="AA52" s="327" t="s">
        <v>46</v>
      </c>
      <c r="AB52" s="327" t="s">
        <v>46</v>
      </c>
      <c r="AC52" s="469" t="s">
        <v>46</v>
      </c>
      <c r="AD52" s="328" t="s">
        <v>46</v>
      </c>
      <c r="AE52" s="322" t="str">
        <f t="shared" si="5"/>
        <v>-</v>
      </c>
      <c r="AF52" s="328"/>
      <c r="AG52" s="328"/>
    </row>
    <row r="53" spans="1:33" x14ac:dyDescent="0.25">
      <c r="B53" s="18">
        <v>47</v>
      </c>
      <c r="C53" s="147">
        <v>47</v>
      </c>
      <c r="D53" s="310" t="s">
        <v>46</v>
      </c>
      <c r="E53" s="327" t="s">
        <v>46</v>
      </c>
      <c r="F53" s="477" t="s">
        <v>46</v>
      </c>
      <c r="G53" s="469" t="s">
        <v>46</v>
      </c>
      <c r="H53" s="328" t="s">
        <v>46</v>
      </c>
      <c r="I53" s="322" t="str">
        <f t="shared" si="3"/>
        <v>-</v>
      </c>
      <c r="J53" s="328"/>
      <c r="K53" s="328"/>
      <c r="L53" s="326"/>
      <c r="M53" s="18">
        <v>47</v>
      </c>
      <c r="N53" s="147">
        <v>47</v>
      </c>
      <c r="O53" s="310" t="s">
        <v>46</v>
      </c>
      <c r="P53" s="327" t="s">
        <v>46</v>
      </c>
      <c r="Q53" s="477" t="s">
        <v>46</v>
      </c>
      <c r="R53" s="469" t="s">
        <v>46</v>
      </c>
      <c r="S53" s="328" t="s">
        <v>46</v>
      </c>
      <c r="T53" s="322" t="str">
        <f t="shared" si="4"/>
        <v>-</v>
      </c>
      <c r="U53" s="328"/>
      <c r="V53" s="328"/>
      <c r="X53" s="18">
        <v>47</v>
      </c>
      <c r="Y53" s="147">
        <v>47</v>
      </c>
      <c r="Z53" s="310" t="s">
        <v>46</v>
      </c>
      <c r="AA53" s="327" t="s">
        <v>46</v>
      </c>
      <c r="AB53" s="327" t="s">
        <v>46</v>
      </c>
      <c r="AC53" s="469" t="s">
        <v>46</v>
      </c>
      <c r="AD53" s="328" t="s">
        <v>46</v>
      </c>
      <c r="AE53" s="322" t="str">
        <f t="shared" si="5"/>
        <v>-</v>
      </c>
      <c r="AF53" s="328"/>
      <c r="AG53" s="328"/>
    </row>
    <row r="54" spans="1:33" x14ac:dyDescent="0.25">
      <c r="B54" s="18">
        <v>48</v>
      </c>
      <c r="C54" s="147">
        <v>48</v>
      </c>
      <c r="D54" s="310" t="s">
        <v>46</v>
      </c>
      <c r="E54" s="327" t="s">
        <v>46</v>
      </c>
      <c r="F54" s="477" t="s">
        <v>46</v>
      </c>
      <c r="G54" s="469" t="s">
        <v>46</v>
      </c>
      <c r="H54" s="328" t="s">
        <v>46</v>
      </c>
      <c r="I54" s="322" t="str">
        <f t="shared" si="3"/>
        <v>-</v>
      </c>
      <c r="J54" s="328"/>
      <c r="K54" s="328"/>
      <c r="L54" s="326"/>
      <c r="M54" s="18">
        <v>48</v>
      </c>
      <c r="N54" s="147">
        <v>48</v>
      </c>
      <c r="O54" s="310" t="s">
        <v>46</v>
      </c>
      <c r="P54" s="327" t="s">
        <v>46</v>
      </c>
      <c r="Q54" s="477" t="s">
        <v>46</v>
      </c>
      <c r="R54" s="469" t="s">
        <v>46</v>
      </c>
      <c r="S54" s="328" t="s">
        <v>46</v>
      </c>
      <c r="T54" s="322" t="str">
        <f t="shared" si="4"/>
        <v>-</v>
      </c>
      <c r="U54" s="328"/>
      <c r="V54" s="328"/>
      <c r="X54" s="18">
        <v>48</v>
      </c>
      <c r="Y54" s="147">
        <v>48</v>
      </c>
      <c r="Z54" s="310" t="s">
        <v>46</v>
      </c>
      <c r="AA54" s="327" t="s">
        <v>46</v>
      </c>
      <c r="AB54" s="327" t="s">
        <v>46</v>
      </c>
      <c r="AC54" s="469" t="s">
        <v>46</v>
      </c>
      <c r="AD54" s="328" t="s">
        <v>46</v>
      </c>
      <c r="AE54" s="322" t="str">
        <f t="shared" si="5"/>
        <v>-</v>
      </c>
      <c r="AF54" s="328"/>
      <c r="AG54" s="328"/>
    </row>
    <row r="55" spans="1:33" x14ac:dyDescent="0.25">
      <c r="B55" s="18">
        <v>49</v>
      </c>
      <c r="C55" s="147">
        <v>49</v>
      </c>
      <c r="D55" s="310" t="s">
        <v>46</v>
      </c>
      <c r="E55" s="327" t="s">
        <v>46</v>
      </c>
      <c r="F55" s="477" t="s">
        <v>46</v>
      </c>
      <c r="G55" s="469" t="s">
        <v>46</v>
      </c>
      <c r="H55" s="328" t="s">
        <v>46</v>
      </c>
      <c r="I55" s="322" t="str">
        <f t="shared" si="3"/>
        <v>-</v>
      </c>
      <c r="J55" s="328"/>
      <c r="K55" s="328"/>
      <c r="L55" s="326"/>
      <c r="M55" s="18">
        <v>49</v>
      </c>
      <c r="N55" s="147">
        <v>49</v>
      </c>
      <c r="O55" s="310" t="s">
        <v>46</v>
      </c>
      <c r="P55" s="327" t="s">
        <v>46</v>
      </c>
      <c r="Q55" s="477" t="s">
        <v>46</v>
      </c>
      <c r="R55" s="469" t="s">
        <v>46</v>
      </c>
      <c r="S55" s="328" t="s">
        <v>46</v>
      </c>
      <c r="T55" s="322" t="str">
        <f t="shared" si="4"/>
        <v>-</v>
      </c>
      <c r="U55" s="328"/>
      <c r="V55" s="328"/>
      <c r="X55" s="18">
        <v>49</v>
      </c>
      <c r="Y55" s="147">
        <v>49</v>
      </c>
      <c r="Z55" s="310" t="s">
        <v>46</v>
      </c>
      <c r="AA55" s="327" t="s">
        <v>46</v>
      </c>
      <c r="AB55" s="327" t="s">
        <v>46</v>
      </c>
      <c r="AC55" s="469" t="s">
        <v>46</v>
      </c>
      <c r="AD55" s="328" t="s">
        <v>46</v>
      </c>
      <c r="AE55" s="322" t="str">
        <f t="shared" si="5"/>
        <v>-</v>
      </c>
      <c r="AF55" s="328"/>
      <c r="AG55" s="328"/>
    </row>
    <row r="56" spans="1:33" x14ac:dyDescent="0.25">
      <c r="B56" s="18">
        <v>50</v>
      </c>
      <c r="C56" s="147">
        <v>50</v>
      </c>
      <c r="D56" s="310" t="s">
        <v>46</v>
      </c>
      <c r="E56" s="327" t="s">
        <v>46</v>
      </c>
      <c r="F56" s="477" t="s">
        <v>46</v>
      </c>
      <c r="G56" s="469" t="s">
        <v>46</v>
      </c>
      <c r="H56" s="328" t="s">
        <v>46</v>
      </c>
      <c r="I56" s="322" t="str">
        <f t="shared" si="3"/>
        <v>-</v>
      </c>
      <c r="J56" s="328"/>
      <c r="K56" s="328"/>
      <c r="L56" s="326"/>
      <c r="M56" s="18">
        <v>50</v>
      </c>
      <c r="N56" s="147">
        <v>50</v>
      </c>
      <c r="O56" s="310" t="s">
        <v>46</v>
      </c>
      <c r="P56" s="327" t="s">
        <v>46</v>
      </c>
      <c r="Q56" s="477" t="s">
        <v>46</v>
      </c>
      <c r="R56" s="469" t="s">
        <v>46</v>
      </c>
      <c r="S56" s="328" t="s">
        <v>46</v>
      </c>
      <c r="T56" s="322" t="str">
        <f t="shared" si="4"/>
        <v>-</v>
      </c>
      <c r="U56" s="328"/>
      <c r="V56" s="328"/>
      <c r="X56" s="18">
        <v>50</v>
      </c>
      <c r="Y56" s="147">
        <v>50</v>
      </c>
      <c r="Z56" s="310" t="s">
        <v>46</v>
      </c>
      <c r="AA56" s="327" t="s">
        <v>46</v>
      </c>
      <c r="AB56" s="327" t="s">
        <v>46</v>
      </c>
      <c r="AC56" s="469" t="s">
        <v>46</v>
      </c>
      <c r="AD56" s="328" t="s">
        <v>46</v>
      </c>
      <c r="AE56" s="322" t="str">
        <f t="shared" si="5"/>
        <v>-</v>
      </c>
      <c r="AF56" s="328"/>
      <c r="AG56" s="328"/>
    </row>
    <row r="57" spans="1:33" x14ac:dyDescent="0.25">
      <c r="B57" s="18">
        <v>51</v>
      </c>
      <c r="C57" s="147">
        <v>51</v>
      </c>
      <c r="D57" s="310" t="s">
        <v>46</v>
      </c>
      <c r="E57" s="327" t="s">
        <v>46</v>
      </c>
      <c r="F57" s="477" t="s">
        <v>46</v>
      </c>
      <c r="G57" s="469" t="s">
        <v>46</v>
      </c>
      <c r="H57" s="328" t="s">
        <v>46</v>
      </c>
      <c r="I57" s="322" t="str">
        <f t="shared" si="3"/>
        <v>-</v>
      </c>
      <c r="J57" s="328"/>
      <c r="K57" s="328"/>
      <c r="L57" s="326"/>
      <c r="M57" s="18">
        <v>51</v>
      </c>
      <c r="N57" s="147">
        <v>51</v>
      </c>
      <c r="O57" s="310" t="s">
        <v>46</v>
      </c>
      <c r="P57" s="327" t="s">
        <v>46</v>
      </c>
      <c r="Q57" s="477" t="s">
        <v>46</v>
      </c>
      <c r="R57" s="469" t="s">
        <v>46</v>
      </c>
      <c r="S57" s="328" t="s">
        <v>46</v>
      </c>
      <c r="T57" s="322" t="str">
        <f t="shared" si="4"/>
        <v>-</v>
      </c>
      <c r="U57" s="328"/>
      <c r="V57" s="328"/>
      <c r="X57" s="18">
        <v>51</v>
      </c>
      <c r="Y57" s="147">
        <v>51</v>
      </c>
      <c r="Z57" s="310" t="s">
        <v>46</v>
      </c>
      <c r="AA57" s="327" t="s">
        <v>46</v>
      </c>
      <c r="AB57" s="327" t="s">
        <v>46</v>
      </c>
      <c r="AC57" s="469" t="s">
        <v>46</v>
      </c>
      <c r="AD57" s="328" t="s">
        <v>46</v>
      </c>
      <c r="AE57" s="322" t="str">
        <f t="shared" si="5"/>
        <v>-</v>
      </c>
      <c r="AF57" s="328"/>
      <c r="AG57" s="328"/>
    </row>
    <row r="58" spans="1:33" x14ac:dyDescent="0.25">
      <c r="B58" s="18">
        <v>52</v>
      </c>
      <c r="C58" s="147">
        <v>52</v>
      </c>
      <c r="D58" s="310" t="s">
        <v>46</v>
      </c>
      <c r="E58" s="327" t="s">
        <v>46</v>
      </c>
      <c r="F58" s="477" t="s">
        <v>46</v>
      </c>
      <c r="G58" s="469" t="s">
        <v>46</v>
      </c>
      <c r="H58" s="328" t="s">
        <v>46</v>
      </c>
      <c r="I58" s="322" t="str">
        <f t="shared" si="3"/>
        <v>-</v>
      </c>
      <c r="J58" s="328"/>
      <c r="K58" s="328"/>
      <c r="L58" s="326"/>
      <c r="M58" s="18">
        <v>52</v>
      </c>
      <c r="N58" s="147">
        <v>52</v>
      </c>
      <c r="O58" s="310" t="s">
        <v>46</v>
      </c>
      <c r="P58" s="327" t="s">
        <v>46</v>
      </c>
      <c r="Q58" s="477" t="s">
        <v>46</v>
      </c>
      <c r="R58" s="469" t="s">
        <v>46</v>
      </c>
      <c r="S58" s="328" t="s">
        <v>46</v>
      </c>
      <c r="T58" s="322" t="str">
        <f t="shared" si="4"/>
        <v>-</v>
      </c>
      <c r="U58" s="328"/>
      <c r="V58" s="328"/>
      <c r="X58" s="18">
        <v>52</v>
      </c>
      <c r="Y58" s="147">
        <v>52</v>
      </c>
      <c r="Z58" s="310" t="s">
        <v>46</v>
      </c>
      <c r="AA58" s="327" t="s">
        <v>46</v>
      </c>
      <c r="AB58" s="327" t="s">
        <v>46</v>
      </c>
      <c r="AC58" s="469" t="s">
        <v>46</v>
      </c>
      <c r="AD58" s="328" t="s">
        <v>46</v>
      </c>
      <c r="AE58" s="322" t="str">
        <f t="shared" si="5"/>
        <v>-</v>
      </c>
      <c r="AF58" s="328"/>
      <c r="AG58" s="328"/>
    </row>
    <row r="59" spans="1:33" x14ac:dyDescent="0.25">
      <c r="B59" s="18">
        <v>53</v>
      </c>
      <c r="C59" s="147">
        <v>53</v>
      </c>
      <c r="D59" s="310" t="s">
        <v>46</v>
      </c>
      <c r="E59" s="327" t="s">
        <v>46</v>
      </c>
      <c r="F59" s="477" t="s">
        <v>46</v>
      </c>
      <c r="G59" s="469" t="s">
        <v>46</v>
      </c>
      <c r="H59" s="328" t="s">
        <v>46</v>
      </c>
      <c r="I59" s="322" t="str">
        <f t="shared" si="3"/>
        <v>-</v>
      </c>
      <c r="J59" s="328"/>
      <c r="K59" s="328"/>
      <c r="L59" s="326"/>
      <c r="M59" s="18">
        <v>53</v>
      </c>
      <c r="N59" s="147">
        <v>53</v>
      </c>
      <c r="O59" s="310" t="s">
        <v>46</v>
      </c>
      <c r="P59" s="327" t="s">
        <v>46</v>
      </c>
      <c r="Q59" s="477" t="s">
        <v>46</v>
      </c>
      <c r="R59" s="469" t="s">
        <v>46</v>
      </c>
      <c r="S59" s="328" t="s">
        <v>46</v>
      </c>
      <c r="T59" s="322" t="str">
        <f t="shared" si="4"/>
        <v>-</v>
      </c>
      <c r="U59" s="328"/>
      <c r="V59" s="328"/>
      <c r="X59" s="18">
        <v>53</v>
      </c>
      <c r="Y59" s="147">
        <v>53</v>
      </c>
      <c r="Z59" s="310" t="s">
        <v>46</v>
      </c>
      <c r="AA59" s="327" t="s">
        <v>46</v>
      </c>
      <c r="AB59" s="327" t="s">
        <v>46</v>
      </c>
      <c r="AC59" s="469" t="s">
        <v>46</v>
      </c>
      <c r="AD59" s="328" t="s">
        <v>46</v>
      </c>
      <c r="AE59" s="322" t="str">
        <f t="shared" si="5"/>
        <v>-</v>
      </c>
      <c r="AF59" s="328"/>
      <c r="AG59" s="328"/>
    </row>
    <row r="60" spans="1:33" x14ac:dyDescent="0.25">
      <c r="B60" s="18">
        <v>54</v>
      </c>
      <c r="C60" s="147">
        <v>54</v>
      </c>
      <c r="D60" s="310" t="s">
        <v>46</v>
      </c>
      <c r="E60" s="327" t="s">
        <v>46</v>
      </c>
      <c r="F60" s="477" t="s">
        <v>46</v>
      </c>
      <c r="G60" s="469" t="s">
        <v>46</v>
      </c>
      <c r="H60" s="328" t="s">
        <v>46</v>
      </c>
      <c r="I60" s="322" t="str">
        <f t="shared" si="3"/>
        <v>-</v>
      </c>
      <c r="J60" s="328"/>
      <c r="K60" s="328"/>
      <c r="L60" s="326"/>
      <c r="M60" s="18">
        <v>54</v>
      </c>
      <c r="N60" s="147">
        <v>54</v>
      </c>
      <c r="O60" s="310" t="s">
        <v>46</v>
      </c>
      <c r="P60" s="327" t="s">
        <v>46</v>
      </c>
      <c r="Q60" s="477" t="s">
        <v>46</v>
      </c>
      <c r="R60" s="469" t="s">
        <v>46</v>
      </c>
      <c r="S60" s="328" t="s">
        <v>46</v>
      </c>
      <c r="T60" s="322" t="str">
        <f t="shared" si="4"/>
        <v>-</v>
      </c>
      <c r="U60" s="328"/>
      <c r="V60" s="328"/>
      <c r="X60" s="18">
        <v>54</v>
      </c>
      <c r="Y60" s="147">
        <v>54</v>
      </c>
      <c r="Z60" s="310" t="s">
        <v>46</v>
      </c>
      <c r="AA60" s="327" t="s">
        <v>46</v>
      </c>
      <c r="AB60" s="327" t="s">
        <v>46</v>
      </c>
      <c r="AC60" s="469" t="s">
        <v>46</v>
      </c>
      <c r="AD60" s="328" t="s">
        <v>46</v>
      </c>
      <c r="AE60" s="322" t="str">
        <f t="shared" si="5"/>
        <v>-</v>
      </c>
      <c r="AF60" s="328"/>
      <c r="AG60" s="328"/>
    </row>
    <row r="61" spans="1:33" x14ac:dyDescent="0.25">
      <c r="B61" s="18">
        <v>55</v>
      </c>
      <c r="C61" s="147">
        <v>55</v>
      </c>
      <c r="D61" s="310" t="s">
        <v>46</v>
      </c>
      <c r="E61" s="327" t="s">
        <v>46</v>
      </c>
      <c r="F61" s="477" t="s">
        <v>46</v>
      </c>
      <c r="G61" s="469" t="s">
        <v>46</v>
      </c>
      <c r="H61" s="328" t="s">
        <v>46</v>
      </c>
      <c r="I61" s="322" t="str">
        <f t="shared" si="3"/>
        <v>-</v>
      </c>
      <c r="J61" s="328"/>
      <c r="K61" s="328"/>
      <c r="L61" s="326"/>
      <c r="M61" s="18">
        <v>55</v>
      </c>
      <c r="N61" s="147">
        <v>55</v>
      </c>
      <c r="O61" s="310" t="s">
        <v>46</v>
      </c>
      <c r="P61" s="327" t="s">
        <v>46</v>
      </c>
      <c r="Q61" s="477" t="s">
        <v>46</v>
      </c>
      <c r="R61" s="469" t="s">
        <v>46</v>
      </c>
      <c r="S61" s="328" t="s">
        <v>46</v>
      </c>
      <c r="T61" s="322" t="str">
        <f t="shared" si="4"/>
        <v>-</v>
      </c>
      <c r="U61" s="328"/>
      <c r="V61" s="328"/>
      <c r="X61" s="18">
        <v>55</v>
      </c>
      <c r="Y61" s="147">
        <v>55</v>
      </c>
      <c r="Z61" s="310" t="s">
        <v>46</v>
      </c>
      <c r="AA61" s="327" t="s">
        <v>46</v>
      </c>
      <c r="AB61" s="327" t="s">
        <v>46</v>
      </c>
      <c r="AC61" s="469" t="s">
        <v>46</v>
      </c>
      <c r="AD61" s="328" t="s">
        <v>46</v>
      </c>
      <c r="AE61" s="322" t="str">
        <f t="shared" si="5"/>
        <v>-</v>
      </c>
      <c r="AF61" s="328"/>
      <c r="AG61" s="328"/>
    </row>
    <row r="62" spans="1:33" x14ac:dyDescent="0.25">
      <c r="B62" s="18">
        <v>56</v>
      </c>
      <c r="C62" s="147">
        <v>56</v>
      </c>
      <c r="D62" s="310" t="s">
        <v>46</v>
      </c>
      <c r="E62" s="327" t="s">
        <v>46</v>
      </c>
      <c r="F62" s="477" t="s">
        <v>46</v>
      </c>
      <c r="G62" s="469" t="s">
        <v>46</v>
      </c>
      <c r="H62" s="328" t="s">
        <v>46</v>
      </c>
      <c r="I62" s="322" t="str">
        <f t="shared" si="3"/>
        <v>-</v>
      </c>
      <c r="J62" s="328"/>
      <c r="K62" s="328"/>
      <c r="L62" s="326"/>
      <c r="M62" s="18">
        <v>56</v>
      </c>
      <c r="N62" s="147">
        <v>56</v>
      </c>
      <c r="O62" s="310" t="s">
        <v>46</v>
      </c>
      <c r="P62" s="327" t="s">
        <v>46</v>
      </c>
      <c r="Q62" s="477" t="s">
        <v>46</v>
      </c>
      <c r="R62" s="469" t="s">
        <v>46</v>
      </c>
      <c r="S62" s="328" t="s">
        <v>46</v>
      </c>
      <c r="T62" s="322" t="str">
        <f t="shared" si="4"/>
        <v>-</v>
      </c>
      <c r="U62" s="328"/>
      <c r="V62" s="328"/>
      <c r="X62" s="18">
        <v>56</v>
      </c>
      <c r="Y62" s="147">
        <v>56</v>
      </c>
      <c r="Z62" s="310" t="s">
        <v>46</v>
      </c>
      <c r="AA62" s="327" t="s">
        <v>46</v>
      </c>
      <c r="AB62" s="327" t="s">
        <v>46</v>
      </c>
      <c r="AC62" s="469" t="s">
        <v>46</v>
      </c>
      <c r="AD62" s="328" t="s">
        <v>46</v>
      </c>
      <c r="AE62" s="322" t="str">
        <f t="shared" si="5"/>
        <v>-</v>
      </c>
      <c r="AF62" s="328"/>
      <c r="AG62" s="328"/>
    </row>
    <row r="63" spans="1:33" x14ac:dyDescent="0.25">
      <c r="A63" s="326"/>
      <c r="B63" s="18">
        <v>57</v>
      </c>
      <c r="C63" s="147">
        <v>57</v>
      </c>
      <c r="D63" s="310" t="s">
        <v>46</v>
      </c>
      <c r="E63" s="327" t="s">
        <v>46</v>
      </c>
      <c r="F63" s="477" t="s">
        <v>46</v>
      </c>
      <c r="G63" s="469" t="s">
        <v>46</v>
      </c>
      <c r="H63" s="328" t="s">
        <v>46</v>
      </c>
      <c r="I63" s="322" t="str">
        <f t="shared" si="3"/>
        <v>-</v>
      </c>
      <c r="J63" s="328"/>
      <c r="K63" s="328"/>
      <c r="L63" s="326"/>
      <c r="M63" s="18">
        <v>57</v>
      </c>
      <c r="N63" s="147">
        <v>57</v>
      </c>
      <c r="O63" s="310" t="s">
        <v>46</v>
      </c>
      <c r="P63" s="327" t="s">
        <v>46</v>
      </c>
      <c r="Q63" s="477" t="s">
        <v>46</v>
      </c>
      <c r="R63" s="469" t="s">
        <v>46</v>
      </c>
      <c r="S63" s="328" t="s">
        <v>46</v>
      </c>
      <c r="T63" s="322" t="str">
        <f t="shared" si="4"/>
        <v>-</v>
      </c>
      <c r="U63" s="328"/>
      <c r="V63" s="328"/>
      <c r="X63" s="18">
        <v>57</v>
      </c>
      <c r="Y63" s="147">
        <v>57</v>
      </c>
      <c r="Z63" s="310" t="s">
        <v>46</v>
      </c>
      <c r="AA63" s="327" t="s">
        <v>46</v>
      </c>
      <c r="AB63" s="327" t="s">
        <v>46</v>
      </c>
      <c r="AC63" s="469" t="s">
        <v>46</v>
      </c>
      <c r="AD63" s="328" t="s">
        <v>46</v>
      </c>
      <c r="AE63" s="322" t="str">
        <f t="shared" si="5"/>
        <v>-</v>
      </c>
      <c r="AF63" s="328"/>
      <c r="AG63" s="328"/>
    </row>
    <row r="64" spans="1:33" x14ac:dyDescent="0.25">
      <c r="B64" s="18">
        <v>58</v>
      </c>
      <c r="C64" s="147">
        <v>58</v>
      </c>
      <c r="D64" s="310" t="s">
        <v>46</v>
      </c>
      <c r="E64" s="327" t="s">
        <v>46</v>
      </c>
      <c r="F64" s="477" t="s">
        <v>46</v>
      </c>
      <c r="G64" s="469" t="s">
        <v>46</v>
      </c>
      <c r="H64" s="328" t="s">
        <v>46</v>
      </c>
      <c r="I64" s="322" t="str">
        <f t="shared" si="3"/>
        <v>-</v>
      </c>
      <c r="J64" s="328"/>
      <c r="K64" s="328"/>
      <c r="L64" s="326"/>
      <c r="M64" s="18">
        <v>58</v>
      </c>
      <c r="N64" s="147">
        <v>58</v>
      </c>
      <c r="O64" s="310" t="s">
        <v>46</v>
      </c>
      <c r="P64" s="327" t="s">
        <v>46</v>
      </c>
      <c r="Q64" s="477" t="s">
        <v>46</v>
      </c>
      <c r="R64" s="469" t="s">
        <v>46</v>
      </c>
      <c r="S64" s="328" t="s">
        <v>46</v>
      </c>
      <c r="T64" s="322" t="str">
        <f t="shared" si="4"/>
        <v>-</v>
      </c>
      <c r="U64" s="328"/>
      <c r="V64" s="328"/>
      <c r="X64" s="18">
        <v>58</v>
      </c>
      <c r="Y64" s="147">
        <v>58</v>
      </c>
      <c r="Z64" s="310" t="s">
        <v>46</v>
      </c>
      <c r="AA64" s="327" t="s">
        <v>46</v>
      </c>
      <c r="AB64" s="327" t="s">
        <v>46</v>
      </c>
      <c r="AC64" s="469" t="s">
        <v>46</v>
      </c>
      <c r="AD64" s="328" t="s">
        <v>46</v>
      </c>
      <c r="AE64" s="322" t="str">
        <f t="shared" si="5"/>
        <v>-</v>
      </c>
      <c r="AF64" s="328"/>
      <c r="AG64" s="328"/>
    </row>
    <row r="65" spans="1:33" x14ac:dyDescent="0.25">
      <c r="A65" s="326"/>
      <c r="B65" s="18">
        <v>59</v>
      </c>
      <c r="C65" s="147">
        <v>59</v>
      </c>
      <c r="D65" s="310" t="s">
        <v>46</v>
      </c>
      <c r="E65" s="327" t="s">
        <v>46</v>
      </c>
      <c r="F65" s="477" t="s">
        <v>46</v>
      </c>
      <c r="G65" s="469" t="s">
        <v>46</v>
      </c>
      <c r="H65" s="328" t="s">
        <v>46</v>
      </c>
      <c r="I65" s="322" t="str">
        <f t="shared" si="3"/>
        <v>-</v>
      </c>
      <c r="J65" s="328"/>
      <c r="K65" s="328"/>
      <c r="L65" s="326"/>
      <c r="M65" s="18">
        <v>59</v>
      </c>
      <c r="N65" s="147">
        <v>59</v>
      </c>
      <c r="O65" s="310" t="s">
        <v>46</v>
      </c>
      <c r="P65" s="327" t="s">
        <v>46</v>
      </c>
      <c r="Q65" s="477" t="s">
        <v>46</v>
      </c>
      <c r="R65" s="469" t="s">
        <v>46</v>
      </c>
      <c r="S65" s="328" t="s">
        <v>46</v>
      </c>
      <c r="T65" s="322" t="str">
        <f t="shared" si="4"/>
        <v>-</v>
      </c>
      <c r="U65" s="328"/>
      <c r="V65" s="328"/>
      <c r="X65" s="18">
        <v>59</v>
      </c>
      <c r="Y65" s="147">
        <v>59</v>
      </c>
      <c r="Z65" s="310" t="s">
        <v>46</v>
      </c>
      <c r="AA65" s="327" t="s">
        <v>46</v>
      </c>
      <c r="AB65" s="327" t="s">
        <v>46</v>
      </c>
      <c r="AC65" s="469" t="s">
        <v>46</v>
      </c>
      <c r="AD65" s="328" t="s">
        <v>46</v>
      </c>
      <c r="AE65" s="322" t="str">
        <f t="shared" si="5"/>
        <v>-</v>
      </c>
      <c r="AF65" s="328"/>
      <c r="AG65" s="328"/>
    </row>
    <row r="66" spans="1:33" x14ac:dyDescent="0.25">
      <c r="B66" s="18">
        <v>60</v>
      </c>
      <c r="C66" s="147">
        <v>60</v>
      </c>
      <c r="D66" s="310" t="s">
        <v>46</v>
      </c>
      <c r="E66" s="327" t="s">
        <v>46</v>
      </c>
      <c r="F66" s="477" t="s">
        <v>46</v>
      </c>
      <c r="G66" s="469" t="s">
        <v>46</v>
      </c>
      <c r="H66" s="328" t="s">
        <v>46</v>
      </c>
      <c r="I66" s="322" t="str">
        <f t="shared" si="3"/>
        <v>-</v>
      </c>
      <c r="J66" s="328"/>
      <c r="K66" s="328"/>
      <c r="L66" s="326"/>
      <c r="M66" s="18">
        <v>60</v>
      </c>
      <c r="N66" s="147">
        <v>60</v>
      </c>
      <c r="O66" s="310" t="s">
        <v>46</v>
      </c>
      <c r="P66" s="327" t="s">
        <v>46</v>
      </c>
      <c r="Q66" s="477" t="s">
        <v>46</v>
      </c>
      <c r="R66" s="469" t="s">
        <v>46</v>
      </c>
      <c r="S66" s="328" t="s">
        <v>46</v>
      </c>
      <c r="T66" s="322" t="str">
        <f t="shared" si="4"/>
        <v>-</v>
      </c>
      <c r="U66" s="328"/>
      <c r="V66" s="328"/>
      <c r="X66" s="18">
        <v>60</v>
      </c>
      <c r="Y66" s="147">
        <v>60</v>
      </c>
      <c r="Z66" s="310" t="s">
        <v>46</v>
      </c>
      <c r="AA66" s="327" t="s">
        <v>46</v>
      </c>
      <c r="AB66" s="327" t="s">
        <v>46</v>
      </c>
      <c r="AC66" s="469" t="s">
        <v>46</v>
      </c>
      <c r="AD66" s="328" t="s">
        <v>46</v>
      </c>
      <c r="AE66" s="322" t="str">
        <f t="shared" si="5"/>
        <v>-</v>
      </c>
      <c r="AF66" s="328"/>
      <c r="AG66" s="328"/>
    </row>
    <row r="67" spans="1:33" x14ac:dyDescent="0.25">
      <c r="B67" s="18">
        <v>61</v>
      </c>
      <c r="C67" s="147">
        <v>61</v>
      </c>
      <c r="D67" s="310" t="s">
        <v>46</v>
      </c>
      <c r="E67" s="327" t="s">
        <v>46</v>
      </c>
      <c r="F67" s="477" t="s">
        <v>46</v>
      </c>
      <c r="G67" s="469" t="s">
        <v>46</v>
      </c>
      <c r="H67" s="328" t="s">
        <v>46</v>
      </c>
      <c r="I67" s="322" t="str">
        <f t="shared" si="3"/>
        <v>-</v>
      </c>
      <c r="J67" s="328"/>
      <c r="K67" s="328"/>
      <c r="L67" s="326"/>
      <c r="M67" s="18">
        <v>61</v>
      </c>
      <c r="N67" s="147">
        <v>61</v>
      </c>
      <c r="O67" s="310" t="s">
        <v>46</v>
      </c>
      <c r="P67" s="327" t="s">
        <v>46</v>
      </c>
      <c r="Q67" s="477" t="s">
        <v>46</v>
      </c>
      <c r="R67" s="469" t="s">
        <v>46</v>
      </c>
      <c r="S67" s="328" t="s">
        <v>46</v>
      </c>
      <c r="T67" s="322" t="str">
        <f t="shared" si="4"/>
        <v>-</v>
      </c>
      <c r="U67" s="328"/>
      <c r="V67" s="328"/>
      <c r="X67" s="18">
        <v>61</v>
      </c>
      <c r="Y67" s="147">
        <v>61</v>
      </c>
      <c r="Z67" s="310" t="s">
        <v>46</v>
      </c>
      <c r="AA67" s="327" t="s">
        <v>46</v>
      </c>
      <c r="AB67" s="327" t="s">
        <v>46</v>
      </c>
      <c r="AC67" s="469" t="s">
        <v>46</v>
      </c>
      <c r="AD67" s="328" t="s">
        <v>46</v>
      </c>
      <c r="AE67" s="322" t="str">
        <f t="shared" si="5"/>
        <v>-</v>
      </c>
      <c r="AF67" s="328"/>
      <c r="AG67" s="328"/>
    </row>
    <row r="68" spans="1:33" x14ac:dyDescent="0.25">
      <c r="B68" s="18">
        <v>62</v>
      </c>
      <c r="C68" s="147">
        <v>62</v>
      </c>
      <c r="D68" s="310" t="s">
        <v>46</v>
      </c>
      <c r="E68" s="327" t="s">
        <v>46</v>
      </c>
      <c r="F68" s="477" t="s">
        <v>46</v>
      </c>
      <c r="G68" s="469" t="s">
        <v>46</v>
      </c>
      <c r="H68" s="328" t="s">
        <v>46</v>
      </c>
      <c r="I68" s="322" t="str">
        <f t="shared" si="3"/>
        <v>-</v>
      </c>
      <c r="J68" s="328"/>
      <c r="K68" s="328"/>
      <c r="L68" s="326"/>
      <c r="M68" s="18">
        <v>62</v>
      </c>
      <c r="N68" s="147">
        <v>62</v>
      </c>
      <c r="O68" s="310" t="s">
        <v>46</v>
      </c>
      <c r="P68" s="327" t="s">
        <v>46</v>
      </c>
      <c r="Q68" s="477" t="s">
        <v>46</v>
      </c>
      <c r="R68" s="469" t="s">
        <v>46</v>
      </c>
      <c r="S68" s="328" t="s">
        <v>46</v>
      </c>
      <c r="T68" s="322" t="str">
        <f t="shared" si="4"/>
        <v>-</v>
      </c>
      <c r="U68" s="328"/>
      <c r="V68" s="328"/>
      <c r="X68" s="18">
        <v>62</v>
      </c>
      <c r="Y68" s="147">
        <v>62</v>
      </c>
      <c r="Z68" s="310" t="s">
        <v>46</v>
      </c>
      <c r="AA68" s="327" t="s">
        <v>46</v>
      </c>
      <c r="AB68" s="327" t="s">
        <v>46</v>
      </c>
      <c r="AC68" s="469" t="s">
        <v>46</v>
      </c>
      <c r="AD68" s="328" t="s">
        <v>46</v>
      </c>
      <c r="AE68" s="322" t="str">
        <f t="shared" si="5"/>
        <v>-</v>
      </c>
      <c r="AF68" s="328"/>
      <c r="AG68" s="328"/>
    </row>
    <row r="69" spans="1:33" x14ac:dyDescent="0.25">
      <c r="B69" s="18">
        <v>63</v>
      </c>
      <c r="C69" s="147">
        <v>63</v>
      </c>
      <c r="D69" s="310" t="s">
        <v>46</v>
      </c>
      <c r="E69" s="327" t="s">
        <v>46</v>
      </c>
      <c r="F69" s="477" t="s">
        <v>46</v>
      </c>
      <c r="G69" s="469" t="s">
        <v>46</v>
      </c>
      <c r="H69" s="328" t="s">
        <v>46</v>
      </c>
      <c r="I69" s="322" t="str">
        <f t="shared" si="3"/>
        <v>-</v>
      </c>
      <c r="J69" s="328"/>
      <c r="K69" s="328"/>
      <c r="L69" s="326"/>
      <c r="M69" s="18">
        <v>63</v>
      </c>
      <c r="N69" s="147">
        <v>63</v>
      </c>
      <c r="O69" s="310" t="s">
        <v>46</v>
      </c>
      <c r="P69" s="327" t="s">
        <v>46</v>
      </c>
      <c r="Q69" s="477" t="s">
        <v>46</v>
      </c>
      <c r="R69" s="469" t="s">
        <v>46</v>
      </c>
      <c r="S69" s="328" t="s">
        <v>46</v>
      </c>
      <c r="T69" s="322" t="str">
        <f t="shared" si="4"/>
        <v>-</v>
      </c>
      <c r="U69" s="328"/>
      <c r="V69" s="328"/>
      <c r="X69" s="18">
        <v>63</v>
      </c>
      <c r="Y69" s="147">
        <v>63</v>
      </c>
      <c r="Z69" s="310" t="s">
        <v>46</v>
      </c>
      <c r="AA69" s="327" t="s">
        <v>46</v>
      </c>
      <c r="AB69" s="327" t="s">
        <v>46</v>
      </c>
      <c r="AC69" s="469" t="s">
        <v>46</v>
      </c>
      <c r="AD69" s="328" t="s">
        <v>46</v>
      </c>
      <c r="AE69" s="322" t="str">
        <f t="shared" si="5"/>
        <v>-</v>
      </c>
      <c r="AF69" s="328"/>
      <c r="AG69" s="328"/>
    </row>
    <row r="70" spans="1:33" x14ac:dyDescent="0.25">
      <c r="B70" s="18">
        <v>64</v>
      </c>
      <c r="C70" s="147">
        <v>64</v>
      </c>
      <c r="D70" s="310" t="s">
        <v>46</v>
      </c>
      <c r="E70" s="327" t="s">
        <v>46</v>
      </c>
      <c r="F70" s="477" t="s">
        <v>46</v>
      </c>
      <c r="G70" s="469" t="s">
        <v>46</v>
      </c>
      <c r="H70" s="328" t="s">
        <v>46</v>
      </c>
      <c r="I70" s="322" t="str">
        <f t="shared" si="3"/>
        <v>-</v>
      </c>
      <c r="J70" s="328"/>
      <c r="K70" s="328"/>
      <c r="L70" s="326"/>
      <c r="M70" s="18">
        <v>64</v>
      </c>
      <c r="N70" s="147">
        <v>64</v>
      </c>
      <c r="O70" s="310" t="s">
        <v>46</v>
      </c>
      <c r="P70" s="327" t="s">
        <v>46</v>
      </c>
      <c r="Q70" s="477" t="s">
        <v>46</v>
      </c>
      <c r="R70" s="469" t="s">
        <v>46</v>
      </c>
      <c r="S70" s="328" t="s">
        <v>46</v>
      </c>
      <c r="T70" s="322" t="str">
        <f t="shared" si="4"/>
        <v>-</v>
      </c>
      <c r="U70" s="328"/>
      <c r="V70" s="328"/>
      <c r="X70" s="18">
        <v>64</v>
      </c>
      <c r="Y70" s="147">
        <v>64</v>
      </c>
      <c r="Z70" s="310" t="s">
        <v>46</v>
      </c>
      <c r="AA70" s="327" t="s">
        <v>46</v>
      </c>
      <c r="AB70" s="327" t="s">
        <v>46</v>
      </c>
      <c r="AC70" s="469" t="s">
        <v>46</v>
      </c>
      <c r="AD70" s="328" t="s">
        <v>46</v>
      </c>
      <c r="AE70" s="322" t="str">
        <f t="shared" si="5"/>
        <v>-</v>
      </c>
      <c r="AF70" s="328"/>
      <c r="AG70" s="328"/>
    </row>
    <row r="71" spans="1:33" x14ac:dyDescent="0.25">
      <c r="B71" s="18">
        <v>65</v>
      </c>
      <c r="C71" s="147">
        <v>65</v>
      </c>
      <c r="D71" s="310" t="s">
        <v>46</v>
      </c>
      <c r="E71" s="327" t="s">
        <v>46</v>
      </c>
      <c r="F71" s="477" t="s">
        <v>46</v>
      </c>
      <c r="G71" s="469" t="s">
        <v>46</v>
      </c>
      <c r="H71" s="328" t="s">
        <v>46</v>
      </c>
      <c r="I71" s="322" t="str">
        <f t="shared" si="3"/>
        <v>-</v>
      </c>
      <c r="J71" s="328"/>
      <c r="K71" s="328"/>
      <c r="L71" s="326"/>
      <c r="M71" s="18">
        <v>65</v>
      </c>
      <c r="N71" s="147">
        <v>65</v>
      </c>
      <c r="O71" s="310" t="s">
        <v>46</v>
      </c>
      <c r="P71" s="327" t="s">
        <v>46</v>
      </c>
      <c r="Q71" s="477" t="s">
        <v>46</v>
      </c>
      <c r="R71" s="469" t="s">
        <v>46</v>
      </c>
      <c r="S71" s="328" t="s">
        <v>46</v>
      </c>
      <c r="T71" s="322" t="str">
        <f t="shared" si="4"/>
        <v>-</v>
      </c>
      <c r="U71" s="328"/>
      <c r="V71" s="328"/>
      <c r="X71" s="18">
        <v>65</v>
      </c>
      <c r="Y71" s="147">
        <v>65</v>
      </c>
      <c r="Z71" s="310" t="s">
        <v>46</v>
      </c>
      <c r="AA71" s="327" t="s">
        <v>46</v>
      </c>
      <c r="AB71" s="327" t="s">
        <v>46</v>
      </c>
      <c r="AC71" s="469" t="s">
        <v>46</v>
      </c>
      <c r="AD71" s="328" t="s">
        <v>46</v>
      </c>
      <c r="AE71" s="322" t="str">
        <f t="shared" si="5"/>
        <v>-</v>
      </c>
      <c r="AF71" s="328"/>
      <c r="AG71" s="328"/>
    </row>
    <row r="72" spans="1:33" x14ac:dyDescent="0.25">
      <c r="B72" s="18">
        <v>66</v>
      </c>
      <c r="C72" s="147">
        <v>66</v>
      </c>
      <c r="D72" s="310" t="s">
        <v>46</v>
      </c>
      <c r="E72" s="327" t="s">
        <v>46</v>
      </c>
      <c r="F72" s="477" t="s">
        <v>46</v>
      </c>
      <c r="G72" s="469" t="s">
        <v>46</v>
      </c>
      <c r="H72" s="328" t="s">
        <v>46</v>
      </c>
      <c r="I72" s="322" t="str">
        <f t="shared" si="3"/>
        <v>-</v>
      </c>
      <c r="J72" s="328"/>
      <c r="K72" s="328"/>
      <c r="L72" s="326"/>
      <c r="M72" s="18">
        <v>66</v>
      </c>
      <c r="N72" s="147">
        <v>66</v>
      </c>
      <c r="O72" s="310" t="s">
        <v>46</v>
      </c>
      <c r="P72" s="327" t="s">
        <v>46</v>
      </c>
      <c r="Q72" s="477" t="s">
        <v>46</v>
      </c>
      <c r="R72" s="469" t="s">
        <v>46</v>
      </c>
      <c r="S72" s="328" t="s">
        <v>46</v>
      </c>
      <c r="T72" s="322" t="str">
        <f t="shared" si="4"/>
        <v>-</v>
      </c>
      <c r="U72" s="328"/>
      <c r="V72" s="328"/>
      <c r="X72" s="18">
        <v>66</v>
      </c>
      <c r="Y72" s="147">
        <v>66</v>
      </c>
      <c r="Z72" s="310" t="s">
        <v>46</v>
      </c>
      <c r="AA72" s="327" t="s">
        <v>46</v>
      </c>
      <c r="AB72" s="327" t="s">
        <v>46</v>
      </c>
      <c r="AC72" s="469" t="s">
        <v>46</v>
      </c>
      <c r="AD72" s="328" t="s">
        <v>46</v>
      </c>
      <c r="AE72" s="322" t="str">
        <f t="shared" si="5"/>
        <v>-</v>
      </c>
      <c r="AF72" s="328"/>
      <c r="AG72" s="328"/>
    </row>
    <row r="73" spans="1:33" x14ac:dyDescent="0.25">
      <c r="B73" s="18">
        <v>67</v>
      </c>
      <c r="C73" s="147">
        <v>67</v>
      </c>
      <c r="D73" s="310" t="s">
        <v>46</v>
      </c>
      <c r="E73" s="327" t="s">
        <v>46</v>
      </c>
      <c r="F73" s="477" t="s">
        <v>46</v>
      </c>
      <c r="G73" s="469" t="s">
        <v>46</v>
      </c>
      <c r="H73" s="328" t="s">
        <v>46</v>
      </c>
      <c r="I73" s="322" t="str">
        <f t="shared" ref="I73:I78" si="6">IF(ISNUMBER(H73),APF_lbs(H73),"-")</f>
        <v>-</v>
      </c>
      <c r="J73" s="328"/>
      <c r="K73" s="328"/>
      <c r="L73" s="326"/>
      <c r="M73" s="18">
        <v>67</v>
      </c>
      <c r="N73" s="147">
        <v>67</v>
      </c>
      <c r="O73" s="310" t="s">
        <v>46</v>
      </c>
      <c r="P73" s="327" t="s">
        <v>46</v>
      </c>
      <c r="Q73" s="477" t="s">
        <v>46</v>
      </c>
      <c r="R73" s="469" t="s">
        <v>46</v>
      </c>
      <c r="S73" s="328" t="s">
        <v>46</v>
      </c>
      <c r="T73" s="322" t="str">
        <f t="shared" ref="T73:T78" si="7">IF(ISNUMBER(S73),APF_lbs(S73),"-")</f>
        <v>-</v>
      </c>
      <c r="U73" s="328"/>
      <c r="V73" s="328"/>
      <c r="X73" s="18">
        <v>67</v>
      </c>
      <c r="Y73" s="147">
        <v>67</v>
      </c>
      <c r="Z73" s="310" t="s">
        <v>46</v>
      </c>
      <c r="AA73" s="327" t="s">
        <v>46</v>
      </c>
      <c r="AB73" s="327" t="s">
        <v>46</v>
      </c>
      <c r="AC73" s="469" t="s">
        <v>46</v>
      </c>
      <c r="AD73" s="328" t="s">
        <v>46</v>
      </c>
      <c r="AE73" s="322" t="str">
        <f t="shared" ref="AE73:AE78" si="8">IF(ISNUMBER(AD73),APF_lbs(AD73),"-")</f>
        <v>-</v>
      </c>
      <c r="AF73" s="328"/>
      <c r="AG73" s="328"/>
    </row>
    <row r="74" spans="1:33" x14ac:dyDescent="0.25">
      <c r="B74" s="18">
        <v>68</v>
      </c>
      <c r="C74" s="147">
        <v>68</v>
      </c>
      <c r="D74" s="310" t="s">
        <v>46</v>
      </c>
      <c r="E74" s="327" t="s">
        <v>46</v>
      </c>
      <c r="F74" s="477" t="s">
        <v>46</v>
      </c>
      <c r="G74" s="469" t="s">
        <v>46</v>
      </c>
      <c r="H74" s="328" t="s">
        <v>46</v>
      </c>
      <c r="I74" s="322" t="str">
        <f t="shared" si="6"/>
        <v>-</v>
      </c>
      <c r="J74" s="328"/>
      <c r="K74" s="328"/>
      <c r="L74" s="326"/>
      <c r="M74" s="18">
        <v>68</v>
      </c>
      <c r="N74" s="147">
        <v>68</v>
      </c>
      <c r="O74" s="310" t="s">
        <v>46</v>
      </c>
      <c r="P74" s="327" t="s">
        <v>46</v>
      </c>
      <c r="Q74" s="477" t="s">
        <v>46</v>
      </c>
      <c r="R74" s="469" t="s">
        <v>46</v>
      </c>
      <c r="S74" s="328" t="s">
        <v>46</v>
      </c>
      <c r="T74" s="322" t="str">
        <f t="shared" si="7"/>
        <v>-</v>
      </c>
      <c r="U74" s="328"/>
      <c r="V74" s="328"/>
      <c r="X74" s="18">
        <v>68</v>
      </c>
      <c r="Y74" s="147">
        <v>68</v>
      </c>
      <c r="Z74" s="310" t="s">
        <v>46</v>
      </c>
      <c r="AA74" s="327" t="s">
        <v>46</v>
      </c>
      <c r="AB74" s="327" t="s">
        <v>46</v>
      </c>
      <c r="AC74" s="469" t="s">
        <v>46</v>
      </c>
      <c r="AD74" s="328" t="s">
        <v>46</v>
      </c>
      <c r="AE74" s="322" t="str">
        <f t="shared" si="8"/>
        <v>-</v>
      </c>
      <c r="AF74" s="328"/>
      <c r="AG74" s="328"/>
    </row>
    <row r="75" spans="1:33" x14ac:dyDescent="0.25">
      <c r="B75" s="18">
        <v>69</v>
      </c>
      <c r="C75" s="147">
        <v>69</v>
      </c>
      <c r="D75" s="310" t="s">
        <v>46</v>
      </c>
      <c r="E75" s="327" t="s">
        <v>46</v>
      </c>
      <c r="F75" s="477" t="s">
        <v>46</v>
      </c>
      <c r="G75" s="469" t="s">
        <v>46</v>
      </c>
      <c r="H75" s="328" t="s">
        <v>46</v>
      </c>
      <c r="I75" s="322" t="str">
        <f t="shared" si="6"/>
        <v>-</v>
      </c>
      <c r="J75" s="328"/>
      <c r="K75" s="328"/>
      <c r="L75" s="326"/>
      <c r="M75" s="18">
        <v>69</v>
      </c>
      <c r="N75" s="147">
        <v>69</v>
      </c>
      <c r="O75" s="310" t="s">
        <v>46</v>
      </c>
      <c r="P75" s="327" t="s">
        <v>46</v>
      </c>
      <c r="Q75" s="477" t="s">
        <v>46</v>
      </c>
      <c r="R75" s="469" t="s">
        <v>46</v>
      </c>
      <c r="S75" s="328" t="s">
        <v>46</v>
      </c>
      <c r="T75" s="322" t="str">
        <f t="shared" si="7"/>
        <v>-</v>
      </c>
      <c r="U75" s="328"/>
      <c r="V75" s="328"/>
      <c r="X75" s="18">
        <v>69</v>
      </c>
      <c r="Y75" s="147">
        <v>69</v>
      </c>
      <c r="Z75" s="310" t="s">
        <v>46</v>
      </c>
      <c r="AA75" s="327" t="s">
        <v>46</v>
      </c>
      <c r="AB75" s="327" t="s">
        <v>46</v>
      </c>
      <c r="AC75" s="469" t="s">
        <v>46</v>
      </c>
      <c r="AD75" s="328" t="s">
        <v>46</v>
      </c>
      <c r="AE75" s="322" t="str">
        <f t="shared" si="8"/>
        <v>-</v>
      </c>
      <c r="AF75" s="328"/>
      <c r="AG75" s="328"/>
    </row>
    <row r="76" spans="1:33" x14ac:dyDescent="0.25">
      <c r="B76" s="18">
        <v>70</v>
      </c>
      <c r="C76" s="147">
        <v>70</v>
      </c>
      <c r="D76" s="310" t="s">
        <v>46</v>
      </c>
      <c r="E76" s="327" t="s">
        <v>46</v>
      </c>
      <c r="F76" s="477" t="s">
        <v>46</v>
      </c>
      <c r="G76" s="469" t="s">
        <v>46</v>
      </c>
      <c r="H76" s="328" t="s">
        <v>46</v>
      </c>
      <c r="I76" s="322" t="str">
        <f t="shared" si="6"/>
        <v>-</v>
      </c>
      <c r="J76" s="328"/>
      <c r="K76" s="328"/>
      <c r="L76" s="326"/>
      <c r="M76" s="18">
        <v>70</v>
      </c>
      <c r="N76" s="147">
        <v>70</v>
      </c>
      <c r="O76" s="310" t="s">
        <v>46</v>
      </c>
      <c r="P76" s="327" t="s">
        <v>46</v>
      </c>
      <c r="Q76" s="477" t="s">
        <v>46</v>
      </c>
      <c r="R76" s="469" t="s">
        <v>46</v>
      </c>
      <c r="S76" s="328" t="s">
        <v>46</v>
      </c>
      <c r="T76" s="322" t="str">
        <f t="shared" si="7"/>
        <v>-</v>
      </c>
      <c r="U76" s="328"/>
      <c r="V76" s="328"/>
      <c r="X76" s="18">
        <v>70</v>
      </c>
      <c r="Y76" s="147">
        <v>70</v>
      </c>
      <c r="Z76" s="310" t="s">
        <v>46</v>
      </c>
      <c r="AA76" s="327" t="s">
        <v>46</v>
      </c>
      <c r="AB76" s="327" t="s">
        <v>46</v>
      </c>
      <c r="AC76" s="469" t="s">
        <v>46</v>
      </c>
      <c r="AD76" s="328" t="s">
        <v>46</v>
      </c>
      <c r="AE76" s="322" t="str">
        <f t="shared" si="8"/>
        <v>-</v>
      </c>
      <c r="AF76" s="328"/>
      <c r="AG76" s="328"/>
    </row>
    <row r="77" spans="1:33" x14ac:dyDescent="0.25">
      <c r="B77" s="18">
        <v>71</v>
      </c>
      <c r="C77" s="147">
        <v>71</v>
      </c>
      <c r="D77" s="310" t="s">
        <v>46</v>
      </c>
      <c r="E77" s="327" t="s">
        <v>46</v>
      </c>
      <c r="F77" s="477" t="s">
        <v>46</v>
      </c>
      <c r="G77" s="469" t="s">
        <v>46</v>
      </c>
      <c r="H77" s="328" t="s">
        <v>46</v>
      </c>
      <c r="I77" s="322" t="str">
        <f t="shared" si="6"/>
        <v>-</v>
      </c>
      <c r="J77" s="328"/>
      <c r="K77" s="328"/>
      <c r="L77" s="326"/>
      <c r="M77" s="18">
        <v>65</v>
      </c>
      <c r="N77" s="147">
        <v>71</v>
      </c>
      <c r="O77" s="310" t="s">
        <v>46</v>
      </c>
      <c r="P77" s="327" t="s">
        <v>46</v>
      </c>
      <c r="Q77" s="477" t="s">
        <v>46</v>
      </c>
      <c r="R77" s="469" t="s">
        <v>46</v>
      </c>
      <c r="S77" s="328" t="s">
        <v>46</v>
      </c>
      <c r="T77" s="322" t="str">
        <f t="shared" si="7"/>
        <v>-</v>
      </c>
      <c r="U77" s="328"/>
      <c r="V77" s="328"/>
      <c r="X77" s="18">
        <v>65</v>
      </c>
      <c r="Y77" s="147">
        <v>71</v>
      </c>
      <c r="Z77" s="310" t="s">
        <v>46</v>
      </c>
      <c r="AA77" s="327" t="s">
        <v>46</v>
      </c>
      <c r="AB77" s="327" t="s">
        <v>46</v>
      </c>
      <c r="AC77" s="469" t="s">
        <v>46</v>
      </c>
      <c r="AD77" s="328" t="s">
        <v>46</v>
      </c>
      <c r="AE77" s="322" t="str">
        <f t="shared" si="8"/>
        <v>-</v>
      </c>
      <c r="AF77" s="328"/>
      <c r="AG77" s="328"/>
    </row>
    <row r="78" spans="1:33" x14ac:dyDescent="0.25">
      <c r="B78" s="18">
        <v>72</v>
      </c>
      <c r="C78" s="147">
        <v>72</v>
      </c>
      <c r="D78" s="310" t="s">
        <v>46</v>
      </c>
      <c r="E78" s="327" t="s">
        <v>46</v>
      </c>
      <c r="F78" s="477" t="s">
        <v>46</v>
      </c>
      <c r="G78" s="469" t="s">
        <v>46</v>
      </c>
      <c r="H78" s="328" t="s">
        <v>46</v>
      </c>
      <c r="I78" s="322" t="str">
        <f t="shared" si="6"/>
        <v>-</v>
      </c>
      <c r="J78" s="328"/>
      <c r="K78" s="328"/>
      <c r="L78" s="326"/>
      <c r="M78" s="18">
        <v>66</v>
      </c>
      <c r="N78" s="147">
        <v>72</v>
      </c>
      <c r="O78" s="310" t="s">
        <v>46</v>
      </c>
      <c r="P78" s="327" t="s">
        <v>46</v>
      </c>
      <c r="Q78" s="477" t="s">
        <v>46</v>
      </c>
      <c r="R78" s="469" t="s">
        <v>46</v>
      </c>
      <c r="S78" s="328" t="s">
        <v>46</v>
      </c>
      <c r="T78" s="322" t="str">
        <f t="shared" si="7"/>
        <v>-</v>
      </c>
      <c r="U78" s="328"/>
      <c r="V78" s="328"/>
      <c r="X78" s="18">
        <v>66</v>
      </c>
      <c r="Y78" s="147">
        <v>72</v>
      </c>
      <c r="Z78" s="310" t="s">
        <v>46</v>
      </c>
      <c r="AA78" s="327" t="s">
        <v>46</v>
      </c>
      <c r="AB78" s="327" t="s">
        <v>46</v>
      </c>
      <c r="AC78" s="469" t="s">
        <v>46</v>
      </c>
      <c r="AD78" s="328" t="s">
        <v>46</v>
      </c>
      <c r="AE78" s="322" t="str">
        <f t="shared" si="8"/>
        <v>-</v>
      </c>
      <c r="AF78" s="328"/>
      <c r="AG78" s="328"/>
    </row>
    <row r="79" spans="1:33" x14ac:dyDescent="0.25">
      <c r="B79" s="18">
        <v>73</v>
      </c>
      <c r="C79" s="147">
        <v>73</v>
      </c>
      <c r="D79" s="310" t="s">
        <v>46</v>
      </c>
      <c r="E79" s="327" t="s">
        <v>46</v>
      </c>
      <c r="F79" s="477" t="s">
        <v>46</v>
      </c>
      <c r="G79" s="469" t="s">
        <v>46</v>
      </c>
      <c r="H79" s="328" t="s">
        <v>46</v>
      </c>
      <c r="I79" s="322" t="str">
        <f t="shared" ref="I79:I81" si="9">IF(ISNUMBER(H79),APF_lbs(H79),"-")</f>
        <v>-</v>
      </c>
      <c r="J79" s="328"/>
      <c r="K79" s="328"/>
      <c r="L79" s="326"/>
      <c r="M79" s="18">
        <v>67</v>
      </c>
      <c r="N79" s="147">
        <v>73</v>
      </c>
      <c r="O79" s="310" t="s">
        <v>46</v>
      </c>
      <c r="P79" s="327" t="s">
        <v>46</v>
      </c>
      <c r="Q79" s="477" t="s">
        <v>46</v>
      </c>
      <c r="R79" s="469" t="s">
        <v>46</v>
      </c>
      <c r="S79" s="328" t="s">
        <v>46</v>
      </c>
      <c r="T79" s="322" t="str">
        <f t="shared" ref="T79:T81" si="10">IF(ISNUMBER(S79),APF_lbs(S79),"-")</f>
        <v>-</v>
      </c>
      <c r="U79" s="328"/>
      <c r="V79" s="328"/>
      <c r="X79" s="18">
        <v>67</v>
      </c>
      <c r="Y79" s="147">
        <v>73</v>
      </c>
      <c r="Z79" s="310" t="s">
        <v>46</v>
      </c>
      <c r="AA79" s="327" t="s">
        <v>46</v>
      </c>
      <c r="AB79" s="327" t="s">
        <v>46</v>
      </c>
      <c r="AC79" s="469" t="s">
        <v>46</v>
      </c>
      <c r="AD79" s="328" t="s">
        <v>46</v>
      </c>
      <c r="AE79" s="322" t="str">
        <f t="shared" ref="AE79:AE81" si="11">IF(ISNUMBER(AD79),APF_lbs(AD79),"-")</f>
        <v>-</v>
      </c>
      <c r="AF79" s="328"/>
      <c r="AG79" s="328"/>
    </row>
    <row r="80" spans="1:33" x14ac:dyDescent="0.25">
      <c r="B80" s="18">
        <v>74</v>
      </c>
      <c r="C80" s="147">
        <v>74</v>
      </c>
      <c r="D80" s="310" t="s">
        <v>46</v>
      </c>
      <c r="E80" s="327" t="s">
        <v>46</v>
      </c>
      <c r="F80" s="477" t="s">
        <v>46</v>
      </c>
      <c r="G80" s="469" t="s">
        <v>46</v>
      </c>
      <c r="H80" s="328" t="s">
        <v>46</v>
      </c>
      <c r="I80" s="322" t="str">
        <f t="shared" si="9"/>
        <v>-</v>
      </c>
      <c r="J80" s="328"/>
      <c r="K80" s="328"/>
      <c r="L80" s="326"/>
      <c r="M80" s="18">
        <v>68</v>
      </c>
      <c r="N80" s="147">
        <v>74</v>
      </c>
      <c r="O80" s="310" t="s">
        <v>46</v>
      </c>
      <c r="P80" s="327" t="s">
        <v>46</v>
      </c>
      <c r="Q80" s="477" t="s">
        <v>46</v>
      </c>
      <c r="R80" s="469" t="s">
        <v>46</v>
      </c>
      <c r="S80" s="328" t="s">
        <v>46</v>
      </c>
      <c r="T80" s="322" t="str">
        <f t="shared" si="10"/>
        <v>-</v>
      </c>
      <c r="U80" s="328"/>
      <c r="V80" s="328"/>
      <c r="X80" s="18">
        <v>68</v>
      </c>
      <c r="Y80" s="147">
        <v>74</v>
      </c>
      <c r="Z80" s="310" t="s">
        <v>46</v>
      </c>
      <c r="AA80" s="327" t="s">
        <v>46</v>
      </c>
      <c r="AB80" s="327" t="s">
        <v>46</v>
      </c>
      <c r="AC80" s="469" t="s">
        <v>46</v>
      </c>
      <c r="AD80" s="328" t="s">
        <v>46</v>
      </c>
      <c r="AE80" s="322" t="str">
        <f t="shared" si="11"/>
        <v>-</v>
      </c>
      <c r="AF80" s="328"/>
      <c r="AG80" s="328"/>
    </row>
    <row r="81" spans="1:33" x14ac:dyDescent="0.25">
      <c r="B81" s="18">
        <v>75</v>
      </c>
      <c r="C81" s="147">
        <v>75</v>
      </c>
      <c r="D81" s="310" t="s">
        <v>46</v>
      </c>
      <c r="E81" s="327" t="s">
        <v>46</v>
      </c>
      <c r="F81" s="477" t="s">
        <v>46</v>
      </c>
      <c r="G81" s="469" t="s">
        <v>46</v>
      </c>
      <c r="H81" s="328" t="s">
        <v>46</v>
      </c>
      <c r="I81" s="322" t="str">
        <f t="shared" si="9"/>
        <v>-</v>
      </c>
      <c r="J81" s="328"/>
      <c r="K81" s="328"/>
      <c r="L81" s="326"/>
      <c r="M81" s="18">
        <v>69</v>
      </c>
      <c r="N81" s="147">
        <v>75</v>
      </c>
      <c r="O81" s="310" t="s">
        <v>46</v>
      </c>
      <c r="P81" s="327" t="s">
        <v>46</v>
      </c>
      <c r="Q81" s="477" t="s">
        <v>46</v>
      </c>
      <c r="R81" s="469" t="s">
        <v>46</v>
      </c>
      <c r="S81" s="328" t="s">
        <v>46</v>
      </c>
      <c r="T81" s="322" t="str">
        <f t="shared" si="10"/>
        <v>-</v>
      </c>
      <c r="U81" s="328"/>
      <c r="V81" s="328"/>
      <c r="X81" s="18">
        <v>69</v>
      </c>
      <c r="Y81" s="147">
        <v>75</v>
      </c>
      <c r="Z81" s="310" t="s">
        <v>46</v>
      </c>
      <c r="AA81" s="327" t="s">
        <v>46</v>
      </c>
      <c r="AB81" s="327" t="s">
        <v>46</v>
      </c>
      <c r="AC81" s="469" t="s">
        <v>46</v>
      </c>
      <c r="AD81" s="328" t="s">
        <v>46</v>
      </c>
      <c r="AE81" s="322" t="str">
        <f t="shared" si="11"/>
        <v>-</v>
      </c>
      <c r="AF81" s="328"/>
      <c r="AG81" s="328"/>
    </row>
    <row r="82" spans="1:33" x14ac:dyDescent="0.25">
      <c r="A82" s="329"/>
      <c r="B82" s="330" t="s">
        <v>46</v>
      </c>
      <c r="C82" s="330" t="s">
        <v>46</v>
      </c>
      <c r="D82" s="330" t="s">
        <v>46</v>
      </c>
      <c r="E82" s="330" t="s">
        <v>46</v>
      </c>
      <c r="F82" s="330" t="s">
        <v>46</v>
      </c>
      <c r="G82" s="330" t="s">
        <v>46</v>
      </c>
      <c r="H82" s="330" t="s">
        <v>46</v>
      </c>
      <c r="I82" s="330" t="s">
        <v>46</v>
      </c>
      <c r="J82" s="330" t="s">
        <v>46</v>
      </c>
      <c r="K82" s="330" t="s">
        <v>46</v>
      </c>
      <c r="L82" s="330" t="s">
        <v>46</v>
      </c>
      <c r="M82" s="330" t="s">
        <v>46</v>
      </c>
      <c r="N82" s="330" t="s">
        <v>46</v>
      </c>
      <c r="O82" s="330" t="s">
        <v>46</v>
      </c>
      <c r="P82" s="330" t="s">
        <v>46</v>
      </c>
      <c r="Q82" s="330" t="s">
        <v>46</v>
      </c>
      <c r="R82" s="330" t="s">
        <v>46</v>
      </c>
      <c r="S82" s="495" t="s">
        <v>46</v>
      </c>
      <c r="T82" s="330" t="s">
        <v>46</v>
      </c>
      <c r="U82" s="330" t="s">
        <v>46</v>
      </c>
      <c r="V82" s="330" t="s">
        <v>46</v>
      </c>
      <c r="W82" s="330" t="s">
        <v>46</v>
      </c>
      <c r="X82" s="330" t="s">
        <v>46</v>
      </c>
      <c r="Y82" s="330" t="s">
        <v>46</v>
      </c>
      <c r="Z82" s="330" t="s">
        <v>46</v>
      </c>
      <c r="AA82" s="330" t="s">
        <v>46</v>
      </c>
      <c r="AB82" s="330" t="s">
        <v>46</v>
      </c>
      <c r="AC82" s="330" t="s">
        <v>46</v>
      </c>
      <c r="AD82" s="330" t="s">
        <v>46</v>
      </c>
      <c r="AE82" s="330" t="s">
        <v>46</v>
      </c>
      <c r="AF82" s="330" t="s">
        <v>46</v>
      </c>
      <c r="AG82" s="330" t="s">
        <v>46</v>
      </c>
    </row>
  </sheetData>
  <sheetProtection formatCells="0" formatColumns="0" formatRows="0" insertColumns="0" insertRows="0"/>
  <sortState xmlns:xlrd2="http://schemas.microsoft.com/office/spreadsheetml/2017/richdata2" ref="Y7:AD76">
    <sortCondition ref="Z7:Z76"/>
    <sortCondition ref="AD7:AD76"/>
    <sortCondition descending="1" ref="AC7:AC76"/>
    <sortCondition ref="Y7:Y76"/>
  </sortState>
  <phoneticPr fontId="2" type="noConversion"/>
  <conditionalFormatting sqref="D4:D81">
    <cfRule type="cellIs" dxfId="73" priority="1" operator="equal">
      <formula>1</formula>
    </cfRule>
    <cfRule type="cellIs" dxfId="72" priority="2" operator="equal">
      <formula>3</formula>
    </cfRule>
    <cfRule type="cellIs" dxfId="71" priority="3" operator="equal">
      <formula>2</formula>
    </cfRule>
  </conditionalFormatting>
  <conditionalFormatting sqref="D83:D1048576">
    <cfRule type="cellIs" dxfId="70" priority="67" operator="equal">
      <formula>1</formula>
    </cfRule>
    <cfRule type="cellIs" dxfId="69" priority="68" operator="equal">
      <formula>3</formula>
    </cfRule>
    <cfRule type="cellIs" dxfId="68" priority="69" operator="equal">
      <formula>2</formula>
    </cfRule>
  </conditionalFormatting>
  <conditionalFormatting sqref="O4:O81">
    <cfRule type="cellIs" dxfId="67" priority="10" operator="equal">
      <formula>1</formula>
    </cfRule>
    <cfRule type="cellIs" dxfId="66" priority="11" operator="equal">
      <formula>3</formula>
    </cfRule>
    <cfRule type="cellIs" dxfId="65" priority="12" operator="equal">
      <formula>2</formula>
    </cfRule>
  </conditionalFormatting>
  <conditionalFormatting sqref="O83:O1048576">
    <cfRule type="cellIs" dxfId="64" priority="64" operator="equal">
      <formula>1</formula>
    </cfRule>
    <cfRule type="cellIs" dxfId="63" priority="65" operator="equal">
      <formula>3</formula>
    </cfRule>
    <cfRule type="cellIs" dxfId="62" priority="66" operator="equal">
      <formula>2</formula>
    </cfRule>
  </conditionalFormatting>
  <conditionalFormatting sqref="Z4:Z81">
    <cfRule type="cellIs" dxfId="61" priority="7" operator="equal">
      <formula>1</formula>
    </cfRule>
    <cfRule type="cellIs" dxfId="60" priority="8" operator="equal">
      <formula>3</formula>
    </cfRule>
    <cfRule type="cellIs" dxfId="59" priority="9" operator="equal">
      <formula>2</formula>
    </cfRule>
  </conditionalFormatting>
  <conditionalFormatting sqref="Z83:Z1048576">
    <cfRule type="cellIs" dxfId="58" priority="61" operator="equal">
      <formula>1</formula>
    </cfRule>
    <cfRule type="cellIs" dxfId="57" priority="62" operator="equal">
      <formula>3</formula>
    </cfRule>
    <cfRule type="cellIs" dxfId="56" priority="63" operator="equal">
      <formula>2</formula>
    </cfRule>
  </conditionalFormatting>
  <printOptions horizontalCentered="1" verticalCentered="1"/>
  <pageMargins left="0.25" right="0.25" top="0.75" bottom="0.75" header="0.3" footer="0.3"/>
  <pageSetup scale="15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7" r:id="rId4" name="Button 9">
              <controlPr defaultSize="0" print="0" autoFill="0" autoPict="0" macro="[0]!InitializeAllFlights">
                <anchor moveWithCells="1" sizeWithCells="1">
                  <from>
                    <xdr:col>1</xdr:col>
                    <xdr:colOff>83820</xdr:colOff>
                    <xdr:row>0</xdr:row>
                    <xdr:rowOff>76200</xdr:rowOff>
                  </from>
                  <to>
                    <xdr:col>4</xdr:col>
                    <xdr:colOff>754380</xdr:colOff>
                    <xdr:row>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5" name="Button 11">
              <controlPr defaultSize="0" print="0" autoFill="0" autoPict="0" macro="[0]!ClearFlights">
                <anchor moveWithCells="1" sizeWithCells="1">
                  <from>
                    <xdr:col>6</xdr:col>
                    <xdr:colOff>144780</xdr:colOff>
                    <xdr:row>0</xdr:row>
                    <xdr:rowOff>91440</xdr:rowOff>
                  </from>
                  <to>
                    <xdr:col>7</xdr:col>
                    <xdr:colOff>373380</xdr:colOff>
                    <xdr:row>2</xdr:row>
                    <xdr:rowOff>53340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FF00"/>
    <pageSetUpPr fitToPage="1"/>
  </sheetPr>
  <dimension ref="A1:BV93"/>
  <sheetViews>
    <sheetView workbookViewId="0">
      <selection activeCell="AI27" sqref="AI27"/>
    </sheetView>
  </sheetViews>
  <sheetFormatPr defaultColWidth="11.44140625" defaultRowHeight="13.2" x14ac:dyDescent="0.25"/>
  <cols>
    <col min="1" max="1" width="1.44140625" style="3" customWidth="1"/>
    <col min="2" max="2" width="4" style="145" bestFit="1" customWidth="1"/>
    <col min="3" max="3" width="4" style="7" customWidth="1"/>
    <col min="4" max="4" width="8.88671875" style="3" customWidth="1"/>
    <col min="5" max="5" width="12.6640625" style="3" customWidth="1"/>
    <col min="6" max="6" width="4.33203125" style="10" customWidth="1"/>
    <col min="7" max="7" width="5.5546875" style="3" customWidth="1"/>
    <col min="8" max="8" width="3" style="436" customWidth="1"/>
    <col min="9" max="9" width="5.5546875" style="3" customWidth="1"/>
    <col min="10" max="10" width="3" style="3" customWidth="1"/>
    <col min="11" max="11" width="5.5546875" style="121" customWidth="1"/>
    <col min="12" max="12" width="3" style="3" customWidth="1"/>
    <col min="13" max="13" width="2.88671875" style="3" customWidth="1"/>
    <col min="14" max="14" width="4" style="145" bestFit="1" customWidth="1"/>
    <col min="15" max="15" width="4.21875" style="7" customWidth="1"/>
    <col min="16" max="16" width="8.88671875" style="3" customWidth="1"/>
    <col min="17" max="17" width="12.6640625" style="3" customWidth="1"/>
    <col min="18" max="18" width="4.33203125" style="10" customWidth="1"/>
    <col min="19" max="19" width="5.5546875" style="3" customWidth="1"/>
    <col min="20" max="20" width="3" style="436" customWidth="1"/>
    <col min="21" max="21" width="5.5546875" style="3" customWidth="1"/>
    <col min="22" max="22" width="3" style="3" customWidth="1"/>
    <col min="23" max="23" width="5.5546875" style="3" customWidth="1"/>
    <col min="24" max="24" width="3" style="3" customWidth="1"/>
    <col min="25" max="25" width="1.44140625" style="3" customWidth="1"/>
    <col min="26" max="26" width="4" style="145" bestFit="1" customWidth="1"/>
    <col min="27" max="27" width="4" style="7" customWidth="1"/>
    <col min="28" max="28" width="8.88671875" style="3" customWidth="1"/>
    <col min="29" max="29" width="12.6640625" style="3" customWidth="1"/>
    <col min="30" max="30" width="4.33203125" style="10" customWidth="1"/>
    <col min="31" max="31" width="5.5546875" style="3" customWidth="1"/>
    <col min="32" max="32" width="3" style="436" customWidth="1"/>
    <col min="33" max="33" width="5.5546875" style="3" customWidth="1"/>
    <col min="34" max="34" width="3" style="3" customWidth="1"/>
    <col min="35" max="35" width="5.5546875" style="3" customWidth="1"/>
    <col min="36" max="36" width="3" style="3" customWidth="1"/>
    <col min="37" max="37" width="1.44140625" style="3" customWidth="1"/>
    <col min="38" max="38" width="1.44140625" style="335" customWidth="1"/>
    <col min="39" max="40" width="3" style="336" customWidth="1"/>
    <col min="41" max="41" width="6.33203125" style="337" customWidth="1"/>
    <col min="42" max="42" width="10.88671875" style="336" customWidth="1"/>
    <col min="43" max="43" width="10" style="336" customWidth="1"/>
    <col min="44" max="44" width="5" style="338" customWidth="1"/>
    <col min="45" max="45" width="5.6640625" style="336" customWidth="1"/>
    <col min="46" max="46" width="5.44140625" style="336" customWidth="1"/>
    <col min="47" max="47" width="1.44140625" style="336" customWidth="1"/>
    <col min="48" max="48" width="3.88671875" style="339" customWidth="1"/>
    <col min="49" max="49" width="3.33203125" style="32" customWidth="1"/>
    <col min="50" max="51" width="10" style="40" customWidth="1"/>
    <col min="52" max="52" width="4.33203125" style="340" customWidth="1"/>
    <col min="53" max="53" width="5.5546875" style="40" customWidth="1"/>
    <col min="54" max="54" width="3.33203125" style="341" customWidth="1"/>
    <col min="55" max="55" width="6.109375" style="40" customWidth="1"/>
    <col min="56" max="56" width="3.33203125" style="40" customWidth="1"/>
    <col min="57" max="57" width="6.109375" style="40" customWidth="1"/>
    <col min="58" max="58" width="3.33203125" style="40" customWidth="1"/>
    <col min="59" max="59" width="1.44140625" style="3" customWidth="1"/>
    <col min="60" max="60" width="8.6640625" style="32" customWidth="1"/>
    <col min="61" max="61" width="4.5546875" style="339" customWidth="1"/>
    <col min="62" max="62" width="6.109375" style="40" customWidth="1"/>
    <col min="63" max="64" width="10" style="56" customWidth="1"/>
    <col min="65" max="66" width="7.6640625" style="40" customWidth="1"/>
    <col min="67" max="67" width="8.6640625" style="40" customWidth="1"/>
    <col min="68" max="68" width="7.6640625" style="40" customWidth="1"/>
    <col min="69" max="69" width="11.109375" style="342" customWidth="1"/>
    <col min="70" max="70" width="6.33203125" style="40" customWidth="1"/>
    <col min="71" max="71" width="10.109375" style="342" customWidth="1"/>
    <col min="72" max="72" width="8.6640625" style="343" customWidth="1"/>
    <col min="73" max="73" width="11.6640625" style="343" customWidth="1"/>
    <col min="74" max="74" width="15" style="344" customWidth="1"/>
    <col min="75" max="16384" width="11.44140625" style="3"/>
  </cols>
  <sheetData>
    <row r="1" spans="1:74" ht="6.75" customHeight="1" x14ac:dyDescent="0.25">
      <c r="A1" s="251">
        <v>1</v>
      </c>
      <c r="B1" s="331"/>
      <c r="C1" s="255"/>
      <c r="D1" s="251"/>
      <c r="E1" s="251"/>
      <c r="F1" s="332"/>
      <c r="G1" s="251"/>
      <c r="H1" s="333"/>
      <c r="I1" s="251"/>
      <c r="J1" s="251"/>
      <c r="K1" s="334"/>
      <c r="L1" s="251"/>
      <c r="M1" s="251"/>
      <c r="N1" s="331"/>
      <c r="O1" s="255"/>
      <c r="P1" s="251"/>
      <c r="Q1" s="251"/>
      <c r="R1" s="332"/>
      <c r="S1" s="251"/>
      <c r="T1" s="333"/>
      <c r="U1" s="251"/>
      <c r="V1" s="251"/>
      <c r="W1" s="251"/>
      <c r="X1" s="251"/>
      <c r="Y1" s="251"/>
      <c r="Z1" s="331"/>
      <c r="AA1" s="255"/>
      <c r="AB1" s="251"/>
      <c r="AC1" s="251"/>
      <c r="AD1" s="332"/>
      <c r="AE1" s="251"/>
      <c r="AF1" s="333"/>
      <c r="AG1" s="251"/>
      <c r="AH1" s="251"/>
      <c r="AI1" s="251"/>
      <c r="AJ1" s="251"/>
      <c r="AK1" s="251"/>
    </row>
    <row r="2" spans="1:74" x14ac:dyDescent="0.25">
      <c r="A2" s="251"/>
      <c r="B2" s="331"/>
      <c r="C2" s="255"/>
      <c r="D2" s="251"/>
      <c r="E2" s="251"/>
      <c r="F2" s="345" t="s">
        <v>77</v>
      </c>
      <c r="G2" s="346"/>
      <c r="H2" s="333"/>
      <c r="I2" s="251"/>
      <c r="J2" s="251"/>
      <c r="K2" s="334"/>
      <c r="L2" s="251"/>
      <c r="M2" s="347" t="s">
        <v>86</v>
      </c>
      <c r="N2" s="348"/>
      <c r="O2" s="255"/>
      <c r="P2" s="251"/>
      <c r="Q2" s="309" t="str">
        <f>D4</f>
        <v>DEAD</v>
      </c>
      <c r="R2" s="255" t="s">
        <v>52</v>
      </c>
      <c r="S2" s="255" t="s">
        <v>72</v>
      </c>
      <c r="T2" s="345" t="s">
        <v>74</v>
      </c>
      <c r="U2" s="251"/>
      <c r="V2" s="251"/>
      <c r="W2" s="251"/>
      <c r="X2" s="251"/>
      <c r="Y2" s="251"/>
      <c r="Z2" s="331"/>
      <c r="AA2" s="255"/>
      <c r="AB2" s="309" t="s">
        <v>135</v>
      </c>
      <c r="AC2" s="309" t="s">
        <v>88</v>
      </c>
      <c r="AD2" s="332"/>
      <c r="AE2" s="251"/>
      <c r="AF2" s="333"/>
      <c r="AG2" s="251"/>
      <c r="AH2" s="251"/>
      <c r="AI2" s="251"/>
      <c r="AJ2" s="251"/>
      <c r="AK2" s="251"/>
    </row>
    <row r="3" spans="1:74" x14ac:dyDescent="0.25">
      <c r="A3" s="251"/>
      <c r="B3" s="331"/>
      <c r="C3" s="255"/>
      <c r="D3" s="255" t="s">
        <v>83</v>
      </c>
      <c r="E3" s="332"/>
      <c r="F3" s="312">
        <v>1</v>
      </c>
      <c r="G3" s="151" t="s">
        <v>75</v>
      </c>
      <c r="H3" s="333"/>
      <c r="I3" s="251"/>
      <c r="J3" s="251"/>
      <c r="K3" s="334"/>
      <c r="L3" s="251"/>
      <c r="M3" s="349" t="s">
        <v>87</v>
      </c>
      <c r="N3" s="350" t="s">
        <v>62</v>
      </c>
      <c r="O3" s="349" t="s">
        <v>82</v>
      </c>
      <c r="P3" s="349" t="s">
        <v>14</v>
      </c>
      <c r="Q3" s="349" t="s">
        <v>2</v>
      </c>
      <c r="R3" s="349" t="s">
        <v>48</v>
      </c>
      <c r="S3" s="349" t="s">
        <v>88</v>
      </c>
      <c r="T3" s="351" t="s">
        <v>71</v>
      </c>
      <c r="U3" s="251"/>
      <c r="V3" s="251"/>
      <c r="W3" s="251"/>
      <c r="X3" s="251"/>
      <c r="Y3" s="251"/>
      <c r="Z3" s="251"/>
      <c r="AA3" s="251"/>
      <c r="AB3" s="458"/>
      <c r="AC3" s="666">
        <f>AB3/2.205</f>
        <v>0</v>
      </c>
      <c r="AD3" s="346"/>
      <c r="AE3" s="251"/>
      <c r="AF3" s="251"/>
      <c r="AG3" s="251"/>
      <c r="AH3" s="251"/>
      <c r="AI3" s="251"/>
      <c r="AJ3" s="251"/>
      <c r="AK3" s="251"/>
      <c r="AV3" s="40"/>
      <c r="AW3" s="40"/>
      <c r="AZ3" s="352"/>
      <c r="BB3" s="40"/>
    </row>
    <row r="4" spans="1:74" x14ac:dyDescent="0.25">
      <c r="A4" s="251"/>
      <c r="B4" s="331"/>
      <c r="C4" s="255"/>
      <c r="D4" s="152" t="s">
        <v>19</v>
      </c>
      <c r="E4" s="332"/>
      <c r="F4" s="312">
        <v>2</v>
      </c>
      <c r="G4" s="151" t="s">
        <v>75</v>
      </c>
      <c r="H4" s="333"/>
      <c r="I4" s="251"/>
      <c r="J4" s="251"/>
      <c r="K4" s="334"/>
      <c r="L4" s="251"/>
      <c r="M4" s="353">
        <v>1</v>
      </c>
      <c r="N4" s="354" t="str">
        <f t="shared" ref="N4:T9" si="0">AN14</f>
        <v>-</v>
      </c>
      <c r="O4" s="355" t="str">
        <f t="shared" si="0"/>
        <v>-</v>
      </c>
      <c r="P4" s="356" t="str">
        <f t="shared" si="0"/>
        <v>-</v>
      </c>
      <c r="Q4" s="356" t="str">
        <f t="shared" si="0"/>
        <v>-</v>
      </c>
      <c r="R4" s="357" t="str">
        <f t="shared" si="0"/>
        <v>-</v>
      </c>
      <c r="S4" s="358" t="str">
        <f t="shared" si="0"/>
        <v>-</v>
      </c>
      <c r="T4" s="357" t="str">
        <f t="shared" si="0"/>
        <v>-</v>
      </c>
      <c r="U4" s="251"/>
      <c r="V4" s="251"/>
      <c r="W4" s="251"/>
      <c r="X4" s="251"/>
      <c r="Y4" s="251"/>
      <c r="Z4" s="251"/>
      <c r="AA4" s="251"/>
      <c r="AB4" s="353">
        <f>AC4*2.205</f>
        <v>0</v>
      </c>
      <c r="AC4" s="465"/>
      <c r="AD4" s="346"/>
      <c r="AE4" s="251"/>
      <c r="AF4" s="251"/>
      <c r="AG4" s="251"/>
      <c r="AH4" s="251"/>
      <c r="AI4" s="251"/>
      <c r="AJ4" s="251"/>
      <c r="AK4" s="251"/>
      <c r="AV4" s="40"/>
      <c r="AW4" s="40"/>
      <c r="AZ4" s="352"/>
      <c r="BB4" s="40"/>
    </row>
    <row r="5" spans="1:74" x14ac:dyDescent="0.25">
      <c r="A5" s="251"/>
      <c r="B5" s="331"/>
      <c r="C5" s="255"/>
      <c r="D5" s="251"/>
      <c r="E5" s="332"/>
      <c r="F5" s="312">
        <v>3</v>
      </c>
      <c r="G5" s="151" t="s">
        <v>76</v>
      </c>
      <c r="H5" s="333"/>
      <c r="I5" s="251"/>
      <c r="J5" s="251"/>
      <c r="K5" s="334"/>
      <c r="L5" s="251"/>
      <c r="M5" s="353">
        <v>2</v>
      </c>
      <c r="N5" s="354" t="str">
        <f t="shared" si="0"/>
        <v>-</v>
      </c>
      <c r="O5" s="312" t="str">
        <f t="shared" si="0"/>
        <v>-</v>
      </c>
      <c r="P5" s="356" t="str">
        <f t="shared" si="0"/>
        <v>-</v>
      </c>
      <c r="Q5" s="356" t="str">
        <f t="shared" si="0"/>
        <v>-</v>
      </c>
      <c r="R5" s="357" t="str">
        <f t="shared" si="0"/>
        <v>-</v>
      </c>
      <c r="S5" s="358" t="str">
        <f t="shared" si="0"/>
        <v>-</v>
      </c>
      <c r="T5" s="357" t="str">
        <f t="shared" si="0"/>
        <v>-</v>
      </c>
      <c r="U5" s="251"/>
      <c r="V5" s="251"/>
      <c r="W5" s="251"/>
      <c r="X5" s="251"/>
      <c r="Y5" s="251"/>
      <c r="Z5" s="251"/>
      <c r="AA5" s="251"/>
      <c r="AB5" s="251"/>
      <c r="AC5" s="251"/>
      <c r="AD5" s="346"/>
      <c r="AE5" s="251"/>
      <c r="AF5" s="251"/>
      <c r="AG5" s="251"/>
      <c r="AH5" s="251"/>
      <c r="AI5" s="251"/>
      <c r="AJ5" s="251"/>
      <c r="AK5" s="251"/>
      <c r="AV5" s="40"/>
      <c r="AW5" s="40"/>
      <c r="AZ5" s="352"/>
      <c r="BB5" s="40"/>
    </row>
    <row r="6" spans="1:74" x14ac:dyDescent="0.25">
      <c r="A6" s="251"/>
      <c r="B6" s="331"/>
      <c r="C6" s="255"/>
      <c r="D6" s="485" t="s">
        <v>236</v>
      </c>
      <c r="E6" s="332"/>
      <c r="F6" s="312">
        <v>4</v>
      </c>
      <c r="G6" s="151" t="s">
        <v>76</v>
      </c>
      <c r="H6" s="251"/>
      <c r="I6" s="251"/>
      <c r="J6" s="251"/>
      <c r="K6" s="334"/>
      <c r="L6" s="251"/>
      <c r="M6" s="353">
        <v>3</v>
      </c>
      <c r="N6" s="354" t="str">
        <f t="shared" si="0"/>
        <v>-</v>
      </c>
      <c r="O6" s="312" t="str">
        <f t="shared" si="0"/>
        <v>-</v>
      </c>
      <c r="P6" s="356" t="str">
        <f t="shared" si="0"/>
        <v>-</v>
      </c>
      <c r="Q6" s="356" t="str">
        <f t="shared" si="0"/>
        <v>-</v>
      </c>
      <c r="R6" s="357" t="str">
        <f t="shared" si="0"/>
        <v>-</v>
      </c>
      <c r="S6" s="358" t="str">
        <f t="shared" si="0"/>
        <v>-</v>
      </c>
      <c r="T6" s="357" t="str">
        <f t="shared" si="0"/>
        <v>-</v>
      </c>
      <c r="U6" s="251"/>
      <c r="V6" s="251"/>
      <c r="W6" s="251"/>
      <c r="X6" s="251"/>
      <c r="Y6" s="251"/>
      <c r="Z6" s="251"/>
      <c r="AA6" s="251"/>
      <c r="AB6" s="251"/>
      <c r="AC6" s="251"/>
      <c r="AD6" s="346"/>
      <c r="AE6" s="251"/>
      <c r="AF6" s="251"/>
      <c r="AG6" s="251"/>
      <c r="AH6" s="251"/>
      <c r="AI6" s="251"/>
      <c r="AJ6" s="251"/>
      <c r="AK6" s="251"/>
      <c r="AV6" s="40"/>
      <c r="AW6" s="40"/>
      <c r="AZ6" s="352"/>
      <c r="BB6" s="40"/>
    </row>
    <row r="7" spans="1:74" x14ac:dyDescent="0.25">
      <c r="A7" s="359"/>
      <c r="B7" s="251"/>
      <c r="C7" s="251"/>
      <c r="D7" s="251"/>
      <c r="E7" s="251"/>
      <c r="F7" s="312">
        <v>5</v>
      </c>
      <c r="G7" s="151" t="s">
        <v>76</v>
      </c>
      <c r="H7" s="251"/>
      <c r="I7" s="251"/>
      <c r="J7" s="251"/>
      <c r="K7" s="334"/>
      <c r="L7" s="251"/>
      <c r="M7" s="353">
        <v>4</v>
      </c>
      <c r="N7" s="354" t="str">
        <f t="shared" si="0"/>
        <v>-</v>
      </c>
      <c r="O7" s="312" t="str">
        <f t="shared" si="0"/>
        <v>-</v>
      </c>
      <c r="P7" s="356" t="str">
        <f t="shared" si="0"/>
        <v>-</v>
      </c>
      <c r="Q7" s="356" t="str">
        <f t="shared" si="0"/>
        <v>-</v>
      </c>
      <c r="R7" s="357" t="str">
        <f t="shared" si="0"/>
        <v>-</v>
      </c>
      <c r="S7" s="358" t="str">
        <f t="shared" si="0"/>
        <v>-</v>
      </c>
      <c r="T7" s="357" t="str">
        <f t="shared" si="0"/>
        <v>-</v>
      </c>
      <c r="U7" s="251"/>
      <c r="V7" s="251"/>
      <c r="W7" s="251"/>
      <c r="X7" s="251"/>
      <c r="Y7" s="251"/>
      <c r="Z7" s="251"/>
      <c r="AA7" s="251"/>
      <c r="AB7" s="251"/>
      <c r="AC7" s="251"/>
      <c r="AD7" s="346"/>
      <c r="AE7" s="251"/>
      <c r="AF7" s="251"/>
      <c r="AG7" s="251"/>
      <c r="AH7" s="251"/>
      <c r="AI7" s="251"/>
      <c r="AJ7" s="251"/>
      <c r="AK7" s="251"/>
      <c r="AV7" s="40"/>
      <c r="AW7" s="40"/>
      <c r="AZ7" s="352"/>
      <c r="BB7" s="40"/>
      <c r="BH7" s="39"/>
      <c r="BV7" s="360"/>
    </row>
    <row r="8" spans="1:74" x14ac:dyDescent="0.25">
      <c r="A8" s="359"/>
      <c r="B8" s="251"/>
      <c r="C8" s="251"/>
      <c r="D8" s="251"/>
      <c r="E8" s="251"/>
      <c r="F8" s="312">
        <v>100</v>
      </c>
      <c r="G8" s="151" t="s">
        <v>76</v>
      </c>
      <c r="H8" s="3"/>
      <c r="I8" s="251"/>
      <c r="J8" s="251"/>
      <c r="K8" s="334"/>
      <c r="L8" s="251"/>
      <c r="M8" s="353">
        <v>5</v>
      </c>
      <c r="N8" s="354" t="str">
        <f t="shared" si="0"/>
        <v>-</v>
      </c>
      <c r="O8" s="312" t="str">
        <f t="shared" si="0"/>
        <v>-</v>
      </c>
      <c r="P8" s="356" t="str">
        <f t="shared" si="0"/>
        <v>-</v>
      </c>
      <c r="Q8" s="356" t="str">
        <f t="shared" si="0"/>
        <v>-</v>
      </c>
      <c r="R8" s="357" t="str">
        <f t="shared" si="0"/>
        <v>-</v>
      </c>
      <c r="S8" s="358" t="str">
        <f t="shared" si="0"/>
        <v>-</v>
      </c>
      <c r="T8" s="357" t="str">
        <f t="shared" si="0"/>
        <v>-</v>
      </c>
      <c r="U8" s="251"/>
      <c r="V8" s="251"/>
      <c r="W8" s="251"/>
      <c r="X8" s="251"/>
      <c r="Y8" s="251"/>
      <c r="Z8" s="251"/>
      <c r="AA8" s="251"/>
      <c r="AB8" s="251"/>
      <c r="AC8" s="251"/>
      <c r="AD8" s="346"/>
      <c r="AE8" s="251"/>
      <c r="AF8" s="251"/>
      <c r="AG8" s="251"/>
      <c r="AH8" s="251"/>
      <c r="AI8" s="251"/>
      <c r="AJ8" s="251"/>
      <c r="AK8" s="251"/>
      <c r="AV8" s="40"/>
      <c r="AW8" s="40"/>
      <c r="AZ8" s="352"/>
      <c r="BB8" s="40"/>
      <c r="BH8" s="39"/>
      <c r="BV8" s="360"/>
    </row>
    <row r="9" spans="1:74" x14ac:dyDescent="0.25">
      <c r="A9" s="359"/>
      <c r="B9" s="251"/>
      <c r="C9" s="251"/>
      <c r="D9" s="251"/>
      <c r="E9" s="251"/>
      <c r="F9" s="361" t="s">
        <v>46</v>
      </c>
      <c r="G9" s="362" t="s">
        <v>46</v>
      </c>
      <c r="H9" s="251"/>
      <c r="I9" s="251"/>
      <c r="J9" s="251"/>
      <c r="K9" s="334"/>
      <c r="L9" s="251"/>
      <c r="M9" s="353">
        <v>6</v>
      </c>
      <c r="N9" s="354" t="str">
        <f t="shared" si="0"/>
        <v>-</v>
      </c>
      <c r="O9" s="312" t="str">
        <f t="shared" si="0"/>
        <v>-</v>
      </c>
      <c r="P9" s="356" t="str">
        <f t="shared" si="0"/>
        <v>-</v>
      </c>
      <c r="Q9" s="356" t="str">
        <f t="shared" si="0"/>
        <v>-</v>
      </c>
      <c r="R9" s="357" t="str">
        <f t="shared" si="0"/>
        <v>-</v>
      </c>
      <c r="S9" s="358" t="str">
        <f t="shared" si="0"/>
        <v>-</v>
      </c>
      <c r="T9" s="357" t="str">
        <f t="shared" si="0"/>
        <v>-</v>
      </c>
      <c r="U9" s="251"/>
      <c r="V9" s="251"/>
      <c r="W9" s="251"/>
      <c r="X9" s="251"/>
      <c r="Y9" s="251"/>
      <c r="Z9" s="251"/>
      <c r="AA9" s="251"/>
      <c r="AB9" s="251"/>
      <c r="AC9" s="251"/>
      <c r="AD9" s="346"/>
      <c r="AE9" s="251"/>
      <c r="AF9" s="251"/>
      <c r="AG9" s="251"/>
      <c r="AH9" s="251"/>
      <c r="AI9" s="251"/>
      <c r="AJ9" s="251"/>
      <c r="AK9" s="251"/>
      <c r="AM9" s="363"/>
      <c r="AN9" s="364"/>
      <c r="AP9" s="365"/>
      <c r="AQ9" s="365"/>
      <c r="AV9" s="40"/>
      <c r="AW9" s="40"/>
      <c r="AZ9" s="352"/>
      <c r="BB9" s="40"/>
      <c r="BH9" s="39"/>
      <c r="BQ9" s="366">
        <v>-1000000</v>
      </c>
      <c r="BR9" s="366">
        <v>-1</v>
      </c>
      <c r="BS9" s="366">
        <v>-10000</v>
      </c>
      <c r="BT9" s="367">
        <v>1E-4</v>
      </c>
      <c r="BU9" s="368">
        <v>1E-8</v>
      </c>
      <c r="BV9" s="360"/>
    </row>
    <row r="10" spans="1:74" s="383" customFormat="1" ht="6.75" customHeight="1" thickBot="1" x14ac:dyDescent="0.3">
      <c r="A10" s="369"/>
      <c r="B10" s="370"/>
      <c r="C10" s="371"/>
      <c r="D10" s="371"/>
      <c r="E10" s="372"/>
      <c r="F10" s="373"/>
      <c r="G10" s="371"/>
      <c r="H10" s="371"/>
      <c r="I10" s="371"/>
      <c r="J10" s="371"/>
      <c r="K10" s="374"/>
      <c r="L10" s="371"/>
      <c r="M10" s="371"/>
      <c r="N10" s="371"/>
      <c r="O10" s="371"/>
      <c r="P10" s="371"/>
      <c r="Q10" s="371"/>
      <c r="R10" s="371"/>
      <c r="S10" s="371"/>
      <c r="T10" s="371"/>
      <c r="U10" s="371"/>
      <c r="V10" s="371"/>
      <c r="W10" s="371"/>
      <c r="X10" s="371"/>
      <c r="Y10" s="371"/>
      <c r="Z10" s="371"/>
      <c r="AA10" s="371"/>
      <c r="AB10" s="371"/>
      <c r="AC10" s="371"/>
      <c r="AD10" s="371"/>
      <c r="AE10" s="371"/>
      <c r="AF10" s="371"/>
      <c r="AG10" s="371"/>
      <c r="AH10" s="371"/>
      <c r="AI10" s="371"/>
      <c r="AJ10" s="371"/>
      <c r="AK10" s="371"/>
      <c r="AL10" s="375"/>
      <c r="AM10" s="376"/>
      <c r="AN10" s="377"/>
      <c r="AO10" s="378"/>
      <c r="AP10" s="379"/>
      <c r="AQ10" s="379"/>
      <c r="AR10" s="380"/>
      <c r="AS10" s="381"/>
      <c r="AT10" s="381"/>
      <c r="AU10" s="381"/>
      <c r="AV10" s="382"/>
      <c r="AW10" s="382"/>
      <c r="AX10" s="382"/>
      <c r="AY10" s="382"/>
      <c r="AZ10" s="382"/>
      <c r="BA10" s="382"/>
      <c r="BB10" s="382"/>
      <c r="BC10" s="382"/>
      <c r="BD10" s="382"/>
      <c r="BE10" s="382"/>
      <c r="BF10" s="382"/>
      <c r="BH10" s="384"/>
      <c r="BI10" s="385"/>
      <c r="BJ10" s="382"/>
      <c r="BK10" s="386"/>
      <c r="BL10" s="386"/>
      <c r="BM10" s="382"/>
      <c r="BN10" s="382"/>
      <c r="BO10" s="382"/>
      <c r="BP10" s="382"/>
      <c r="BQ10" s="382"/>
      <c r="BR10" s="382"/>
      <c r="BS10" s="382"/>
      <c r="BT10" s="387"/>
      <c r="BU10" s="387"/>
      <c r="BV10" s="388"/>
    </row>
    <row r="11" spans="1:74" ht="6.75" customHeight="1" x14ac:dyDescent="0.25">
      <c r="A11" s="359"/>
      <c r="B11" s="331"/>
      <c r="C11" s="251"/>
      <c r="D11" s="251"/>
      <c r="E11" s="255"/>
      <c r="F11" s="389"/>
      <c r="G11" s="251"/>
      <c r="H11" s="251"/>
      <c r="I11" s="251"/>
      <c r="J11" s="251"/>
      <c r="K11" s="334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M11" s="363"/>
      <c r="AN11" s="364"/>
      <c r="AP11" s="365"/>
      <c r="AQ11" s="365"/>
      <c r="AV11" s="40"/>
      <c r="AW11" s="40"/>
      <c r="AZ11" s="40"/>
      <c r="BB11" s="40"/>
      <c r="BH11" s="39"/>
      <c r="BQ11" s="390"/>
      <c r="BR11" s="390"/>
      <c r="BS11" s="390"/>
      <c r="BT11" s="391"/>
      <c r="BU11" s="391"/>
      <c r="BV11" s="360"/>
    </row>
    <row r="12" spans="1:74" x14ac:dyDescent="0.25">
      <c r="A12" s="251"/>
      <c r="B12" s="331"/>
      <c r="C12" s="255"/>
      <c r="D12" s="309" t="str">
        <f>IF(E12=$D$4,"ACTIVE","-")</f>
        <v>-</v>
      </c>
      <c r="E12" s="312" t="str">
        <f>Input!O4</f>
        <v>SQUAT</v>
      </c>
      <c r="F12" s="392" t="s">
        <v>52</v>
      </c>
      <c r="G12" s="255"/>
      <c r="H12" s="393"/>
      <c r="I12" s="251"/>
      <c r="J12" s="251"/>
      <c r="K12" s="334"/>
      <c r="L12" s="251"/>
      <c r="M12" s="251"/>
      <c r="N12" s="331"/>
      <c r="O12" s="255"/>
      <c r="P12" s="312" t="str">
        <f>IF(Q12=$D$4,"ACTIVE","-")</f>
        <v>-</v>
      </c>
      <c r="Q12" s="312" t="str">
        <f>Input!P4</f>
        <v>BENCH</v>
      </c>
      <c r="R12" s="392" t="s">
        <v>52</v>
      </c>
      <c r="S12" s="255"/>
      <c r="T12" s="393"/>
      <c r="U12" s="251"/>
      <c r="V12" s="251"/>
      <c r="W12" s="251"/>
      <c r="X12" s="251"/>
      <c r="Y12" s="251"/>
      <c r="Z12" s="331"/>
      <c r="AA12" s="255"/>
      <c r="AB12" s="312" t="str">
        <f>IF(AC12=$D$4,"ACTIVE","-")</f>
        <v>ACTIVE</v>
      </c>
      <c r="AC12" s="312" t="str">
        <f>Input!Q4</f>
        <v>DEAD</v>
      </c>
      <c r="AD12" s="392" t="s">
        <v>52</v>
      </c>
      <c r="AE12" s="255"/>
      <c r="AF12" s="393"/>
      <c r="AG12" s="251"/>
      <c r="AH12" s="251"/>
      <c r="AI12" s="251"/>
      <c r="AJ12" s="251"/>
      <c r="AK12" s="251"/>
      <c r="AM12" s="363" t="s">
        <v>112</v>
      </c>
      <c r="AN12" s="394"/>
      <c r="AP12" s="365"/>
      <c r="AQ12" s="312" t="str">
        <f>AY12</f>
        <v>DEAD</v>
      </c>
      <c r="AR12" s="395" t="s">
        <v>52</v>
      </c>
      <c r="AS12" s="337" t="s">
        <v>72</v>
      </c>
      <c r="AT12" s="365" t="s">
        <v>74</v>
      </c>
      <c r="AX12" s="37" t="str">
        <f>IF(AY12=$D$4,"ACTIVE","-")</f>
        <v>ACTIVE</v>
      </c>
      <c r="AY12" s="37" t="str">
        <f>D4</f>
        <v>DEAD</v>
      </c>
      <c r="AZ12" s="396" t="s">
        <v>52</v>
      </c>
      <c r="BA12" s="32"/>
      <c r="BB12" s="397"/>
      <c r="BH12" s="39" t="s">
        <v>73</v>
      </c>
      <c r="BI12" s="55"/>
      <c r="BM12" s="32" t="s">
        <v>52</v>
      </c>
      <c r="BN12" s="32" t="s">
        <v>72</v>
      </c>
      <c r="BO12" s="32" t="s">
        <v>74</v>
      </c>
      <c r="BP12" s="32" t="s">
        <v>80</v>
      </c>
      <c r="BQ12" s="390" t="s">
        <v>78</v>
      </c>
      <c r="BR12" s="32" t="s">
        <v>78</v>
      </c>
      <c r="BS12" s="390" t="s">
        <v>78</v>
      </c>
      <c r="BT12" s="391" t="s">
        <v>78</v>
      </c>
      <c r="BU12" s="391" t="s">
        <v>78</v>
      </c>
      <c r="BV12" s="398" t="s">
        <v>78</v>
      </c>
    </row>
    <row r="13" spans="1:74" ht="13.8" thickBot="1" x14ac:dyDescent="0.3">
      <c r="A13" s="251"/>
      <c r="B13" s="399" t="s">
        <v>62</v>
      </c>
      <c r="C13" s="372" t="s">
        <v>82</v>
      </c>
      <c r="D13" s="372" t="s">
        <v>14</v>
      </c>
      <c r="E13" s="372" t="s">
        <v>2</v>
      </c>
      <c r="F13" s="400" t="s">
        <v>48</v>
      </c>
      <c r="G13" s="401" t="s">
        <v>70</v>
      </c>
      <c r="H13" s="402"/>
      <c r="I13" s="401" t="s">
        <v>0</v>
      </c>
      <c r="J13" s="403"/>
      <c r="K13" s="404" t="s">
        <v>1</v>
      </c>
      <c r="L13" s="403"/>
      <c r="M13" s="251"/>
      <c r="N13" s="399" t="s">
        <v>62</v>
      </c>
      <c r="O13" s="372" t="s">
        <v>82</v>
      </c>
      <c r="P13" s="372" t="s">
        <v>14</v>
      </c>
      <c r="Q13" s="372" t="s">
        <v>2</v>
      </c>
      <c r="R13" s="400" t="s">
        <v>48</v>
      </c>
      <c r="S13" s="401" t="s">
        <v>70</v>
      </c>
      <c r="T13" s="402"/>
      <c r="U13" s="401" t="s">
        <v>0</v>
      </c>
      <c r="V13" s="403"/>
      <c r="W13" s="401" t="s">
        <v>1</v>
      </c>
      <c r="X13" s="403"/>
      <c r="Y13" s="251"/>
      <c r="Z13" s="399" t="s">
        <v>62</v>
      </c>
      <c r="AA13" s="372" t="s">
        <v>82</v>
      </c>
      <c r="AB13" s="372" t="s">
        <v>14</v>
      </c>
      <c r="AC13" s="372" t="s">
        <v>2</v>
      </c>
      <c r="AD13" s="400" t="s">
        <v>48</v>
      </c>
      <c r="AE13" s="401" t="s">
        <v>70</v>
      </c>
      <c r="AF13" s="402"/>
      <c r="AG13" s="401" t="s">
        <v>0</v>
      </c>
      <c r="AH13" s="403"/>
      <c r="AI13" s="401" t="s">
        <v>1</v>
      </c>
      <c r="AJ13" s="403"/>
      <c r="AK13" s="251"/>
      <c r="AM13" s="405" t="s">
        <v>87</v>
      </c>
      <c r="AN13" s="406" t="s">
        <v>62</v>
      </c>
      <c r="AO13" s="378" t="s">
        <v>82</v>
      </c>
      <c r="AP13" s="378" t="s">
        <v>14</v>
      </c>
      <c r="AQ13" s="378" t="s">
        <v>2</v>
      </c>
      <c r="AR13" s="407" t="s">
        <v>48</v>
      </c>
      <c r="AS13" s="378" t="s">
        <v>88</v>
      </c>
      <c r="AT13" s="379" t="s">
        <v>71</v>
      </c>
      <c r="AV13" s="54" t="s">
        <v>62</v>
      </c>
      <c r="AW13" s="41" t="s">
        <v>82</v>
      </c>
      <c r="AX13" s="41" t="s">
        <v>14</v>
      </c>
      <c r="AY13" s="41" t="s">
        <v>2</v>
      </c>
      <c r="AZ13" s="408" t="s">
        <v>48</v>
      </c>
      <c r="BA13" s="409" t="s">
        <v>70</v>
      </c>
      <c r="BB13" s="410"/>
      <c r="BC13" s="409" t="s">
        <v>0</v>
      </c>
      <c r="BD13" s="411"/>
      <c r="BE13" s="409" t="s">
        <v>1</v>
      </c>
      <c r="BF13" s="411"/>
      <c r="BH13" s="41" t="s">
        <v>18</v>
      </c>
      <c r="BI13" s="54" t="s">
        <v>62</v>
      </c>
      <c r="BJ13" s="41" t="s">
        <v>56</v>
      </c>
      <c r="BK13" s="41" t="s">
        <v>14</v>
      </c>
      <c r="BL13" s="41" t="s">
        <v>2</v>
      </c>
      <c r="BM13" s="41" t="s">
        <v>48</v>
      </c>
      <c r="BN13" s="41" t="s">
        <v>88</v>
      </c>
      <c r="BO13" s="41" t="s">
        <v>71</v>
      </c>
      <c r="BP13" s="41" t="s">
        <v>79</v>
      </c>
      <c r="BQ13" s="412" t="s">
        <v>56</v>
      </c>
      <c r="BR13" s="41" t="s">
        <v>72</v>
      </c>
      <c r="BS13" s="412" t="s">
        <v>71</v>
      </c>
      <c r="BT13" s="413" t="s">
        <v>52</v>
      </c>
      <c r="BU13" s="413" t="s">
        <v>148</v>
      </c>
      <c r="BV13" s="414" t="s">
        <v>81</v>
      </c>
    </row>
    <row r="14" spans="1:74" x14ac:dyDescent="0.25">
      <c r="A14" s="251"/>
      <c r="B14" s="614">
        <v>7</v>
      </c>
      <c r="C14" s="479">
        <f>VLOOKUP($B14,Input!$S$7:$X$82,2,FALSE)</f>
        <v>1</v>
      </c>
      <c r="D14" s="480" t="str">
        <f>VLOOKUP($B14,Input!$S$7:$X$82,3,FALSE)</f>
        <v>Katie</v>
      </c>
      <c r="E14" s="480" t="str">
        <f>VLOOKUP($B14,Input!$S$7:$X$82,4,FALSE)</f>
        <v>Dupuis</v>
      </c>
      <c r="F14" s="481">
        <f>VLOOKUP($B14,Input!$S$7:$X$82,5,FALSE)</f>
        <v>154</v>
      </c>
      <c r="G14" s="482">
        <f>VLOOKUP($B14,Input!$S$7:$X$82,6,FALSE)</f>
        <v>57.5</v>
      </c>
      <c r="H14" s="150" t="s">
        <v>119</v>
      </c>
      <c r="I14" s="241">
        <v>62.5</v>
      </c>
      <c r="J14" s="150" t="s">
        <v>119</v>
      </c>
      <c r="K14" s="241">
        <v>72.5</v>
      </c>
      <c r="L14" s="150" t="s">
        <v>119</v>
      </c>
      <c r="M14" s="437"/>
      <c r="N14" s="614">
        <v>7</v>
      </c>
      <c r="O14" s="479">
        <f>VLOOKUP($N14,Input!$Z$7:$AE$82,2,FALSE)</f>
        <v>1</v>
      </c>
      <c r="P14" s="480" t="str">
        <f>VLOOKUP($N14,Input!$Z$7:$AE$82,3,FALSE)</f>
        <v>Katie</v>
      </c>
      <c r="Q14" s="480" t="str">
        <f>VLOOKUP($N14,Input!$Z$7:$AE$82,4,FALSE)</f>
        <v>Dupuis</v>
      </c>
      <c r="R14" s="481">
        <f>VLOOKUP($N14,Input!$Z$7:$AE$82,5,FALSE)</f>
        <v>154</v>
      </c>
      <c r="S14" s="482">
        <f>VLOOKUP($N14,Input!$Z$7:$AE$82,6,FALSE)</f>
        <v>35</v>
      </c>
      <c r="T14" s="150" t="s">
        <v>119</v>
      </c>
      <c r="U14" s="241">
        <v>40</v>
      </c>
      <c r="V14" s="150" t="s">
        <v>119</v>
      </c>
      <c r="W14" s="241">
        <v>42.5</v>
      </c>
      <c r="X14" s="150" t="s">
        <v>119</v>
      </c>
      <c r="Y14" s="437"/>
      <c r="Z14" s="614">
        <v>7</v>
      </c>
      <c r="AA14" s="479">
        <f>VLOOKUP($Z14,Input!$AG$7:$AL$108,2,FALSE)</f>
        <v>1</v>
      </c>
      <c r="AB14" s="480" t="str">
        <f>VLOOKUP($Z14,Input!$AG$7:$AL$108,3,FALSE)</f>
        <v>Katie</v>
      </c>
      <c r="AC14" s="480" t="str">
        <f>VLOOKUP($Z14,Input!$AG$7:$AL$108,4,FALSE)</f>
        <v>Dupuis</v>
      </c>
      <c r="AD14" s="481">
        <f>VLOOKUP($Z14,Input!$AG$7:$AL$108,5,FALSE)</f>
        <v>154</v>
      </c>
      <c r="AE14" s="482">
        <f>VLOOKUP($Z14,Input!$AG$7:$AL$108,6,FALSE)</f>
        <v>72.5</v>
      </c>
      <c r="AF14" s="150" t="s">
        <v>119</v>
      </c>
      <c r="AG14" s="241">
        <v>85</v>
      </c>
      <c r="AH14" s="150" t="s">
        <v>119</v>
      </c>
      <c r="AI14" s="241">
        <v>92.5</v>
      </c>
      <c r="AJ14" s="150" t="s">
        <v>125</v>
      </c>
      <c r="AK14" s="251"/>
      <c r="AM14" s="415">
        <v>1</v>
      </c>
      <c r="AN14" s="354" t="str">
        <f t="shared" ref="AN14:AN45" si="1">IF(ISNA(VLOOKUP($AM14,$BH$14:$BV$83,2,FALSE)),"-",VLOOKUP($AM14,$BH$14:$BV$83,2,FALSE))</f>
        <v>-</v>
      </c>
      <c r="AO14" s="355" t="str">
        <f t="shared" ref="AO14:AO45" si="2">IF(ISNA(VLOOKUP($AM14,$BH$14:$BV$83,3,FALSE)),"-",VLOOKUP($AM14,$BH$14:$BV$83,3,FALSE))</f>
        <v>-</v>
      </c>
      <c r="AP14" s="356" t="str">
        <f t="shared" ref="AP14:AP45" si="3">IF(ISNA(VLOOKUP($AM14,$BH$14:$BV$83,4,FALSE)),"-",VLOOKUP($AM14,$BH$14:$BV$83,4,FALSE))</f>
        <v>-</v>
      </c>
      <c r="AQ14" s="356" t="str">
        <f t="shared" ref="AQ14:AQ45" si="4">IF(ISNA(VLOOKUP($AM14,$BH$14:$BV$83,5,FALSE)),"-",VLOOKUP($AM14,$BH$14:$BV$83,5,FALSE))</f>
        <v>-</v>
      </c>
      <c r="AR14" s="357" t="str">
        <f t="shared" ref="AR14:AR45" si="5">IF(ISNA(VLOOKUP($AM14,$BH$14:$BV$83,6,FALSE)),"-",VLOOKUP($AM14,$BH$14:$BV$83,6,FALSE))</f>
        <v>-</v>
      </c>
      <c r="AS14" s="441" t="str">
        <f t="shared" ref="AS14:AS45" si="6">IF(ISNA(VLOOKUP($AM14,$BH$14:$BV$83,7,FALSE)),"-",VLOOKUP($AM14,$BH$14:$BV$83,7,FALSE))</f>
        <v>-</v>
      </c>
      <c r="AT14" s="357" t="str">
        <f t="shared" ref="AT14:AT45" si="7">IF(ISNA(VLOOKUP($AM14,$BH$14:$BV$83,8,FALSE)),"-",VLOOKUP($AM14,$BH$14:$BV$83,8,FALSE))</f>
        <v>-</v>
      </c>
      <c r="AV14" s="416">
        <f t="shared" ref="AV14:AV45" si="8">IF($D$12="active",B14,IF($P$12="active",N14,IF($AB$12="active",Z14,"-")))</f>
        <v>7</v>
      </c>
      <c r="AW14" s="417">
        <f t="shared" ref="AW14:AW45" si="9">IF($D$12="active",C14,IF($P$12="active",O14,IF($AB$12="active",AA14,"-")))</f>
        <v>1</v>
      </c>
      <c r="AX14" s="418" t="str">
        <f t="shared" ref="AX14:AX45" si="10">IF($D$12="active",D14,IF($P$12="active",P14,IF($AB$12="active",AB14,"-")))</f>
        <v>Katie</v>
      </c>
      <c r="AY14" s="418" t="str">
        <f t="shared" ref="AY14:AY45" si="11">IF($D$12="active",E14,IF($P$12="active",Q14,IF($AB$12="active",AC14,"-")))</f>
        <v>Dupuis</v>
      </c>
      <c r="AZ14" s="419">
        <f t="shared" ref="AZ14:AZ45" si="12">IF($D$12="active",F14,IF($P$12="active",R14,IF($AB$12="active",AD14,"-")))</f>
        <v>154</v>
      </c>
      <c r="BA14" s="420">
        <f t="shared" ref="BA14:BA45" si="13">IF($D$12="active",G14,IF($P$12="active",S14,IF($AB$12="active",AE14,"-")))</f>
        <v>72.5</v>
      </c>
      <c r="BB14" s="421" t="str">
        <f t="shared" ref="BB14:BB45" si="14">IF($D$12="active",H14,IF($P$12="active",T14,IF($AB$12="active",AF14,"-")))</f>
        <v>Y</v>
      </c>
      <c r="BC14" s="420">
        <f t="shared" ref="BC14:BC45" si="15">IF($D$12="active",I14,IF($P$12="active",U14,IF($AB$12="active",AG14,"-")))</f>
        <v>85</v>
      </c>
      <c r="BD14" s="422" t="str">
        <f t="shared" ref="BD14:BD45" si="16">IF($D$12="active",J14,IF($P$12="active",V14,IF($AB$12="active",AH14,"-")))</f>
        <v>Y</v>
      </c>
      <c r="BE14" s="420">
        <f t="shared" ref="BE14:BE45" si="17">IF($D$12="active",K14,IF($P$12="active",W14,IF($AB$12="active",AI14,"-")))</f>
        <v>92.5</v>
      </c>
      <c r="BF14" s="423" t="str">
        <f t="shared" ref="BF14:BF45" si="18">IF($D$12="active",L14,IF($P$12="active",X14,IF($AB$12="active",AJ14,"-")))</f>
        <v>N</v>
      </c>
      <c r="BH14" s="323" t="e">
        <f t="shared" ref="BH14:BH45" si="19">RANK(BV14,$BV$14:$BV$89)</f>
        <v>#VALUE!</v>
      </c>
      <c r="BI14" s="416">
        <f>AV14</f>
        <v>7</v>
      </c>
      <c r="BJ14" s="38">
        <f t="shared" ref="BJ14:BM29" si="20">AW14</f>
        <v>1</v>
      </c>
      <c r="BK14" s="324" t="str">
        <f t="shared" si="20"/>
        <v>Katie</v>
      </c>
      <c r="BL14" s="324" t="str">
        <f t="shared" si="20"/>
        <v>Dupuis</v>
      </c>
      <c r="BM14" s="325">
        <f t="shared" si="20"/>
        <v>154</v>
      </c>
      <c r="BN14" s="325" t="str">
        <f t="shared" ref="BN14:BN45" si="21">IF(BO14=1,BA14,(IF(BO14=2,BC14,IF(BO14=3,BE14,"-"))))</f>
        <v>-</v>
      </c>
      <c r="BO14" s="424" t="str">
        <f t="shared" ref="BO14:BO39" si="22">IF(BA14="-","-",IF(BB14=0,1,IF(BD14=0,2,IF(BF14=0,3,"-"))))</f>
        <v>-</v>
      </c>
      <c r="BP14" s="325" t="str">
        <f t="shared" ref="BP14:BP45" si="23">IF(OR(BN14=0,BN14="-",VLOOKUP(BJ14,$F$3:$G$9,2,FALSE)&lt;&gt;"Yes"),"-","Yes")</f>
        <v>-</v>
      </c>
      <c r="BQ14" s="425">
        <f t="shared" ref="BQ14:BQ45" si="24">BJ14*BQ$9</f>
        <v>-1000000</v>
      </c>
      <c r="BR14" s="424" t="e">
        <f t="shared" ref="BR14:BR45" si="25">BN14*BR$9</f>
        <v>#VALUE!</v>
      </c>
      <c r="BS14" s="425" t="e">
        <f t="shared" ref="BS14:BS45" si="26">BO14*BS$9</f>
        <v>#VALUE!</v>
      </c>
      <c r="BT14" s="426">
        <f t="shared" ref="BT14:BT45" si="27">BM14*BT$9</f>
        <v>1.54E-2</v>
      </c>
      <c r="BU14" s="427">
        <f>ROW()*$BU$9</f>
        <v>1.4000000000000001E-7</v>
      </c>
      <c r="BV14" s="428" t="str">
        <f>IF(BP14="Yes",SUM(BQ14:BU14),"-")</f>
        <v>-</v>
      </c>
    </row>
    <row r="15" spans="1:74" x14ac:dyDescent="0.25">
      <c r="A15" s="429"/>
      <c r="B15" s="614">
        <v>3</v>
      </c>
      <c r="C15" s="479">
        <f>VLOOKUP($B15,Input!$S$7:$X$82,2,FALSE)</f>
        <v>1</v>
      </c>
      <c r="D15" s="480" t="str">
        <f>VLOOKUP($B15,Input!$S$7:$X$82,3,FALSE)</f>
        <v>MJ</v>
      </c>
      <c r="E15" s="480" t="str">
        <f>VLOOKUP($B15,Input!$S$7:$X$82,4,FALSE)</f>
        <v>Benson</v>
      </c>
      <c r="F15" s="481">
        <f>VLOOKUP($B15,Input!$S$7:$X$82,5,FALSE)</f>
        <v>250</v>
      </c>
      <c r="G15" s="482">
        <f>VLOOKUP($B15,Input!$S$7:$X$82,6,FALSE)</f>
        <v>82.5</v>
      </c>
      <c r="H15" s="150" t="s">
        <v>119</v>
      </c>
      <c r="I15" s="241">
        <v>85</v>
      </c>
      <c r="J15" s="150" t="s">
        <v>125</v>
      </c>
      <c r="K15" s="241">
        <v>85</v>
      </c>
      <c r="L15" s="150" t="s">
        <v>119</v>
      </c>
      <c r="M15" s="437"/>
      <c r="N15" s="614">
        <v>2</v>
      </c>
      <c r="O15" s="479">
        <f>VLOOKUP($N15,Input!$Z$7:$AE$82,2,FALSE)</f>
        <v>1</v>
      </c>
      <c r="P15" s="480" t="str">
        <f>VLOOKUP($N15,Input!$Z$7:$AE$82,3,FALSE)</f>
        <v>Joanne</v>
      </c>
      <c r="Q15" s="480" t="str">
        <f>VLOOKUP($N15,Input!$Z$7:$AE$82,4,FALSE)</f>
        <v>Bellmore</v>
      </c>
      <c r="R15" s="481">
        <f>VLOOKUP($N15,Input!$Z$7:$AE$82,5,FALSE)</f>
        <v>113</v>
      </c>
      <c r="S15" s="482">
        <f>VLOOKUP($N15,Input!$Z$7:$AE$82,6,FALSE)</f>
        <v>42.5</v>
      </c>
      <c r="T15" s="150" t="s">
        <v>119</v>
      </c>
      <c r="U15" s="241">
        <v>47.5</v>
      </c>
      <c r="V15" s="150" t="s">
        <v>119</v>
      </c>
      <c r="W15" s="241">
        <v>50</v>
      </c>
      <c r="X15" s="150" t="s">
        <v>119</v>
      </c>
      <c r="Y15" s="437"/>
      <c r="Z15" s="614">
        <v>1</v>
      </c>
      <c r="AA15" s="479">
        <f>VLOOKUP($Z15,Input!$AG$7:$AL$108,2,FALSE)</f>
        <v>1</v>
      </c>
      <c r="AB15" s="480" t="str">
        <f>VLOOKUP($Z15,Input!$AG$7:$AL$108,3,FALSE)</f>
        <v>Brook</v>
      </c>
      <c r="AC15" s="480" t="str">
        <f>VLOOKUP($Z15,Input!$AG$7:$AL$108,4,FALSE)</f>
        <v>Begin</v>
      </c>
      <c r="AD15" s="481">
        <f>VLOOKUP($Z15,Input!$AG$7:$AL$108,5,FALSE)</f>
        <v>182</v>
      </c>
      <c r="AE15" s="482">
        <f>VLOOKUP($Z15,Input!$AG$7:$AL$108,6,FALSE)</f>
        <v>85</v>
      </c>
      <c r="AF15" s="150" t="s">
        <v>119</v>
      </c>
      <c r="AG15" s="241">
        <v>105</v>
      </c>
      <c r="AH15" s="150" t="s">
        <v>119</v>
      </c>
      <c r="AI15" s="241">
        <v>125</v>
      </c>
      <c r="AJ15" s="150" t="s">
        <v>119</v>
      </c>
      <c r="AK15" s="251"/>
      <c r="AM15" s="430">
        <v>2</v>
      </c>
      <c r="AN15" s="354" t="str">
        <f t="shared" si="1"/>
        <v>-</v>
      </c>
      <c r="AO15" s="355" t="str">
        <f t="shared" si="2"/>
        <v>-</v>
      </c>
      <c r="AP15" s="356" t="str">
        <f t="shared" si="3"/>
        <v>-</v>
      </c>
      <c r="AQ15" s="356" t="str">
        <f t="shared" si="4"/>
        <v>-</v>
      </c>
      <c r="AR15" s="357" t="str">
        <f t="shared" si="5"/>
        <v>-</v>
      </c>
      <c r="AS15" s="441" t="str">
        <f t="shared" si="6"/>
        <v>-</v>
      </c>
      <c r="AT15" s="357" t="str">
        <f t="shared" si="7"/>
        <v>-</v>
      </c>
      <c r="AV15" s="416">
        <f t="shared" si="8"/>
        <v>1</v>
      </c>
      <c r="AW15" s="37">
        <f t="shared" si="9"/>
        <v>1</v>
      </c>
      <c r="AX15" s="431" t="str">
        <f t="shared" si="10"/>
        <v>Brook</v>
      </c>
      <c r="AY15" s="431" t="str">
        <f t="shared" si="11"/>
        <v>Begin</v>
      </c>
      <c r="AZ15" s="305">
        <f t="shared" si="12"/>
        <v>182</v>
      </c>
      <c r="BA15" s="432">
        <f t="shared" si="13"/>
        <v>85</v>
      </c>
      <c r="BB15" s="433" t="str">
        <f t="shared" si="14"/>
        <v>Y</v>
      </c>
      <c r="BC15" s="432">
        <f t="shared" si="15"/>
        <v>105</v>
      </c>
      <c r="BD15" s="423" t="str">
        <f t="shared" si="16"/>
        <v>Y</v>
      </c>
      <c r="BE15" s="432">
        <f t="shared" si="17"/>
        <v>125</v>
      </c>
      <c r="BF15" s="423" t="str">
        <f t="shared" si="18"/>
        <v>Y</v>
      </c>
      <c r="BH15" s="323" t="e">
        <f t="shared" si="19"/>
        <v>#VALUE!</v>
      </c>
      <c r="BI15" s="416">
        <f t="shared" ref="BI15:BI39" si="28">AV15</f>
        <v>1</v>
      </c>
      <c r="BJ15" s="38">
        <f t="shared" si="20"/>
        <v>1</v>
      </c>
      <c r="BK15" s="324" t="str">
        <f t="shared" si="20"/>
        <v>Brook</v>
      </c>
      <c r="BL15" s="324" t="str">
        <f t="shared" si="20"/>
        <v>Begin</v>
      </c>
      <c r="BM15" s="325">
        <f t="shared" si="20"/>
        <v>182</v>
      </c>
      <c r="BN15" s="325" t="str">
        <f t="shared" si="21"/>
        <v>-</v>
      </c>
      <c r="BO15" s="424" t="str">
        <f t="shared" si="22"/>
        <v>-</v>
      </c>
      <c r="BP15" s="325" t="str">
        <f t="shared" si="23"/>
        <v>-</v>
      </c>
      <c r="BQ15" s="425">
        <f t="shared" si="24"/>
        <v>-1000000</v>
      </c>
      <c r="BR15" s="424" t="e">
        <f t="shared" si="25"/>
        <v>#VALUE!</v>
      </c>
      <c r="BS15" s="425" t="e">
        <f t="shared" si="26"/>
        <v>#VALUE!</v>
      </c>
      <c r="BT15" s="426">
        <f t="shared" si="27"/>
        <v>1.8200000000000001E-2</v>
      </c>
      <c r="BU15" s="427">
        <f t="shared" ref="BU15:BU78" si="29">ROW()*$BU$9</f>
        <v>1.4999999999999999E-7</v>
      </c>
      <c r="BV15" s="428" t="str">
        <f t="shared" ref="BV15:BV78" si="30">IF(BP15="Yes",SUM(BQ15:BU15),"-")</f>
        <v>-</v>
      </c>
    </row>
    <row r="16" spans="1:74" x14ac:dyDescent="0.25">
      <c r="A16" s="251"/>
      <c r="B16" s="614">
        <v>6</v>
      </c>
      <c r="C16" s="479">
        <f>VLOOKUP($B16,Input!$S$7:$X$82,2,FALSE)</f>
        <v>1</v>
      </c>
      <c r="D16" s="480" t="str">
        <f>VLOOKUP($B16,Input!$S$7:$X$82,3,FALSE)</f>
        <v>Jennifer</v>
      </c>
      <c r="E16" s="480" t="str">
        <f>VLOOKUP($B16,Input!$S$7:$X$82,4,FALSE)</f>
        <v>Darna</v>
      </c>
      <c r="F16" s="481">
        <f>VLOOKUP($B16,Input!$S$7:$X$82,5,FALSE)</f>
        <v>202</v>
      </c>
      <c r="G16" s="482">
        <f>VLOOKUP($B16,Input!$S$7:$X$82,6,FALSE)</f>
        <v>77.5</v>
      </c>
      <c r="H16" s="150" t="s">
        <v>119</v>
      </c>
      <c r="I16" s="241">
        <v>82.5</v>
      </c>
      <c r="J16" s="150" t="s">
        <v>119</v>
      </c>
      <c r="K16" s="241">
        <v>87.5</v>
      </c>
      <c r="L16" s="150" t="s">
        <v>119</v>
      </c>
      <c r="M16" s="437"/>
      <c r="N16" s="614">
        <v>9</v>
      </c>
      <c r="O16" s="479">
        <f>VLOOKUP($N16,Input!$Z$7:$AE$82,2,FALSE)</f>
        <v>1</v>
      </c>
      <c r="P16" s="480" t="str">
        <f>VLOOKUP($N16,Input!$Z$7:$AE$82,3,FALSE)</f>
        <v>Becky</v>
      </c>
      <c r="Q16" s="480" t="str">
        <f>VLOOKUP($N16,Input!$Z$7:$AE$82,4,FALSE)</f>
        <v>Landers</v>
      </c>
      <c r="R16" s="481">
        <f>VLOOKUP($N16,Input!$Z$7:$AE$82,5,FALSE)</f>
        <v>157</v>
      </c>
      <c r="S16" s="482">
        <f>VLOOKUP($N16,Input!$Z$7:$AE$82,6,FALSE)</f>
        <v>42.5</v>
      </c>
      <c r="T16" s="150" t="s">
        <v>119</v>
      </c>
      <c r="U16" s="241">
        <v>50</v>
      </c>
      <c r="V16" s="150" t="s">
        <v>119</v>
      </c>
      <c r="W16" s="241">
        <v>52.5</v>
      </c>
      <c r="X16" s="150" t="s">
        <v>125</v>
      </c>
      <c r="Y16" s="437"/>
      <c r="Z16" s="614">
        <v>9</v>
      </c>
      <c r="AA16" s="479">
        <f>VLOOKUP($Z16,Input!$AG$7:$AL$108,2,FALSE)</f>
        <v>1</v>
      </c>
      <c r="AB16" s="480" t="str">
        <f>VLOOKUP($Z16,Input!$AG$7:$AL$108,3,FALSE)</f>
        <v>Becky</v>
      </c>
      <c r="AC16" s="480" t="str">
        <f>VLOOKUP($Z16,Input!$AG$7:$AL$108,4,FALSE)</f>
        <v>Landers</v>
      </c>
      <c r="AD16" s="481">
        <f>VLOOKUP($Z16,Input!$AG$7:$AL$108,5,FALSE)</f>
        <v>157</v>
      </c>
      <c r="AE16" s="482">
        <f>VLOOKUP($Z16,Input!$AG$7:$AL$108,6,FALSE)</f>
        <v>107.5</v>
      </c>
      <c r="AF16" s="150" t="s">
        <v>119</v>
      </c>
      <c r="AG16" s="241">
        <v>115</v>
      </c>
      <c r="AH16" s="150" t="s">
        <v>119</v>
      </c>
      <c r="AI16" s="241">
        <v>125</v>
      </c>
      <c r="AJ16" s="150" t="s">
        <v>119</v>
      </c>
      <c r="AK16" s="251"/>
      <c r="AM16" s="430">
        <v>3</v>
      </c>
      <c r="AN16" s="354" t="str">
        <f t="shared" si="1"/>
        <v>-</v>
      </c>
      <c r="AO16" s="355" t="str">
        <f t="shared" si="2"/>
        <v>-</v>
      </c>
      <c r="AP16" s="356" t="str">
        <f t="shared" si="3"/>
        <v>-</v>
      </c>
      <c r="AQ16" s="356" t="str">
        <f t="shared" si="4"/>
        <v>-</v>
      </c>
      <c r="AR16" s="357" t="str">
        <f t="shared" si="5"/>
        <v>-</v>
      </c>
      <c r="AS16" s="441" t="str">
        <f t="shared" si="6"/>
        <v>-</v>
      </c>
      <c r="AT16" s="357" t="str">
        <f t="shared" si="7"/>
        <v>-</v>
      </c>
      <c r="AV16" s="416">
        <f t="shared" si="8"/>
        <v>9</v>
      </c>
      <c r="AW16" s="37">
        <f t="shared" si="9"/>
        <v>1</v>
      </c>
      <c r="AX16" s="431" t="str">
        <f t="shared" si="10"/>
        <v>Becky</v>
      </c>
      <c r="AY16" s="431" t="str">
        <f t="shared" si="11"/>
        <v>Landers</v>
      </c>
      <c r="AZ16" s="305">
        <f t="shared" si="12"/>
        <v>157</v>
      </c>
      <c r="BA16" s="432">
        <f t="shared" si="13"/>
        <v>107.5</v>
      </c>
      <c r="BB16" s="433" t="str">
        <f t="shared" si="14"/>
        <v>Y</v>
      </c>
      <c r="BC16" s="432">
        <f t="shared" si="15"/>
        <v>115</v>
      </c>
      <c r="BD16" s="423" t="str">
        <f t="shared" si="16"/>
        <v>Y</v>
      </c>
      <c r="BE16" s="432">
        <f t="shared" si="17"/>
        <v>125</v>
      </c>
      <c r="BF16" s="423" t="str">
        <f t="shared" si="18"/>
        <v>Y</v>
      </c>
      <c r="BH16" s="323" t="e">
        <f t="shared" si="19"/>
        <v>#VALUE!</v>
      </c>
      <c r="BI16" s="416">
        <f t="shared" si="28"/>
        <v>9</v>
      </c>
      <c r="BJ16" s="38">
        <f t="shared" si="20"/>
        <v>1</v>
      </c>
      <c r="BK16" s="324" t="str">
        <f t="shared" si="20"/>
        <v>Becky</v>
      </c>
      <c r="BL16" s="324" t="str">
        <f t="shared" si="20"/>
        <v>Landers</v>
      </c>
      <c r="BM16" s="325">
        <f t="shared" si="20"/>
        <v>157</v>
      </c>
      <c r="BN16" s="325" t="str">
        <f t="shared" si="21"/>
        <v>-</v>
      </c>
      <c r="BO16" s="424" t="str">
        <f t="shared" si="22"/>
        <v>-</v>
      </c>
      <c r="BP16" s="325" t="str">
        <f t="shared" si="23"/>
        <v>-</v>
      </c>
      <c r="BQ16" s="425">
        <f t="shared" si="24"/>
        <v>-1000000</v>
      </c>
      <c r="BR16" s="424" t="e">
        <f t="shared" si="25"/>
        <v>#VALUE!</v>
      </c>
      <c r="BS16" s="425" t="e">
        <f t="shared" si="26"/>
        <v>#VALUE!</v>
      </c>
      <c r="BT16" s="426">
        <f t="shared" si="27"/>
        <v>1.5700000000000002E-2</v>
      </c>
      <c r="BU16" s="427">
        <f t="shared" si="29"/>
        <v>1.6E-7</v>
      </c>
      <c r="BV16" s="428" t="str">
        <f t="shared" si="30"/>
        <v>-</v>
      </c>
    </row>
    <row r="17" spans="1:74" x14ac:dyDescent="0.25">
      <c r="A17" s="251"/>
      <c r="B17" s="614">
        <v>9</v>
      </c>
      <c r="C17" s="479">
        <f>VLOOKUP($B17,Input!$S$7:$X$82,2,FALSE)</f>
        <v>1</v>
      </c>
      <c r="D17" s="480" t="str">
        <f>VLOOKUP($B17,Input!$S$7:$X$82,3,FALSE)</f>
        <v>Becky</v>
      </c>
      <c r="E17" s="480" t="str">
        <f>VLOOKUP($B17,Input!$S$7:$X$82,4,FALSE)</f>
        <v>Landers</v>
      </c>
      <c r="F17" s="481">
        <f>VLOOKUP($B17,Input!$S$7:$X$82,5,FALSE)</f>
        <v>157</v>
      </c>
      <c r="G17" s="482">
        <f>VLOOKUP($B17,Input!$S$7:$X$82,6,FALSE)</f>
        <v>87.5</v>
      </c>
      <c r="H17" s="150" t="s">
        <v>119</v>
      </c>
      <c r="I17" s="241">
        <v>95</v>
      </c>
      <c r="J17" s="150" t="s">
        <v>119</v>
      </c>
      <c r="K17" s="241">
        <v>97.5</v>
      </c>
      <c r="L17" s="150" t="s">
        <v>119</v>
      </c>
      <c r="M17" s="437"/>
      <c r="N17" s="614">
        <v>6</v>
      </c>
      <c r="O17" s="479">
        <f>VLOOKUP($N17,Input!$Z$7:$AE$82,2,FALSE)</f>
        <v>1</v>
      </c>
      <c r="P17" s="480" t="str">
        <f>VLOOKUP($N17,Input!$Z$7:$AE$82,3,FALSE)</f>
        <v>Jennifer</v>
      </c>
      <c r="Q17" s="480" t="str">
        <f>VLOOKUP($N17,Input!$Z$7:$AE$82,4,FALSE)</f>
        <v>Darna</v>
      </c>
      <c r="R17" s="481">
        <f>VLOOKUP($N17,Input!$Z$7:$AE$82,5,FALSE)</f>
        <v>202</v>
      </c>
      <c r="S17" s="482">
        <f>VLOOKUP($N17,Input!$Z$7:$AE$82,6,FALSE)</f>
        <v>52.5</v>
      </c>
      <c r="T17" s="150" t="s">
        <v>119</v>
      </c>
      <c r="U17" s="241">
        <v>55</v>
      </c>
      <c r="V17" s="150" t="s">
        <v>119</v>
      </c>
      <c r="W17" s="241">
        <v>57.5</v>
      </c>
      <c r="X17" s="150" t="s">
        <v>125</v>
      </c>
      <c r="Y17" s="437"/>
      <c r="Z17" s="614">
        <v>12</v>
      </c>
      <c r="AA17" s="479">
        <f>VLOOKUP($Z17,Input!$AG$7:$AL$108,2,FALSE)</f>
        <v>1</v>
      </c>
      <c r="AB17" s="480" t="str">
        <f>VLOOKUP($Z17,Input!$AG$7:$AL$108,3,FALSE)</f>
        <v>Chaya</v>
      </c>
      <c r="AC17" s="480" t="str">
        <f>VLOOKUP($Z17,Input!$AG$7:$AL$108,4,FALSE)</f>
        <v>Wood</v>
      </c>
      <c r="AD17" s="481">
        <f>VLOOKUP($Z17,Input!$AG$7:$AL$108,5,FALSE)</f>
        <v>142</v>
      </c>
      <c r="AE17" s="482">
        <f>VLOOKUP($Z17,Input!$AG$7:$AL$108,6,FALSE)</f>
        <v>97.5</v>
      </c>
      <c r="AF17" s="150" t="s">
        <v>119</v>
      </c>
      <c r="AG17" s="241">
        <v>110</v>
      </c>
      <c r="AH17" s="150" t="s">
        <v>119</v>
      </c>
      <c r="AI17" s="241">
        <v>127.5</v>
      </c>
      <c r="AJ17" s="150" t="s">
        <v>119</v>
      </c>
      <c r="AK17" s="251"/>
      <c r="AM17" s="430">
        <v>4</v>
      </c>
      <c r="AN17" s="354" t="str">
        <f t="shared" si="1"/>
        <v>-</v>
      </c>
      <c r="AO17" s="355" t="str">
        <f t="shared" si="2"/>
        <v>-</v>
      </c>
      <c r="AP17" s="356" t="str">
        <f t="shared" si="3"/>
        <v>-</v>
      </c>
      <c r="AQ17" s="356" t="str">
        <f t="shared" si="4"/>
        <v>-</v>
      </c>
      <c r="AR17" s="357" t="str">
        <f t="shared" si="5"/>
        <v>-</v>
      </c>
      <c r="AS17" s="441" t="str">
        <f t="shared" si="6"/>
        <v>-</v>
      </c>
      <c r="AT17" s="357" t="str">
        <f t="shared" si="7"/>
        <v>-</v>
      </c>
      <c r="AV17" s="416">
        <f t="shared" si="8"/>
        <v>12</v>
      </c>
      <c r="AW17" s="37">
        <f t="shared" si="9"/>
        <v>1</v>
      </c>
      <c r="AX17" s="431" t="str">
        <f t="shared" si="10"/>
        <v>Chaya</v>
      </c>
      <c r="AY17" s="431" t="str">
        <f t="shared" si="11"/>
        <v>Wood</v>
      </c>
      <c r="AZ17" s="305">
        <f t="shared" si="12"/>
        <v>142</v>
      </c>
      <c r="BA17" s="432">
        <f t="shared" si="13"/>
        <v>97.5</v>
      </c>
      <c r="BB17" s="433" t="str">
        <f t="shared" si="14"/>
        <v>Y</v>
      </c>
      <c r="BC17" s="432">
        <f t="shared" si="15"/>
        <v>110</v>
      </c>
      <c r="BD17" s="423" t="str">
        <f t="shared" si="16"/>
        <v>Y</v>
      </c>
      <c r="BE17" s="432">
        <f t="shared" si="17"/>
        <v>127.5</v>
      </c>
      <c r="BF17" s="423" t="str">
        <f t="shared" si="18"/>
        <v>Y</v>
      </c>
      <c r="BH17" s="323" t="e">
        <f t="shared" si="19"/>
        <v>#VALUE!</v>
      </c>
      <c r="BI17" s="416">
        <f t="shared" si="28"/>
        <v>12</v>
      </c>
      <c r="BJ17" s="38">
        <f t="shared" si="20"/>
        <v>1</v>
      </c>
      <c r="BK17" s="324" t="str">
        <f t="shared" si="20"/>
        <v>Chaya</v>
      </c>
      <c r="BL17" s="324" t="str">
        <f t="shared" si="20"/>
        <v>Wood</v>
      </c>
      <c r="BM17" s="325">
        <f t="shared" si="20"/>
        <v>142</v>
      </c>
      <c r="BN17" s="325" t="str">
        <f t="shared" si="21"/>
        <v>-</v>
      </c>
      <c r="BO17" s="424" t="str">
        <f t="shared" si="22"/>
        <v>-</v>
      </c>
      <c r="BP17" s="325" t="str">
        <f t="shared" si="23"/>
        <v>-</v>
      </c>
      <c r="BQ17" s="425">
        <f t="shared" si="24"/>
        <v>-1000000</v>
      </c>
      <c r="BR17" s="424" t="e">
        <f t="shared" si="25"/>
        <v>#VALUE!</v>
      </c>
      <c r="BS17" s="425" t="e">
        <f t="shared" si="26"/>
        <v>#VALUE!</v>
      </c>
      <c r="BT17" s="426">
        <f>BM17*BT$9</f>
        <v>1.4200000000000001E-2</v>
      </c>
      <c r="BU17" s="427">
        <f t="shared" si="29"/>
        <v>1.7000000000000001E-7</v>
      </c>
      <c r="BV17" s="428" t="str">
        <f t="shared" si="30"/>
        <v>-</v>
      </c>
    </row>
    <row r="18" spans="1:74" x14ac:dyDescent="0.25">
      <c r="A18" s="251"/>
      <c r="B18" s="614">
        <v>12</v>
      </c>
      <c r="C18" s="479">
        <f>VLOOKUP($B18,Input!$S$7:$X$82,2,FALSE)</f>
        <v>1</v>
      </c>
      <c r="D18" s="480" t="str">
        <f>VLOOKUP($B18,Input!$S$7:$X$82,3,FALSE)</f>
        <v>Chaya</v>
      </c>
      <c r="E18" s="480" t="str">
        <f>VLOOKUP($B18,Input!$S$7:$X$82,4,FALSE)</f>
        <v>Wood</v>
      </c>
      <c r="F18" s="481">
        <f>VLOOKUP($B18,Input!$S$7:$X$82,5,FALSE)</f>
        <v>142</v>
      </c>
      <c r="G18" s="482">
        <f>VLOOKUP($B18,Input!$S$7:$X$82,6,FALSE)</f>
        <v>87.5</v>
      </c>
      <c r="H18" s="150" t="s">
        <v>119</v>
      </c>
      <c r="I18" s="241">
        <v>105</v>
      </c>
      <c r="J18" s="150" t="s">
        <v>119</v>
      </c>
      <c r="K18" s="241">
        <v>117.5</v>
      </c>
      <c r="L18" s="150" t="s">
        <v>125</v>
      </c>
      <c r="M18" s="437"/>
      <c r="N18" s="614">
        <v>12</v>
      </c>
      <c r="O18" s="479">
        <f>VLOOKUP($N18,Input!$Z$7:$AE$82,2,FALSE)</f>
        <v>1</v>
      </c>
      <c r="P18" s="480" t="str">
        <f>VLOOKUP($N18,Input!$Z$7:$AE$82,3,FALSE)</f>
        <v>Chaya</v>
      </c>
      <c r="Q18" s="480" t="str">
        <f>VLOOKUP($N18,Input!$Z$7:$AE$82,4,FALSE)</f>
        <v>Wood</v>
      </c>
      <c r="R18" s="481">
        <f>VLOOKUP($N18,Input!$Z$7:$AE$82,5,FALSE)</f>
        <v>142</v>
      </c>
      <c r="S18" s="482">
        <f>VLOOKUP($N18,Input!$Z$7:$AE$82,6,FALSE)</f>
        <v>47.5</v>
      </c>
      <c r="T18" s="150" t="s">
        <v>125</v>
      </c>
      <c r="U18" s="241">
        <v>57.5</v>
      </c>
      <c r="V18" s="150" t="s">
        <v>125</v>
      </c>
      <c r="W18" s="241">
        <v>57.5</v>
      </c>
      <c r="X18" s="150" t="s">
        <v>125</v>
      </c>
      <c r="Y18" s="437"/>
      <c r="Z18" s="614">
        <v>3</v>
      </c>
      <c r="AA18" s="479">
        <f>VLOOKUP($Z18,Input!$AG$7:$AL$108,2,FALSE)</f>
        <v>1</v>
      </c>
      <c r="AB18" s="480" t="str">
        <f>VLOOKUP($Z18,Input!$AG$7:$AL$108,3,FALSE)</f>
        <v>MJ</v>
      </c>
      <c r="AC18" s="480" t="str">
        <f>VLOOKUP($Z18,Input!$AG$7:$AL$108,4,FALSE)</f>
        <v>Benson</v>
      </c>
      <c r="AD18" s="481">
        <f>VLOOKUP($Z18,Input!$AG$7:$AL$108,5,FALSE)</f>
        <v>250</v>
      </c>
      <c r="AE18" s="482">
        <f>VLOOKUP($Z18,Input!$AG$7:$AL$108,6,FALSE)</f>
        <v>127.5</v>
      </c>
      <c r="AF18" s="150" t="s">
        <v>119</v>
      </c>
      <c r="AG18" s="241">
        <v>132.5</v>
      </c>
      <c r="AH18" s="150" t="s">
        <v>119</v>
      </c>
      <c r="AI18" s="241">
        <v>135</v>
      </c>
      <c r="AJ18" s="150" t="s">
        <v>119</v>
      </c>
      <c r="AK18" s="251"/>
      <c r="AM18" s="430">
        <v>5</v>
      </c>
      <c r="AN18" s="354" t="str">
        <f t="shared" si="1"/>
        <v>-</v>
      </c>
      <c r="AO18" s="355" t="str">
        <f t="shared" si="2"/>
        <v>-</v>
      </c>
      <c r="AP18" s="356" t="str">
        <f t="shared" si="3"/>
        <v>-</v>
      </c>
      <c r="AQ18" s="356" t="str">
        <f t="shared" si="4"/>
        <v>-</v>
      </c>
      <c r="AR18" s="357" t="str">
        <f t="shared" si="5"/>
        <v>-</v>
      </c>
      <c r="AS18" s="441" t="str">
        <f t="shared" si="6"/>
        <v>-</v>
      </c>
      <c r="AT18" s="357" t="str">
        <f t="shared" si="7"/>
        <v>-</v>
      </c>
      <c r="AV18" s="416">
        <f t="shared" si="8"/>
        <v>3</v>
      </c>
      <c r="AW18" s="37">
        <f t="shared" si="9"/>
        <v>1</v>
      </c>
      <c r="AX18" s="431" t="str">
        <f t="shared" si="10"/>
        <v>MJ</v>
      </c>
      <c r="AY18" s="431" t="str">
        <f t="shared" si="11"/>
        <v>Benson</v>
      </c>
      <c r="AZ18" s="305">
        <f t="shared" si="12"/>
        <v>250</v>
      </c>
      <c r="BA18" s="432">
        <f t="shared" si="13"/>
        <v>127.5</v>
      </c>
      <c r="BB18" s="433" t="str">
        <f t="shared" si="14"/>
        <v>Y</v>
      </c>
      <c r="BC18" s="432">
        <f t="shared" si="15"/>
        <v>132.5</v>
      </c>
      <c r="BD18" s="423" t="str">
        <f t="shared" si="16"/>
        <v>Y</v>
      </c>
      <c r="BE18" s="432">
        <f t="shared" si="17"/>
        <v>135</v>
      </c>
      <c r="BF18" s="423" t="str">
        <f t="shared" si="18"/>
        <v>Y</v>
      </c>
      <c r="BH18" s="323" t="e">
        <f t="shared" si="19"/>
        <v>#VALUE!</v>
      </c>
      <c r="BI18" s="416">
        <f t="shared" si="28"/>
        <v>3</v>
      </c>
      <c r="BJ18" s="38">
        <f t="shared" si="20"/>
        <v>1</v>
      </c>
      <c r="BK18" s="324" t="str">
        <f t="shared" si="20"/>
        <v>MJ</v>
      </c>
      <c r="BL18" s="324" t="str">
        <f t="shared" si="20"/>
        <v>Benson</v>
      </c>
      <c r="BM18" s="325">
        <f t="shared" si="20"/>
        <v>250</v>
      </c>
      <c r="BN18" s="325" t="str">
        <f t="shared" si="21"/>
        <v>-</v>
      </c>
      <c r="BO18" s="424" t="str">
        <f t="shared" si="22"/>
        <v>-</v>
      </c>
      <c r="BP18" s="325" t="str">
        <f t="shared" si="23"/>
        <v>-</v>
      </c>
      <c r="BQ18" s="425">
        <f t="shared" si="24"/>
        <v>-1000000</v>
      </c>
      <c r="BR18" s="424" t="e">
        <f t="shared" si="25"/>
        <v>#VALUE!</v>
      </c>
      <c r="BS18" s="425" t="e">
        <f t="shared" si="26"/>
        <v>#VALUE!</v>
      </c>
      <c r="BT18" s="426">
        <f t="shared" si="27"/>
        <v>2.5000000000000001E-2</v>
      </c>
      <c r="BU18" s="427">
        <f t="shared" si="29"/>
        <v>1.8E-7</v>
      </c>
      <c r="BV18" s="428" t="str">
        <f t="shared" si="30"/>
        <v>-</v>
      </c>
    </row>
    <row r="19" spans="1:74" x14ac:dyDescent="0.25">
      <c r="A19" s="251"/>
      <c r="B19" s="614">
        <v>1</v>
      </c>
      <c r="C19" s="479">
        <f>VLOOKUP($B19,Input!$S$7:$X$82,2,FALSE)</f>
        <v>1</v>
      </c>
      <c r="D19" s="480" t="str">
        <f>VLOOKUP($B19,Input!$S$7:$X$82,3,FALSE)</f>
        <v>Brook</v>
      </c>
      <c r="E19" s="480" t="str">
        <f>VLOOKUP($B19,Input!$S$7:$X$82,4,FALSE)</f>
        <v>Begin</v>
      </c>
      <c r="F19" s="481">
        <f>VLOOKUP($B19,Input!$S$7:$X$82,5,FALSE)</f>
        <v>182</v>
      </c>
      <c r="G19" s="482">
        <f>VLOOKUP($B19,Input!$S$7:$X$82,6,FALSE)</f>
        <v>90</v>
      </c>
      <c r="H19" s="150" t="s">
        <v>119</v>
      </c>
      <c r="I19" s="241">
        <v>107.5</v>
      </c>
      <c r="J19" s="150" t="s">
        <v>119</v>
      </c>
      <c r="K19" s="241">
        <v>122.5</v>
      </c>
      <c r="L19" s="150" t="s">
        <v>119</v>
      </c>
      <c r="M19" s="437"/>
      <c r="N19" s="614">
        <v>3</v>
      </c>
      <c r="O19" s="479">
        <f>VLOOKUP($N19,Input!$Z$7:$AE$82,2,FALSE)</f>
        <v>1</v>
      </c>
      <c r="P19" s="480" t="str">
        <f>VLOOKUP($N19,Input!$Z$7:$AE$82,3,FALSE)</f>
        <v>MJ</v>
      </c>
      <c r="Q19" s="480" t="str">
        <f>VLOOKUP($N19,Input!$Z$7:$AE$82,4,FALSE)</f>
        <v>Benson</v>
      </c>
      <c r="R19" s="481">
        <f>VLOOKUP($N19,Input!$Z$7:$AE$82,5,FALSE)</f>
        <v>250</v>
      </c>
      <c r="S19" s="482">
        <f>VLOOKUP($N19,Input!$Z$7:$AE$82,6,FALSE)</f>
        <v>55</v>
      </c>
      <c r="T19" s="150" t="s">
        <v>119</v>
      </c>
      <c r="U19" s="241">
        <v>60</v>
      </c>
      <c r="V19" s="150" t="s">
        <v>119</v>
      </c>
      <c r="W19" s="241">
        <v>65</v>
      </c>
      <c r="X19" s="150" t="s">
        <v>125</v>
      </c>
      <c r="Y19" s="437"/>
      <c r="Z19" s="614">
        <v>6</v>
      </c>
      <c r="AA19" s="479">
        <f>VLOOKUP($Z19,Input!$AG$7:$AL$108,2,FALSE)</f>
        <v>1</v>
      </c>
      <c r="AB19" s="480" t="str">
        <f>VLOOKUP($Z19,Input!$AG$7:$AL$108,3,FALSE)</f>
        <v>Jennifer</v>
      </c>
      <c r="AC19" s="480" t="str">
        <f>VLOOKUP($Z19,Input!$AG$7:$AL$108,4,FALSE)</f>
        <v>Darna</v>
      </c>
      <c r="AD19" s="481">
        <f>VLOOKUP($Z19,Input!$AG$7:$AL$108,5,FALSE)</f>
        <v>202</v>
      </c>
      <c r="AE19" s="482">
        <f>VLOOKUP($Z19,Input!$AG$7:$AL$108,6,FALSE)</f>
        <v>127.5</v>
      </c>
      <c r="AF19" s="150" t="s">
        <v>119</v>
      </c>
      <c r="AG19" s="241">
        <v>132.5</v>
      </c>
      <c r="AH19" s="150" t="s">
        <v>119</v>
      </c>
      <c r="AI19" s="241">
        <v>137.5</v>
      </c>
      <c r="AJ19" s="150" t="s">
        <v>119</v>
      </c>
      <c r="AK19" s="251"/>
      <c r="AM19" s="430">
        <v>6</v>
      </c>
      <c r="AN19" s="354" t="str">
        <f t="shared" si="1"/>
        <v>-</v>
      </c>
      <c r="AO19" s="355" t="str">
        <f t="shared" si="2"/>
        <v>-</v>
      </c>
      <c r="AP19" s="356" t="str">
        <f t="shared" si="3"/>
        <v>-</v>
      </c>
      <c r="AQ19" s="356" t="str">
        <f t="shared" si="4"/>
        <v>-</v>
      </c>
      <c r="AR19" s="357" t="str">
        <f t="shared" si="5"/>
        <v>-</v>
      </c>
      <c r="AS19" s="441" t="str">
        <f t="shared" si="6"/>
        <v>-</v>
      </c>
      <c r="AT19" s="357" t="str">
        <f t="shared" si="7"/>
        <v>-</v>
      </c>
      <c r="AV19" s="416">
        <f t="shared" si="8"/>
        <v>6</v>
      </c>
      <c r="AW19" s="37">
        <f t="shared" si="9"/>
        <v>1</v>
      </c>
      <c r="AX19" s="431" t="str">
        <f t="shared" si="10"/>
        <v>Jennifer</v>
      </c>
      <c r="AY19" s="431" t="str">
        <f t="shared" si="11"/>
        <v>Darna</v>
      </c>
      <c r="AZ19" s="305">
        <f t="shared" si="12"/>
        <v>202</v>
      </c>
      <c r="BA19" s="432">
        <f t="shared" si="13"/>
        <v>127.5</v>
      </c>
      <c r="BB19" s="433" t="str">
        <f t="shared" si="14"/>
        <v>Y</v>
      </c>
      <c r="BC19" s="432">
        <f t="shared" si="15"/>
        <v>132.5</v>
      </c>
      <c r="BD19" s="423" t="str">
        <f t="shared" si="16"/>
        <v>Y</v>
      </c>
      <c r="BE19" s="432">
        <f t="shared" si="17"/>
        <v>137.5</v>
      </c>
      <c r="BF19" s="423" t="str">
        <f t="shared" si="18"/>
        <v>Y</v>
      </c>
      <c r="BH19" s="323" t="e">
        <f t="shared" si="19"/>
        <v>#VALUE!</v>
      </c>
      <c r="BI19" s="416">
        <f t="shared" si="28"/>
        <v>6</v>
      </c>
      <c r="BJ19" s="38">
        <f t="shared" si="20"/>
        <v>1</v>
      </c>
      <c r="BK19" s="324" t="str">
        <f t="shared" si="20"/>
        <v>Jennifer</v>
      </c>
      <c r="BL19" s="324" t="str">
        <f t="shared" si="20"/>
        <v>Darna</v>
      </c>
      <c r="BM19" s="325">
        <f t="shared" si="20"/>
        <v>202</v>
      </c>
      <c r="BN19" s="325" t="str">
        <f t="shared" si="21"/>
        <v>-</v>
      </c>
      <c r="BO19" s="424" t="str">
        <f t="shared" si="22"/>
        <v>-</v>
      </c>
      <c r="BP19" s="325" t="str">
        <f t="shared" si="23"/>
        <v>-</v>
      </c>
      <c r="BQ19" s="425">
        <f t="shared" si="24"/>
        <v>-1000000</v>
      </c>
      <c r="BR19" s="424" t="e">
        <f t="shared" si="25"/>
        <v>#VALUE!</v>
      </c>
      <c r="BS19" s="425" t="e">
        <f t="shared" si="26"/>
        <v>#VALUE!</v>
      </c>
      <c r="BT19" s="426">
        <f t="shared" si="27"/>
        <v>2.0200000000000003E-2</v>
      </c>
      <c r="BU19" s="427">
        <f t="shared" si="29"/>
        <v>1.9000000000000001E-7</v>
      </c>
      <c r="BV19" s="428" t="str">
        <f t="shared" si="30"/>
        <v>-</v>
      </c>
    </row>
    <row r="20" spans="1:74" x14ac:dyDescent="0.25">
      <c r="A20" s="251"/>
      <c r="B20" s="614">
        <v>2</v>
      </c>
      <c r="C20" s="479">
        <f>VLOOKUP($B20,Input!$S$7:$X$82,2,FALSE)</f>
        <v>1</v>
      </c>
      <c r="D20" s="480" t="str">
        <f>VLOOKUP($B20,Input!$S$7:$X$82,3,FALSE)</f>
        <v>Joanne</v>
      </c>
      <c r="E20" s="480" t="str">
        <f>VLOOKUP($B20,Input!$S$7:$X$82,4,FALSE)</f>
        <v>Bellmore</v>
      </c>
      <c r="F20" s="481">
        <f>VLOOKUP($B20,Input!$S$7:$X$82,5,FALSE)</f>
        <v>113</v>
      </c>
      <c r="G20" s="482" t="str">
        <f>VLOOKUP($B20,Input!$S$7:$X$82,6,FALSE)</f>
        <v>-</v>
      </c>
      <c r="H20" s="150"/>
      <c r="I20" s="241"/>
      <c r="J20" s="150"/>
      <c r="K20" s="241"/>
      <c r="L20" s="150"/>
      <c r="M20" s="437"/>
      <c r="N20" s="614">
        <v>1</v>
      </c>
      <c r="O20" s="479">
        <f>VLOOKUP($N20,Input!$Z$7:$AE$82,2,FALSE)</f>
        <v>1</v>
      </c>
      <c r="P20" s="480" t="str">
        <f>VLOOKUP($N20,Input!$Z$7:$AE$82,3,FALSE)</f>
        <v>Brook</v>
      </c>
      <c r="Q20" s="480" t="str">
        <f>VLOOKUP($N20,Input!$Z$7:$AE$82,4,FALSE)</f>
        <v>Begin</v>
      </c>
      <c r="R20" s="481">
        <f>VLOOKUP($N20,Input!$Z$7:$AE$82,5,FALSE)</f>
        <v>182</v>
      </c>
      <c r="S20" s="482">
        <f>VLOOKUP($N20,Input!$Z$7:$AE$82,6,FALSE)</f>
        <v>57.5</v>
      </c>
      <c r="T20" s="150" t="s">
        <v>119</v>
      </c>
      <c r="U20" s="241">
        <v>67.5</v>
      </c>
      <c r="V20" s="150" t="s">
        <v>119</v>
      </c>
      <c r="W20" s="241">
        <v>82.5</v>
      </c>
      <c r="X20" s="150" t="s">
        <v>125</v>
      </c>
      <c r="Y20" s="437"/>
      <c r="Z20" s="614">
        <v>2</v>
      </c>
      <c r="AA20" s="479">
        <f>VLOOKUP($Z20,Input!$AG$7:$AL$108,2,FALSE)</f>
        <v>1</v>
      </c>
      <c r="AB20" s="480" t="str">
        <f>VLOOKUP($Z20,Input!$AG$7:$AL$108,3,FALSE)</f>
        <v>Joanne</v>
      </c>
      <c r="AC20" s="480" t="str">
        <f>VLOOKUP($Z20,Input!$AG$7:$AL$108,4,FALSE)</f>
        <v>Bellmore</v>
      </c>
      <c r="AD20" s="481">
        <f>VLOOKUP($Z20,Input!$AG$7:$AL$108,5,FALSE)</f>
        <v>113</v>
      </c>
      <c r="AE20" s="482" t="str">
        <f>VLOOKUP($Z20,Input!$AG$7:$AL$108,6,FALSE)</f>
        <v>-</v>
      </c>
      <c r="AF20" s="150"/>
      <c r="AG20" s="241"/>
      <c r="AH20" s="150"/>
      <c r="AI20" s="241"/>
      <c r="AJ20" s="150"/>
      <c r="AK20" s="251"/>
      <c r="AM20" s="430">
        <v>7</v>
      </c>
      <c r="AN20" s="354" t="str">
        <f t="shared" si="1"/>
        <v>-</v>
      </c>
      <c r="AO20" s="355" t="str">
        <f t="shared" si="2"/>
        <v>-</v>
      </c>
      <c r="AP20" s="356" t="str">
        <f t="shared" si="3"/>
        <v>-</v>
      </c>
      <c r="AQ20" s="356" t="str">
        <f t="shared" si="4"/>
        <v>-</v>
      </c>
      <c r="AR20" s="357" t="str">
        <f t="shared" si="5"/>
        <v>-</v>
      </c>
      <c r="AS20" s="441" t="str">
        <f t="shared" si="6"/>
        <v>-</v>
      </c>
      <c r="AT20" s="357" t="str">
        <f t="shared" si="7"/>
        <v>-</v>
      </c>
      <c r="AV20" s="416">
        <f t="shared" si="8"/>
        <v>2</v>
      </c>
      <c r="AW20" s="37">
        <f t="shared" si="9"/>
        <v>1</v>
      </c>
      <c r="AX20" s="431" t="str">
        <f t="shared" si="10"/>
        <v>Joanne</v>
      </c>
      <c r="AY20" s="431" t="str">
        <f t="shared" si="11"/>
        <v>Bellmore</v>
      </c>
      <c r="AZ20" s="305">
        <f t="shared" si="12"/>
        <v>113</v>
      </c>
      <c r="BA20" s="432" t="str">
        <f t="shared" si="13"/>
        <v>-</v>
      </c>
      <c r="BB20" s="433">
        <f t="shared" si="14"/>
        <v>0</v>
      </c>
      <c r="BC20" s="432">
        <f t="shared" si="15"/>
        <v>0</v>
      </c>
      <c r="BD20" s="423">
        <f t="shared" si="16"/>
        <v>0</v>
      </c>
      <c r="BE20" s="432">
        <f t="shared" si="17"/>
        <v>0</v>
      </c>
      <c r="BF20" s="423">
        <f t="shared" si="18"/>
        <v>0</v>
      </c>
      <c r="BH20" s="323" t="e">
        <f t="shared" si="19"/>
        <v>#VALUE!</v>
      </c>
      <c r="BI20" s="416">
        <f t="shared" si="28"/>
        <v>2</v>
      </c>
      <c r="BJ20" s="38">
        <f t="shared" si="20"/>
        <v>1</v>
      </c>
      <c r="BK20" s="324" t="str">
        <f t="shared" si="20"/>
        <v>Joanne</v>
      </c>
      <c r="BL20" s="324" t="str">
        <f t="shared" si="20"/>
        <v>Bellmore</v>
      </c>
      <c r="BM20" s="325">
        <f t="shared" si="20"/>
        <v>113</v>
      </c>
      <c r="BN20" s="325" t="str">
        <f t="shared" si="21"/>
        <v>-</v>
      </c>
      <c r="BO20" s="424" t="str">
        <f t="shared" si="22"/>
        <v>-</v>
      </c>
      <c r="BP20" s="325" t="str">
        <f t="shared" si="23"/>
        <v>-</v>
      </c>
      <c r="BQ20" s="425">
        <f t="shared" si="24"/>
        <v>-1000000</v>
      </c>
      <c r="BR20" s="424" t="e">
        <f t="shared" si="25"/>
        <v>#VALUE!</v>
      </c>
      <c r="BS20" s="425" t="e">
        <f t="shared" si="26"/>
        <v>#VALUE!</v>
      </c>
      <c r="BT20" s="434">
        <f t="shared" si="27"/>
        <v>1.1300000000000001E-2</v>
      </c>
      <c r="BU20" s="427">
        <f t="shared" si="29"/>
        <v>1.9999999999999999E-7</v>
      </c>
      <c r="BV20" s="428" t="str">
        <f t="shared" si="30"/>
        <v>-</v>
      </c>
    </row>
    <row r="21" spans="1:74" x14ac:dyDescent="0.25">
      <c r="A21" s="251"/>
      <c r="B21" s="614">
        <v>11</v>
      </c>
      <c r="C21" s="479">
        <f>VLOOKUP($B21,Input!$S$7:$X$82,2,FALSE)</f>
        <v>2</v>
      </c>
      <c r="D21" s="480" t="str">
        <f>VLOOKUP($B21,Input!$S$7:$X$82,3,FALSE)</f>
        <v>Victoria</v>
      </c>
      <c r="E21" s="480" t="str">
        <f>VLOOKUP($B21,Input!$S$7:$X$82,4,FALSE)</f>
        <v>Violette</v>
      </c>
      <c r="F21" s="481">
        <f>VLOOKUP($B21,Input!$S$7:$X$82,5,FALSE)</f>
        <v>158</v>
      </c>
      <c r="G21" s="482">
        <f>VLOOKUP($B21,Input!$S$7:$X$82,6,FALSE)</f>
        <v>95</v>
      </c>
      <c r="H21" s="150" t="s">
        <v>119</v>
      </c>
      <c r="I21" s="241">
        <v>100</v>
      </c>
      <c r="J21" s="150" t="s">
        <v>119</v>
      </c>
      <c r="K21" s="241">
        <v>105</v>
      </c>
      <c r="L21" s="150" t="s">
        <v>119</v>
      </c>
      <c r="M21" s="437"/>
      <c r="N21" s="614">
        <v>11</v>
      </c>
      <c r="O21" s="479">
        <f>VLOOKUP($N21,Input!$Z$7:$AE$82,2,FALSE)</f>
        <v>2</v>
      </c>
      <c r="P21" s="480" t="str">
        <f>VLOOKUP($N21,Input!$Z$7:$AE$82,3,FALSE)</f>
        <v>Victoria</v>
      </c>
      <c r="Q21" s="480" t="str">
        <f>VLOOKUP($N21,Input!$Z$7:$AE$82,4,FALSE)</f>
        <v>Violette</v>
      </c>
      <c r="R21" s="481">
        <f>VLOOKUP($N21,Input!$Z$7:$AE$82,5,FALSE)</f>
        <v>158</v>
      </c>
      <c r="S21" s="482">
        <f>VLOOKUP($N21,Input!$Z$7:$AE$82,6,FALSE)</f>
        <v>55</v>
      </c>
      <c r="T21" s="150" t="s">
        <v>119</v>
      </c>
      <c r="U21" s="241">
        <v>60</v>
      </c>
      <c r="V21" s="150" t="s">
        <v>125</v>
      </c>
      <c r="W21" s="241">
        <v>60</v>
      </c>
      <c r="X21" s="150" t="s">
        <v>125</v>
      </c>
      <c r="Y21" s="437"/>
      <c r="Z21" s="614">
        <v>13</v>
      </c>
      <c r="AA21" s="479">
        <f>VLOOKUP($Z21,Input!$AG$7:$AL$108,2,FALSE)</f>
        <v>2</v>
      </c>
      <c r="AB21" s="480" t="str">
        <f>VLOOKUP($Z21,Input!$AG$7:$AL$108,3,FALSE)</f>
        <v>Wendy</v>
      </c>
      <c r="AC21" s="480" t="str">
        <f>VLOOKUP($Z21,Input!$AG$7:$AL$108,4,FALSE)</f>
        <v>Wood</v>
      </c>
      <c r="AD21" s="481">
        <f>VLOOKUP($Z21,Input!$AG$7:$AL$108,5,FALSE)</f>
        <v>170</v>
      </c>
      <c r="AE21" s="482">
        <f>VLOOKUP($Z21,Input!$AG$7:$AL$108,6,FALSE)</f>
        <v>95</v>
      </c>
      <c r="AF21" s="150" t="s">
        <v>119</v>
      </c>
      <c r="AG21" s="241">
        <v>102.5</v>
      </c>
      <c r="AH21" s="150" t="s">
        <v>119</v>
      </c>
      <c r="AI21" s="241">
        <v>110</v>
      </c>
      <c r="AJ21" s="150" t="s">
        <v>119</v>
      </c>
      <c r="AK21" s="251"/>
      <c r="AM21" s="430">
        <v>8</v>
      </c>
      <c r="AN21" s="354" t="str">
        <f t="shared" si="1"/>
        <v>-</v>
      </c>
      <c r="AO21" s="355" t="str">
        <f t="shared" si="2"/>
        <v>-</v>
      </c>
      <c r="AP21" s="356" t="str">
        <f t="shared" si="3"/>
        <v>-</v>
      </c>
      <c r="AQ21" s="356" t="str">
        <f t="shared" si="4"/>
        <v>-</v>
      </c>
      <c r="AR21" s="357" t="str">
        <f t="shared" si="5"/>
        <v>-</v>
      </c>
      <c r="AS21" s="441" t="str">
        <f t="shared" si="6"/>
        <v>-</v>
      </c>
      <c r="AT21" s="357" t="str">
        <f t="shared" si="7"/>
        <v>-</v>
      </c>
      <c r="AV21" s="416">
        <f t="shared" si="8"/>
        <v>13</v>
      </c>
      <c r="AW21" s="37">
        <f t="shared" si="9"/>
        <v>2</v>
      </c>
      <c r="AX21" s="431" t="str">
        <f t="shared" si="10"/>
        <v>Wendy</v>
      </c>
      <c r="AY21" s="431" t="str">
        <f t="shared" si="11"/>
        <v>Wood</v>
      </c>
      <c r="AZ21" s="305">
        <f t="shared" si="12"/>
        <v>170</v>
      </c>
      <c r="BA21" s="432">
        <f t="shared" si="13"/>
        <v>95</v>
      </c>
      <c r="BB21" s="433" t="str">
        <f t="shared" si="14"/>
        <v>Y</v>
      </c>
      <c r="BC21" s="432">
        <f t="shared" si="15"/>
        <v>102.5</v>
      </c>
      <c r="BD21" s="423" t="str">
        <f t="shared" si="16"/>
        <v>Y</v>
      </c>
      <c r="BE21" s="432">
        <f t="shared" si="17"/>
        <v>110</v>
      </c>
      <c r="BF21" s="423" t="str">
        <f t="shared" si="18"/>
        <v>Y</v>
      </c>
      <c r="BH21" s="323" t="e">
        <f t="shared" si="19"/>
        <v>#VALUE!</v>
      </c>
      <c r="BI21" s="416">
        <f t="shared" si="28"/>
        <v>13</v>
      </c>
      <c r="BJ21" s="38">
        <f t="shared" si="20"/>
        <v>2</v>
      </c>
      <c r="BK21" s="324" t="str">
        <f t="shared" si="20"/>
        <v>Wendy</v>
      </c>
      <c r="BL21" s="324" t="str">
        <f t="shared" si="20"/>
        <v>Wood</v>
      </c>
      <c r="BM21" s="325">
        <f t="shared" si="20"/>
        <v>170</v>
      </c>
      <c r="BN21" s="325" t="str">
        <f t="shared" si="21"/>
        <v>-</v>
      </c>
      <c r="BO21" s="424" t="str">
        <f t="shared" si="22"/>
        <v>-</v>
      </c>
      <c r="BP21" s="325" t="str">
        <f t="shared" si="23"/>
        <v>-</v>
      </c>
      <c r="BQ21" s="425">
        <f t="shared" si="24"/>
        <v>-2000000</v>
      </c>
      <c r="BR21" s="424" t="e">
        <f t="shared" si="25"/>
        <v>#VALUE!</v>
      </c>
      <c r="BS21" s="425" t="e">
        <f t="shared" si="26"/>
        <v>#VALUE!</v>
      </c>
      <c r="BT21" s="434">
        <f t="shared" si="27"/>
        <v>1.7000000000000001E-2</v>
      </c>
      <c r="BU21" s="427">
        <f t="shared" si="29"/>
        <v>2.1E-7</v>
      </c>
      <c r="BV21" s="428" t="str">
        <f t="shared" si="30"/>
        <v>-</v>
      </c>
    </row>
    <row r="22" spans="1:74" x14ac:dyDescent="0.25">
      <c r="A22" s="251"/>
      <c r="B22" s="614">
        <v>14</v>
      </c>
      <c r="C22" s="479">
        <f>VLOOKUP($B22,Input!$S$7:$X$82,2,FALSE)</f>
        <v>2</v>
      </c>
      <c r="D22" s="480" t="str">
        <f>VLOOKUP($B22,Input!$S$7:$X$82,3,FALSE)</f>
        <v>Ariel</v>
      </c>
      <c r="E22" s="480" t="str">
        <f>VLOOKUP($B22,Input!$S$7:$X$82,4,FALSE)</f>
        <v>Woodman</v>
      </c>
      <c r="F22" s="481">
        <f>VLOOKUP($B22,Input!$S$7:$X$82,5,FALSE)</f>
        <v>126</v>
      </c>
      <c r="G22" s="482">
        <f>VLOOKUP($B22,Input!$S$7:$X$82,6,FALSE)</f>
        <v>102.5</v>
      </c>
      <c r="H22" s="150" t="s">
        <v>119</v>
      </c>
      <c r="I22" s="241">
        <v>107.5</v>
      </c>
      <c r="J22" s="150" t="s">
        <v>119</v>
      </c>
      <c r="K22" s="241">
        <v>110</v>
      </c>
      <c r="L22" s="150" t="s">
        <v>119</v>
      </c>
      <c r="M22" s="437"/>
      <c r="N22" s="614">
        <v>14</v>
      </c>
      <c r="O22" s="479">
        <f>VLOOKUP($N22,Input!$Z$7:$AE$82,2,FALSE)</f>
        <v>2</v>
      </c>
      <c r="P22" s="480" t="str">
        <f>VLOOKUP($N22,Input!$Z$7:$AE$82,3,FALSE)</f>
        <v>Ariel</v>
      </c>
      <c r="Q22" s="480" t="str">
        <f>VLOOKUP($N22,Input!$Z$7:$AE$82,4,FALSE)</f>
        <v>Woodman</v>
      </c>
      <c r="R22" s="481">
        <f>VLOOKUP($N22,Input!$Z$7:$AE$82,5,FALSE)</f>
        <v>126</v>
      </c>
      <c r="S22" s="482">
        <f>VLOOKUP($N22,Input!$Z$7:$AE$82,6,FALSE)</f>
        <v>55</v>
      </c>
      <c r="T22" s="150" t="s">
        <v>119</v>
      </c>
      <c r="U22" s="241">
        <v>60</v>
      </c>
      <c r="V22" s="150" t="s">
        <v>125</v>
      </c>
      <c r="W22" s="241">
        <v>60</v>
      </c>
      <c r="X22" s="150" t="s">
        <v>125</v>
      </c>
      <c r="Y22" s="437"/>
      <c r="Z22" s="614">
        <v>14</v>
      </c>
      <c r="AA22" s="479">
        <f>VLOOKUP($Z22,Input!$AG$7:$AL$108,2,FALSE)</f>
        <v>2</v>
      </c>
      <c r="AB22" s="480" t="str">
        <f>VLOOKUP($Z22,Input!$AG$7:$AL$108,3,FALSE)</f>
        <v>Ariel</v>
      </c>
      <c r="AC22" s="480" t="str">
        <f>VLOOKUP($Z22,Input!$AG$7:$AL$108,4,FALSE)</f>
        <v>Woodman</v>
      </c>
      <c r="AD22" s="481">
        <f>VLOOKUP($Z22,Input!$AG$7:$AL$108,5,FALSE)</f>
        <v>126</v>
      </c>
      <c r="AE22" s="482">
        <f>VLOOKUP($Z22,Input!$AG$7:$AL$108,6,FALSE)</f>
        <v>102.5</v>
      </c>
      <c r="AF22" s="150" t="s">
        <v>119</v>
      </c>
      <c r="AG22" s="241">
        <v>107.5</v>
      </c>
      <c r="AH22" s="150" t="s">
        <v>119</v>
      </c>
      <c r="AI22" s="241">
        <v>110</v>
      </c>
      <c r="AJ22" s="150" t="s">
        <v>119</v>
      </c>
      <c r="AK22" s="251"/>
      <c r="AM22" s="430">
        <v>9</v>
      </c>
      <c r="AN22" s="354" t="str">
        <f t="shared" si="1"/>
        <v>-</v>
      </c>
      <c r="AO22" s="355" t="str">
        <f t="shared" si="2"/>
        <v>-</v>
      </c>
      <c r="AP22" s="356" t="str">
        <f t="shared" si="3"/>
        <v>-</v>
      </c>
      <c r="AQ22" s="356" t="str">
        <f t="shared" si="4"/>
        <v>-</v>
      </c>
      <c r="AR22" s="357" t="str">
        <f t="shared" si="5"/>
        <v>-</v>
      </c>
      <c r="AS22" s="441" t="str">
        <f t="shared" si="6"/>
        <v>-</v>
      </c>
      <c r="AT22" s="357" t="str">
        <f t="shared" si="7"/>
        <v>-</v>
      </c>
      <c r="AV22" s="416">
        <f t="shared" si="8"/>
        <v>14</v>
      </c>
      <c r="AW22" s="37">
        <f t="shared" si="9"/>
        <v>2</v>
      </c>
      <c r="AX22" s="431" t="str">
        <f t="shared" si="10"/>
        <v>Ariel</v>
      </c>
      <c r="AY22" s="431" t="str">
        <f t="shared" si="11"/>
        <v>Woodman</v>
      </c>
      <c r="AZ22" s="305">
        <f t="shared" si="12"/>
        <v>126</v>
      </c>
      <c r="BA22" s="432">
        <f t="shared" si="13"/>
        <v>102.5</v>
      </c>
      <c r="BB22" s="433" t="str">
        <f t="shared" si="14"/>
        <v>Y</v>
      </c>
      <c r="BC22" s="432">
        <f t="shared" si="15"/>
        <v>107.5</v>
      </c>
      <c r="BD22" s="423" t="str">
        <f t="shared" si="16"/>
        <v>Y</v>
      </c>
      <c r="BE22" s="432">
        <f t="shared" si="17"/>
        <v>110</v>
      </c>
      <c r="BF22" s="423" t="str">
        <f t="shared" si="18"/>
        <v>Y</v>
      </c>
      <c r="BH22" s="323" t="e">
        <f t="shared" si="19"/>
        <v>#VALUE!</v>
      </c>
      <c r="BI22" s="416">
        <f t="shared" si="28"/>
        <v>14</v>
      </c>
      <c r="BJ22" s="38">
        <f t="shared" si="20"/>
        <v>2</v>
      </c>
      <c r="BK22" s="324" t="str">
        <f t="shared" si="20"/>
        <v>Ariel</v>
      </c>
      <c r="BL22" s="324" t="str">
        <f t="shared" si="20"/>
        <v>Woodman</v>
      </c>
      <c r="BM22" s="325">
        <f t="shared" si="20"/>
        <v>126</v>
      </c>
      <c r="BN22" s="325" t="str">
        <f t="shared" si="21"/>
        <v>-</v>
      </c>
      <c r="BO22" s="424" t="str">
        <f t="shared" si="22"/>
        <v>-</v>
      </c>
      <c r="BP22" s="325" t="str">
        <f t="shared" si="23"/>
        <v>-</v>
      </c>
      <c r="BQ22" s="425">
        <f t="shared" si="24"/>
        <v>-2000000</v>
      </c>
      <c r="BR22" s="424" t="e">
        <f t="shared" si="25"/>
        <v>#VALUE!</v>
      </c>
      <c r="BS22" s="425" t="e">
        <f t="shared" si="26"/>
        <v>#VALUE!</v>
      </c>
      <c r="BT22" s="426">
        <f t="shared" si="27"/>
        <v>1.26E-2</v>
      </c>
      <c r="BU22" s="427">
        <f t="shared" si="29"/>
        <v>2.2000000000000001E-7</v>
      </c>
      <c r="BV22" s="428" t="str">
        <f t="shared" si="30"/>
        <v>-</v>
      </c>
    </row>
    <row r="23" spans="1:74" x14ac:dyDescent="0.25">
      <c r="A23" s="251"/>
      <c r="B23" s="614">
        <v>13</v>
      </c>
      <c r="C23" s="479">
        <f>VLOOKUP($B23,Input!$S$7:$X$82,2,FALSE)</f>
        <v>2</v>
      </c>
      <c r="D23" s="480" t="str">
        <f>VLOOKUP($B23,Input!$S$7:$X$82,3,FALSE)</f>
        <v>Wendy</v>
      </c>
      <c r="E23" s="480" t="str">
        <f>VLOOKUP($B23,Input!$S$7:$X$82,4,FALSE)</f>
        <v>Wood</v>
      </c>
      <c r="F23" s="481">
        <f>VLOOKUP($B23,Input!$S$7:$X$82,5,FALSE)</f>
        <v>170</v>
      </c>
      <c r="G23" s="482">
        <f>VLOOKUP($B23,Input!$S$7:$X$82,6,FALSE)</f>
        <v>97.5</v>
      </c>
      <c r="H23" s="150" t="s">
        <v>119</v>
      </c>
      <c r="I23" s="241">
        <v>105</v>
      </c>
      <c r="J23" s="150" t="s">
        <v>119</v>
      </c>
      <c r="K23" s="241">
        <v>112.5</v>
      </c>
      <c r="L23" s="150" t="s">
        <v>119</v>
      </c>
      <c r="M23" s="437"/>
      <c r="N23" s="614">
        <v>8</v>
      </c>
      <c r="O23" s="479">
        <f>VLOOKUP($N23,Input!$Z$7:$AE$82,2,FALSE)</f>
        <v>2</v>
      </c>
      <c r="P23" s="480" t="str">
        <f>VLOOKUP($N23,Input!$Z$7:$AE$82,3,FALSE)</f>
        <v>Grace</v>
      </c>
      <c r="Q23" s="480" t="str">
        <f>VLOOKUP($N23,Input!$Z$7:$AE$82,4,FALSE)</f>
        <v>Factor</v>
      </c>
      <c r="R23" s="481">
        <f>VLOOKUP($N23,Input!$Z$7:$AE$82,5,FALSE)</f>
        <v>145</v>
      </c>
      <c r="S23" s="482">
        <f>VLOOKUP($N23,Input!$Z$7:$AE$82,6,FALSE)</f>
        <v>55</v>
      </c>
      <c r="T23" s="150" t="s">
        <v>119</v>
      </c>
      <c r="U23" s="241">
        <v>60</v>
      </c>
      <c r="V23" s="150" t="s">
        <v>119</v>
      </c>
      <c r="W23" s="241">
        <v>62.5</v>
      </c>
      <c r="X23" s="150" t="s">
        <v>119</v>
      </c>
      <c r="Y23" s="437"/>
      <c r="Z23" s="614">
        <v>4</v>
      </c>
      <c r="AA23" s="479">
        <f>VLOOKUP($Z23,Input!$AG$7:$AL$108,2,FALSE)</f>
        <v>2</v>
      </c>
      <c r="AB23" s="480" t="str">
        <f>VLOOKUP($Z23,Input!$AG$7:$AL$108,3,FALSE)</f>
        <v xml:space="preserve">Heather </v>
      </c>
      <c r="AC23" s="480" t="str">
        <f>VLOOKUP($Z23,Input!$AG$7:$AL$108,4,FALSE)</f>
        <v>Bowie</v>
      </c>
      <c r="AD23" s="481">
        <f>VLOOKUP($Z23,Input!$AG$7:$AL$108,5,FALSE)</f>
        <v>170</v>
      </c>
      <c r="AE23" s="482">
        <f>VLOOKUP($Z23,Input!$AG$7:$AL$108,6,FALSE)</f>
        <v>102.5</v>
      </c>
      <c r="AF23" s="150" t="s">
        <v>119</v>
      </c>
      <c r="AG23" s="241">
        <v>107.5</v>
      </c>
      <c r="AH23" s="150" t="s">
        <v>119</v>
      </c>
      <c r="AI23" s="241">
        <v>112.5</v>
      </c>
      <c r="AJ23" s="150" t="s">
        <v>119</v>
      </c>
      <c r="AK23" s="251"/>
      <c r="AM23" s="430">
        <v>10</v>
      </c>
      <c r="AN23" s="354" t="str">
        <f t="shared" si="1"/>
        <v>-</v>
      </c>
      <c r="AO23" s="355" t="str">
        <f t="shared" si="2"/>
        <v>-</v>
      </c>
      <c r="AP23" s="356" t="str">
        <f t="shared" si="3"/>
        <v>-</v>
      </c>
      <c r="AQ23" s="356" t="str">
        <f t="shared" si="4"/>
        <v>-</v>
      </c>
      <c r="AR23" s="357" t="str">
        <f t="shared" si="5"/>
        <v>-</v>
      </c>
      <c r="AS23" s="441" t="str">
        <f t="shared" si="6"/>
        <v>-</v>
      </c>
      <c r="AT23" s="357" t="str">
        <f t="shared" si="7"/>
        <v>-</v>
      </c>
      <c r="AV23" s="416">
        <f t="shared" si="8"/>
        <v>4</v>
      </c>
      <c r="AW23" s="37">
        <f t="shared" si="9"/>
        <v>2</v>
      </c>
      <c r="AX23" s="431" t="str">
        <f t="shared" si="10"/>
        <v xml:space="preserve">Heather </v>
      </c>
      <c r="AY23" s="431" t="str">
        <f t="shared" si="11"/>
        <v>Bowie</v>
      </c>
      <c r="AZ23" s="305">
        <f t="shared" si="12"/>
        <v>170</v>
      </c>
      <c r="BA23" s="432">
        <f t="shared" si="13"/>
        <v>102.5</v>
      </c>
      <c r="BB23" s="433" t="str">
        <f t="shared" si="14"/>
        <v>Y</v>
      </c>
      <c r="BC23" s="432">
        <f t="shared" si="15"/>
        <v>107.5</v>
      </c>
      <c r="BD23" s="423" t="str">
        <f t="shared" si="16"/>
        <v>Y</v>
      </c>
      <c r="BE23" s="432">
        <f t="shared" si="17"/>
        <v>112.5</v>
      </c>
      <c r="BF23" s="423" t="str">
        <f t="shared" si="18"/>
        <v>Y</v>
      </c>
      <c r="BH23" s="323" t="e">
        <f t="shared" si="19"/>
        <v>#VALUE!</v>
      </c>
      <c r="BI23" s="416">
        <f t="shared" si="28"/>
        <v>4</v>
      </c>
      <c r="BJ23" s="38">
        <f t="shared" si="20"/>
        <v>2</v>
      </c>
      <c r="BK23" s="324" t="str">
        <f t="shared" si="20"/>
        <v xml:space="preserve">Heather </v>
      </c>
      <c r="BL23" s="324" t="str">
        <f t="shared" si="20"/>
        <v>Bowie</v>
      </c>
      <c r="BM23" s="325">
        <f t="shared" si="20"/>
        <v>170</v>
      </c>
      <c r="BN23" s="325" t="str">
        <f t="shared" si="21"/>
        <v>-</v>
      </c>
      <c r="BO23" s="424" t="str">
        <f t="shared" si="22"/>
        <v>-</v>
      </c>
      <c r="BP23" s="325" t="str">
        <f t="shared" si="23"/>
        <v>-</v>
      </c>
      <c r="BQ23" s="425">
        <f t="shared" si="24"/>
        <v>-2000000</v>
      </c>
      <c r="BR23" s="424" t="e">
        <f t="shared" si="25"/>
        <v>#VALUE!</v>
      </c>
      <c r="BS23" s="425" t="e">
        <f t="shared" si="26"/>
        <v>#VALUE!</v>
      </c>
      <c r="BT23" s="426">
        <f t="shared" si="27"/>
        <v>1.7000000000000001E-2</v>
      </c>
      <c r="BU23" s="427">
        <f t="shared" si="29"/>
        <v>2.2999999999999999E-7</v>
      </c>
      <c r="BV23" s="428" t="str">
        <f t="shared" si="30"/>
        <v>-</v>
      </c>
    </row>
    <row r="24" spans="1:74" x14ac:dyDescent="0.25">
      <c r="A24" s="251"/>
      <c r="B24" s="614">
        <v>4</v>
      </c>
      <c r="C24" s="479">
        <f>VLOOKUP($B24,Input!$S$7:$X$82,2,FALSE)</f>
        <v>2</v>
      </c>
      <c r="D24" s="480" t="str">
        <f>VLOOKUP($B24,Input!$S$7:$X$82,3,FALSE)</f>
        <v xml:space="preserve">Heather </v>
      </c>
      <c r="E24" s="480" t="str">
        <f>VLOOKUP($B24,Input!$S$7:$X$82,4,FALSE)</f>
        <v>Bowie</v>
      </c>
      <c r="F24" s="481">
        <f>VLOOKUP($B24,Input!$S$7:$X$82,5,FALSE)</f>
        <v>170</v>
      </c>
      <c r="G24" s="482">
        <f>VLOOKUP($B24,Input!$S$7:$X$82,6,FALSE)</f>
        <v>105</v>
      </c>
      <c r="H24" s="150" t="s">
        <v>119</v>
      </c>
      <c r="I24" s="241">
        <v>110</v>
      </c>
      <c r="J24" s="150" t="s">
        <v>119</v>
      </c>
      <c r="K24" s="241">
        <v>115</v>
      </c>
      <c r="L24" s="150" t="s">
        <v>119</v>
      </c>
      <c r="M24" s="437"/>
      <c r="N24" s="614">
        <v>4</v>
      </c>
      <c r="O24" s="479">
        <f>VLOOKUP($N24,Input!$Z$7:$AE$82,2,FALSE)</f>
        <v>2</v>
      </c>
      <c r="P24" s="480" t="str">
        <f>VLOOKUP($N24,Input!$Z$7:$AE$82,3,FALSE)</f>
        <v xml:space="preserve">Heather </v>
      </c>
      <c r="Q24" s="480" t="str">
        <f>VLOOKUP($N24,Input!$Z$7:$AE$82,4,FALSE)</f>
        <v>Bowie</v>
      </c>
      <c r="R24" s="481">
        <f>VLOOKUP($N24,Input!$Z$7:$AE$82,5,FALSE)</f>
        <v>170</v>
      </c>
      <c r="S24" s="482">
        <f>VLOOKUP($N24,Input!$Z$7:$AE$82,6,FALSE)</f>
        <v>57.5</v>
      </c>
      <c r="T24" s="150" t="s">
        <v>119</v>
      </c>
      <c r="U24" s="241">
        <v>60</v>
      </c>
      <c r="V24" s="150" t="s">
        <v>119</v>
      </c>
      <c r="W24" s="241">
        <v>65</v>
      </c>
      <c r="X24" s="150" t="s">
        <v>125</v>
      </c>
      <c r="Y24" s="437"/>
      <c r="Z24" s="614">
        <v>5</v>
      </c>
      <c r="AA24" s="479">
        <f>VLOOKUP($Z24,Input!$AG$7:$AL$108,2,FALSE)</f>
        <v>2</v>
      </c>
      <c r="AB24" s="480" t="str">
        <f>VLOOKUP($Z24,Input!$AG$7:$AL$108,3,FALSE)</f>
        <v>Nichole</v>
      </c>
      <c r="AC24" s="480" t="str">
        <f>VLOOKUP($Z24,Input!$AG$7:$AL$108,4,FALSE)</f>
        <v>Brown</v>
      </c>
      <c r="AD24" s="481">
        <f>VLOOKUP($Z24,Input!$AG$7:$AL$108,5,FALSE)</f>
        <v>193</v>
      </c>
      <c r="AE24" s="482">
        <f>VLOOKUP($Z24,Input!$AG$7:$AL$108,6,FALSE)</f>
        <v>102.5</v>
      </c>
      <c r="AF24" s="150" t="s">
        <v>119</v>
      </c>
      <c r="AG24" s="241">
        <v>117.5</v>
      </c>
      <c r="AH24" s="150" t="s">
        <v>119</v>
      </c>
      <c r="AI24" s="241">
        <v>127.5</v>
      </c>
      <c r="AJ24" s="150" t="s">
        <v>119</v>
      </c>
      <c r="AK24" s="251"/>
      <c r="AM24" s="430">
        <v>11</v>
      </c>
      <c r="AN24" s="354" t="str">
        <f t="shared" si="1"/>
        <v>-</v>
      </c>
      <c r="AO24" s="355" t="str">
        <f t="shared" si="2"/>
        <v>-</v>
      </c>
      <c r="AP24" s="356" t="str">
        <f t="shared" si="3"/>
        <v>-</v>
      </c>
      <c r="AQ24" s="356" t="str">
        <f t="shared" si="4"/>
        <v>-</v>
      </c>
      <c r="AR24" s="357" t="str">
        <f t="shared" si="5"/>
        <v>-</v>
      </c>
      <c r="AS24" s="441" t="str">
        <f t="shared" si="6"/>
        <v>-</v>
      </c>
      <c r="AT24" s="357" t="str">
        <f t="shared" si="7"/>
        <v>-</v>
      </c>
      <c r="AV24" s="416">
        <f t="shared" si="8"/>
        <v>5</v>
      </c>
      <c r="AW24" s="37">
        <f t="shared" si="9"/>
        <v>2</v>
      </c>
      <c r="AX24" s="431" t="str">
        <f t="shared" si="10"/>
        <v>Nichole</v>
      </c>
      <c r="AY24" s="431" t="str">
        <f t="shared" si="11"/>
        <v>Brown</v>
      </c>
      <c r="AZ24" s="305">
        <f t="shared" si="12"/>
        <v>193</v>
      </c>
      <c r="BA24" s="432">
        <f t="shared" si="13"/>
        <v>102.5</v>
      </c>
      <c r="BB24" s="433" t="str">
        <f t="shared" si="14"/>
        <v>Y</v>
      </c>
      <c r="BC24" s="432">
        <f t="shared" si="15"/>
        <v>117.5</v>
      </c>
      <c r="BD24" s="423" t="str">
        <f t="shared" si="16"/>
        <v>Y</v>
      </c>
      <c r="BE24" s="432">
        <f t="shared" si="17"/>
        <v>127.5</v>
      </c>
      <c r="BF24" s="423" t="str">
        <f t="shared" si="18"/>
        <v>Y</v>
      </c>
      <c r="BH24" s="323" t="e">
        <f t="shared" si="19"/>
        <v>#VALUE!</v>
      </c>
      <c r="BI24" s="416">
        <f t="shared" si="28"/>
        <v>5</v>
      </c>
      <c r="BJ24" s="38">
        <f t="shared" si="20"/>
        <v>2</v>
      </c>
      <c r="BK24" s="324" t="str">
        <f t="shared" si="20"/>
        <v>Nichole</v>
      </c>
      <c r="BL24" s="324" t="str">
        <f t="shared" si="20"/>
        <v>Brown</v>
      </c>
      <c r="BM24" s="325">
        <f t="shared" si="20"/>
        <v>193</v>
      </c>
      <c r="BN24" s="325" t="str">
        <f t="shared" si="21"/>
        <v>-</v>
      </c>
      <c r="BO24" s="424" t="str">
        <f t="shared" si="22"/>
        <v>-</v>
      </c>
      <c r="BP24" s="325" t="str">
        <f t="shared" si="23"/>
        <v>-</v>
      </c>
      <c r="BQ24" s="425">
        <f t="shared" si="24"/>
        <v>-2000000</v>
      </c>
      <c r="BR24" s="424" t="e">
        <f t="shared" si="25"/>
        <v>#VALUE!</v>
      </c>
      <c r="BS24" s="425" t="e">
        <f t="shared" si="26"/>
        <v>#VALUE!</v>
      </c>
      <c r="BT24" s="426">
        <f t="shared" si="27"/>
        <v>1.9300000000000001E-2</v>
      </c>
      <c r="BU24" s="427">
        <f t="shared" si="29"/>
        <v>2.4000000000000003E-7</v>
      </c>
      <c r="BV24" s="428" t="str">
        <f t="shared" si="30"/>
        <v>-</v>
      </c>
    </row>
    <row r="25" spans="1:74" ht="13.8" thickBot="1" x14ac:dyDescent="0.3">
      <c r="A25" s="251"/>
      <c r="B25" s="614">
        <v>8</v>
      </c>
      <c r="C25" s="479">
        <f>VLOOKUP($B25,Input!$S$7:$X$82,2,FALSE)</f>
        <v>2</v>
      </c>
      <c r="D25" s="480" t="str">
        <f>VLOOKUP($B25,Input!$S$7:$X$82,3,FALSE)</f>
        <v>Grace</v>
      </c>
      <c r="E25" s="480" t="str">
        <f>VLOOKUP($B25,Input!$S$7:$X$82,4,FALSE)</f>
        <v>Factor</v>
      </c>
      <c r="F25" s="481">
        <f>VLOOKUP($B25,Input!$S$7:$X$82,5,FALSE)</f>
        <v>145</v>
      </c>
      <c r="G25" s="482">
        <f>VLOOKUP($B25,Input!$S$7:$X$82,6,FALSE)</f>
        <v>110</v>
      </c>
      <c r="H25" s="150" t="s">
        <v>119</v>
      </c>
      <c r="I25" s="241">
        <v>117.5</v>
      </c>
      <c r="J25" s="150" t="s">
        <v>119</v>
      </c>
      <c r="K25" s="241">
        <v>125</v>
      </c>
      <c r="L25" s="150" t="s">
        <v>119</v>
      </c>
      <c r="M25" s="437"/>
      <c r="N25" s="614">
        <v>13</v>
      </c>
      <c r="O25" s="479">
        <f>VLOOKUP($N25,Input!$Z$7:$AE$82,2,FALSE)</f>
        <v>2</v>
      </c>
      <c r="P25" s="480" t="str">
        <f>VLOOKUP($N25,Input!$Z$7:$AE$82,3,FALSE)</f>
        <v>Wendy</v>
      </c>
      <c r="Q25" s="480" t="str">
        <f>VLOOKUP($N25,Input!$Z$7:$AE$82,4,FALSE)</f>
        <v>Wood</v>
      </c>
      <c r="R25" s="481">
        <f>VLOOKUP($N25,Input!$Z$7:$AE$82,5,FALSE)</f>
        <v>170</v>
      </c>
      <c r="S25" s="482">
        <f>VLOOKUP($N25,Input!$Z$7:$AE$82,6,FALSE)</f>
        <v>62.5</v>
      </c>
      <c r="T25" s="150" t="s">
        <v>119</v>
      </c>
      <c r="U25" s="241">
        <v>67.5</v>
      </c>
      <c r="V25" s="150" t="s">
        <v>119</v>
      </c>
      <c r="W25" s="241">
        <v>72.5</v>
      </c>
      <c r="X25" s="150" t="s">
        <v>125</v>
      </c>
      <c r="Y25" s="437"/>
      <c r="Z25" s="614">
        <v>8</v>
      </c>
      <c r="AA25" s="479">
        <f>VLOOKUP($Z25,Input!$AG$7:$AL$108,2,FALSE)</f>
        <v>2</v>
      </c>
      <c r="AB25" s="480" t="str">
        <f>VLOOKUP($Z25,Input!$AG$7:$AL$108,3,FALSE)</f>
        <v>Grace</v>
      </c>
      <c r="AC25" s="480" t="str">
        <f>VLOOKUP($Z25,Input!$AG$7:$AL$108,4,FALSE)</f>
        <v>Factor</v>
      </c>
      <c r="AD25" s="481">
        <f>VLOOKUP($Z25,Input!$AG$7:$AL$108,5,FALSE)</f>
        <v>145</v>
      </c>
      <c r="AE25" s="482">
        <f>VLOOKUP($Z25,Input!$AG$7:$AL$108,6,FALSE)</f>
        <v>127.5</v>
      </c>
      <c r="AF25" s="150" t="s">
        <v>119</v>
      </c>
      <c r="AG25" s="241">
        <v>137.5</v>
      </c>
      <c r="AH25" s="150" t="s">
        <v>119</v>
      </c>
      <c r="AI25" s="241">
        <v>142.5</v>
      </c>
      <c r="AJ25" s="150" t="s">
        <v>125</v>
      </c>
      <c r="AK25" s="251"/>
      <c r="AM25" s="442">
        <v>12</v>
      </c>
      <c r="AN25" s="443" t="str">
        <f t="shared" si="1"/>
        <v>-</v>
      </c>
      <c r="AO25" s="444" t="str">
        <f t="shared" si="2"/>
        <v>-</v>
      </c>
      <c r="AP25" s="445" t="str">
        <f t="shared" si="3"/>
        <v>-</v>
      </c>
      <c r="AQ25" s="445" t="str">
        <f t="shared" si="4"/>
        <v>-</v>
      </c>
      <c r="AR25" s="446" t="str">
        <f t="shared" si="5"/>
        <v>-</v>
      </c>
      <c r="AS25" s="447" t="str">
        <f t="shared" si="6"/>
        <v>-</v>
      </c>
      <c r="AT25" s="446" t="str">
        <f t="shared" si="7"/>
        <v>-</v>
      </c>
      <c r="AV25" s="416">
        <f t="shared" si="8"/>
        <v>8</v>
      </c>
      <c r="AW25" s="37">
        <f t="shared" si="9"/>
        <v>2</v>
      </c>
      <c r="AX25" s="431" t="str">
        <f t="shared" si="10"/>
        <v>Grace</v>
      </c>
      <c r="AY25" s="431" t="str">
        <f t="shared" si="11"/>
        <v>Factor</v>
      </c>
      <c r="AZ25" s="305">
        <f t="shared" si="12"/>
        <v>145</v>
      </c>
      <c r="BA25" s="432">
        <f t="shared" si="13"/>
        <v>127.5</v>
      </c>
      <c r="BB25" s="433" t="str">
        <f t="shared" si="14"/>
        <v>Y</v>
      </c>
      <c r="BC25" s="432">
        <f t="shared" si="15"/>
        <v>137.5</v>
      </c>
      <c r="BD25" s="423" t="str">
        <f t="shared" si="16"/>
        <v>Y</v>
      </c>
      <c r="BE25" s="432">
        <f t="shared" si="17"/>
        <v>142.5</v>
      </c>
      <c r="BF25" s="423" t="str">
        <f t="shared" si="18"/>
        <v>N</v>
      </c>
      <c r="BH25" s="323" t="e">
        <f t="shared" si="19"/>
        <v>#VALUE!</v>
      </c>
      <c r="BI25" s="416">
        <f t="shared" si="28"/>
        <v>8</v>
      </c>
      <c r="BJ25" s="38">
        <f t="shared" si="20"/>
        <v>2</v>
      </c>
      <c r="BK25" s="324" t="str">
        <f t="shared" si="20"/>
        <v>Grace</v>
      </c>
      <c r="BL25" s="324" t="str">
        <f t="shared" si="20"/>
        <v>Factor</v>
      </c>
      <c r="BM25" s="325">
        <f t="shared" si="20"/>
        <v>145</v>
      </c>
      <c r="BN25" s="325" t="str">
        <f t="shared" si="21"/>
        <v>-</v>
      </c>
      <c r="BO25" s="424" t="str">
        <f t="shared" si="22"/>
        <v>-</v>
      </c>
      <c r="BP25" s="325" t="str">
        <f t="shared" si="23"/>
        <v>-</v>
      </c>
      <c r="BQ25" s="425">
        <f t="shared" si="24"/>
        <v>-2000000</v>
      </c>
      <c r="BR25" s="424" t="e">
        <f t="shared" si="25"/>
        <v>#VALUE!</v>
      </c>
      <c r="BS25" s="425" t="e">
        <f t="shared" si="26"/>
        <v>#VALUE!</v>
      </c>
      <c r="BT25" s="426">
        <f t="shared" si="27"/>
        <v>1.4500000000000001E-2</v>
      </c>
      <c r="BU25" s="427">
        <f t="shared" si="29"/>
        <v>2.4999999999999999E-7</v>
      </c>
      <c r="BV25" s="428" t="str">
        <f t="shared" si="30"/>
        <v>-</v>
      </c>
    </row>
    <row r="26" spans="1:74" x14ac:dyDescent="0.25">
      <c r="A26" s="429"/>
      <c r="B26" s="614">
        <v>5</v>
      </c>
      <c r="C26" s="479">
        <f>VLOOKUP($B26,Input!$S$7:$X$82,2,FALSE)</f>
        <v>2</v>
      </c>
      <c r="D26" s="480" t="str">
        <f>VLOOKUP($B26,Input!$S$7:$X$82,3,FALSE)</f>
        <v>Nichole</v>
      </c>
      <c r="E26" s="480" t="str">
        <f>VLOOKUP($B26,Input!$S$7:$X$82,4,FALSE)</f>
        <v>Brown</v>
      </c>
      <c r="F26" s="481">
        <f>VLOOKUP($B26,Input!$S$7:$X$82,5,FALSE)</f>
        <v>193</v>
      </c>
      <c r="G26" s="482">
        <f>VLOOKUP($B26,Input!$S$7:$X$82,6,FALSE)</f>
        <v>110</v>
      </c>
      <c r="H26" s="150" t="s">
        <v>119</v>
      </c>
      <c r="I26" s="241">
        <v>125</v>
      </c>
      <c r="J26" s="150" t="s">
        <v>119</v>
      </c>
      <c r="K26" s="241">
        <v>140</v>
      </c>
      <c r="L26" s="150" t="s">
        <v>119</v>
      </c>
      <c r="M26" s="437"/>
      <c r="N26" s="614">
        <v>5</v>
      </c>
      <c r="O26" s="479">
        <f>VLOOKUP($N26,Input!$Z$7:$AE$82,2,FALSE)</f>
        <v>2</v>
      </c>
      <c r="P26" s="480" t="str">
        <f>VLOOKUP($N26,Input!$Z$7:$AE$82,3,FALSE)</f>
        <v>Nichole</v>
      </c>
      <c r="Q26" s="480" t="str">
        <f>VLOOKUP($N26,Input!$Z$7:$AE$82,4,FALSE)</f>
        <v>Brown</v>
      </c>
      <c r="R26" s="481">
        <f>VLOOKUP($N26,Input!$Z$7:$AE$82,5,FALSE)</f>
        <v>193</v>
      </c>
      <c r="S26" s="482">
        <f>VLOOKUP($N26,Input!$Z$7:$AE$82,6,FALSE)</f>
        <v>72.5</v>
      </c>
      <c r="T26" s="150" t="s">
        <v>119</v>
      </c>
      <c r="U26" s="241">
        <v>82.5</v>
      </c>
      <c r="V26" s="150" t="s">
        <v>125</v>
      </c>
      <c r="W26" s="241">
        <v>82.5</v>
      </c>
      <c r="X26" s="150" t="s">
        <v>125</v>
      </c>
      <c r="Y26" s="437"/>
      <c r="Z26" s="614">
        <v>10</v>
      </c>
      <c r="AA26" s="479">
        <f>VLOOKUP($Z26,Input!$AG$7:$AL$108,2,FALSE)</f>
        <v>2</v>
      </c>
      <c r="AB26" s="480" t="str">
        <f>VLOOKUP($Z26,Input!$AG$7:$AL$108,3,FALSE)</f>
        <v>Autumn</v>
      </c>
      <c r="AC26" s="480" t="str">
        <f>VLOOKUP($Z26,Input!$AG$7:$AL$108,4,FALSE)</f>
        <v>Mullen</v>
      </c>
      <c r="AD26" s="481">
        <f>VLOOKUP($Z26,Input!$AG$7:$AL$108,5,FALSE)</f>
        <v>213</v>
      </c>
      <c r="AE26" s="482">
        <f>VLOOKUP($Z26,Input!$AG$7:$AL$108,6,FALSE)</f>
        <v>182.5</v>
      </c>
      <c r="AF26" s="150" t="s">
        <v>119</v>
      </c>
      <c r="AG26" s="241">
        <v>197.5</v>
      </c>
      <c r="AH26" s="150" t="s">
        <v>119</v>
      </c>
      <c r="AI26" s="241">
        <v>205</v>
      </c>
      <c r="AJ26" s="150" t="s">
        <v>125</v>
      </c>
      <c r="AK26" s="251"/>
      <c r="AM26" s="415">
        <v>13</v>
      </c>
      <c r="AN26" s="354" t="str">
        <f t="shared" si="1"/>
        <v>-</v>
      </c>
      <c r="AO26" s="355" t="str">
        <f t="shared" si="2"/>
        <v>-</v>
      </c>
      <c r="AP26" s="356" t="str">
        <f t="shared" si="3"/>
        <v>-</v>
      </c>
      <c r="AQ26" s="356" t="str">
        <f t="shared" si="4"/>
        <v>-</v>
      </c>
      <c r="AR26" s="357" t="str">
        <f t="shared" si="5"/>
        <v>-</v>
      </c>
      <c r="AS26" s="441" t="str">
        <f t="shared" si="6"/>
        <v>-</v>
      </c>
      <c r="AT26" s="357" t="str">
        <f t="shared" si="7"/>
        <v>-</v>
      </c>
      <c r="AV26" s="416">
        <f t="shared" si="8"/>
        <v>10</v>
      </c>
      <c r="AW26" s="37">
        <f t="shared" si="9"/>
        <v>2</v>
      </c>
      <c r="AX26" s="431" t="str">
        <f t="shared" si="10"/>
        <v>Autumn</v>
      </c>
      <c r="AY26" s="431" t="str">
        <f t="shared" si="11"/>
        <v>Mullen</v>
      </c>
      <c r="AZ26" s="305">
        <f t="shared" si="12"/>
        <v>213</v>
      </c>
      <c r="BA26" s="432">
        <f t="shared" si="13"/>
        <v>182.5</v>
      </c>
      <c r="BB26" s="433" t="str">
        <f t="shared" si="14"/>
        <v>Y</v>
      </c>
      <c r="BC26" s="432">
        <f t="shared" si="15"/>
        <v>197.5</v>
      </c>
      <c r="BD26" s="423" t="str">
        <f t="shared" si="16"/>
        <v>Y</v>
      </c>
      <c r="BE26" s="432">
        <f t="shared" si="17"/>
        <v>205</v>
      </c>
      <c r="BF26" s="423" t="str">
        <f t="shared" si="18"/>
        <v>N</v>
      </c>
      <c r="BH26" s="323" t="e">
        <f t="shared" si="19"/>
        <v>#VALUE!</v>
      </c>
      <c r="BI26" s="416">
        <f t="shared" si="28"/>
        <v>10</v>
      </c>
      <c r="BJ26" s="38">
        <f t="shared" si="20"/>
        <v>2</v>
      </c>
      <c r="BK26" s="324" t="str">
        <f t="shared" si="20"/>
        <v>Autumn</v>
      </c>
      <c r="BL26" s="324" t="str">
        <f t="shared" si="20"/>
        <v>Mullen</v>
      </c>
      <c r="BM26" s="325">
        <f t="shared" si="20"/>
        <v>213</v>
      </c>
      <c r="BN26" s="325" t="str">
        <f t="shared" si="21"/>
        <v>-</v>
      </c>
      <c r="BO26" s="424" t="str">
        <f t="shared" si="22"/>
        <v>-</v>
      </c>
      <c r="BP26" s="325" t="str">
        <f t="shared" si="23"/>
        <v>-</v>
      </c>
      <c r="BQ26" s="425">
        <f t="shared" si="24"/>
        <v>-2000000</v>
      </c>
      <c r="BR26" s="424" t="e">
        <f t="shared" si="25"/>
        <v>#VALUE!</v>
      </c>
      <c r="BS26" s="425" t="e">
        <f t="shared" si="26"/>
        <v>#VALUE!</v>
      </c>
      <c r="BT26" s="426">
        <f t="shared" si="27"/>
        <v>2.1299999999999999E-2</v>
      </c>
      <c r="BU26" s="427">
        <f t="shared" si="29"/>
        <v>2.6E-7</v>
      </c>
      <c r="BV26" s="428" t="str">
        <f>IF(BP26="Yes",SUM(BQ26:BU26),"-")</f>
        <v>-</v>
      </c>
    </row>
    <row r="27" spans="1:74" x14ac:dyDescent="0.25">
      <c r="A27" s="429"/>
      <c r="B27" s="614">
        <v>10</v>
      </c>
      <c r="C27" s="479">
        <f>VLOOKUP($B27,Input!$S$7:$X$82,2,FALSE)</f>
        <v>2</v>
      </c>
      <c r="D27" s="480" t="str">
        <f>VLOOKUP($B27,Input!$S$7:$X$82,3,FALSE)</f>
        <v>Autumn</v>
      </c>
      <c r="E27" s="480" t="str">
        <f>VLOOKUP($B27,Input!$S$7:$X$82,4,FALSE)</f>
        <v>Mullen</v>
      </c>
      <c r="F27" s="481">
        <f>VLOOKUP($B27,Input!$S$7:$X$82,5,FALSE)</f>
        <v>213</v>
      </c>
      <c r="G27" s="482">
        <f>VLOOKUP($B27,Input!$S$7:$X$82,6,FALSE)</f>
        <v>242.5</v>
      </c>
      <c r="H27" s="150" t="s">
        <v>119</v>
      </c>
      <c r="I27" s="241">
        <v>260</v>
      </c>
      <c r="J27" s="150" t="s">
        <v>119</v>
      </c>
      <c r="K27" s="241">
        <v>272.5</v>
      </c>
      <c r="L27" s="150" t="s">
        <v>119</v>
      </c>
      <c r="M27" s="437"/>
      <c r="N27" s="614">
        <v>10</v>
      </c>
      <c r="O27" s="479">
        <f>VLOOKUP($N27,Input!$Z$7:$AE$82,2,FALSE)</f>
        <v>2</v>
      </c>
      <c r="P27" s="480" t="str">
        <f>VLOOKUP($N27,Input!$Z$7:$AE$82,3,FALSE)</f>
        <v>Autumn</v>
      </c>
      <c r="Q27" s="480" t="str">
        <f>VLOOKUP($N27,Input!$Z$7:$AE$82,4,FALSE)</f>
        <v>Mullen</v>
      </c>
      <c r="R27" s="481">
        <f>VLOOKUP($N27,Input!$Z$7:$AE$82,5,FALSE)</f>
        <v>213</v>
      </c>
      <c r="S27" s="482">
        <f>VLOOKUP($N27,Input!$Z$7:$AE$82,6,FALSE)</f>
        <v>105</v>
      </c>
      <c r="T27" s="150" t="s">
        <v>119</v>
      </c>
      <c r="U27" s="241">
        <v>117.5</v>
      </c>
      <c r="V27" s="150" t="s">
        <v>119</v>
      </c>
      <c r="W27" s="241">
        <v>127.5</v>
      </c>
      <c r="X27" s="150" t="s">
        <v>125</v>
      </c>
      <c r="Y27" s="437"/>
      <c r="Z27" s="614">
        <v>11</v>
      </c>
      <c r="AA27" s="479">
        <f>VLOOKUP($Z27,Input!$AG$7:$AL$108,2,FALSE)</f>
        <v>2</v>
      </c>
      <c r="AB27" s="480" t="str">
        <f>VLOOKUP($Z27,Input!$AG$7:$AL$108,3,FALSE)</f>
        <v>Victoria</v>
      </c>
      <c r="AC27" s="480" t="str">
        <f>VLOOKUP($Z27,Input!$AG$7:$AL$108,4,FALSE)</f>
        <v>Violette</v>
      </c>
      <c r="AD27" s="481">
        <f>VLOOKUP($Z27,Input!$AG$7:$AL$108,5,FALSE)</f>
        <v>158</v>
      </c>
      <c r="AE27" s="482">
        <f>VLOOKUP($Z27,Input!$AG$7:$AL$108,6,FALSE)</f>
        <v>127.5</v>
      </c>
      <c r="AF27" s="150" t="s">
        <v>119</v>
      </c>
      <c r="AG27" s="241">
        <v>137.5</v>
      </c>
      <c r="AH27" s="150" t="s">
        <v>119</v>
      </c>
      <c r="AI27" s="241"/>
      <c r="AJ27" s="150" t="s">
        <v>125</v>
      </c>
      <c r="AK27" s="251"/>
      <c r="AM27" s="430">
        <v>14</v>
      </c>
      <c r="AN27" s="354" t="str">
        <f t="shared" si="1"/>
        <v>-</v>
      </c>
      <c r="AO27" s="355" t="str">
        <f t="shared" si="2"/>
        <v>-</v>
      </c>
      <c r="AP27" s="356" t="str">
        <f t="shared" si="3"/>
        <v>-</v>
      </c>
      <c r="AQ27" s="356" t="str">
        <f t="shared" si="4"/>
        <v>-</v>
      </c>
      <c r="AR27" s="357" t="str">
        <f t="shared" si="5"/>
        <v>-</v>
      </c>
      <c r="AS27" s="441" t="str">
        <f t="shared" si="6"/>
        <v>-</v>
      </c>
      <c r="AT27" s="357" t="str">
        <f t="shared" si="7"/>
        <v>-</v>
      </c>
      <c r="AV27" s="416">
        <f t="shared" si="8"/>
        <v>11</v>
      </c>
      <c r="AW27" s="37">
        <f t="shared" si="9"/>
        <v>2</v>
      </c>
      <c r="AX27" s="431" t="str">
        <f t="shared" si="10"/>
        <v>Victoria</v>
      </c>
      <c r="AY27" s="431" t="str">
        <f t="shared" si="11"/>
        <v>Violette</v>
      </c>
      <c r="AZ27" s="305">
        <f t="shared" si="12"/>
        <v>158</v>
      </c>
      <c r="BA27" s="432">
        <f t="shared" si="13"/>
        <v>127.5</v>
      </c>
      <c r="BB27" s="433" t="str">
        <f t="shared" si="14"/>
        <v>Y</v>
      </c>
      <c r="BC27" s="432">
        <f t="shared" si="15"/>
        <v>137.5</v>
      </c>
      <c r="BD27" s="423" t="str">
        <f t="shared" si="16"/>
        <v>Y</v>
      </c>
      <c r="BE27" s="432">
        <f t="shared" si="17"/>
        <v>0</v>
      </c>
      <c r="BF27" s="423" t="str">
        <f t="shared" si="18"/>
        <v>N</v>
      </c>
      <c r="BH27" s="323" t="e">
        <f t="shared" si="19"/>
        <v>#VALUE!</v>
      </c>
      <c r="BI27" s="416">
        <f t="shared" si="28"/>
        <v>11</v>
      </c>
      <c r="BJ27" s="38">
        <f t="shared" si="20"/>
        <v>2</v>
      </c>
      <c r="BK27" s="324" t="str">
        <f t="shared" si="20"/>
        <v>Victoria</v>
      </c>
      <c r="BL27" s="324" t="str">
        <f t="shared" si="20"/>
        <v>Violette</v>
      </c>
      <c r="BM27" s="325">
        <f t="shared" si="20"/>
        <v>158</v>
      </c>
      <c r="BN27" s="325" t="str">
        <f t="shared" si="21"/>
        <v>-</v>
      </c>
      <c r="BO27" s="424" t="str">
        <f t="shared" si="22"/>
        <v>-</v>
      </c>
      <c r="BP27" s="325" t="str">
        <f t="shared" si="23"/>
        <v>-</v>
      </c>
      <c r="BQ27" s="425">
        <f t="shared" si="24"/>
        <v>-2000000</v>
      </c>
      <c r="BR27" s="424" t="e">
        <f t="shared" si="25"/>
        <v>#VALUE!</v>
      </c>
      <c r="BS27" s="425" t="e">
        <f t="shared" si="26"/>
        <v>#VALUE!</v>
      </c>
      <c r="BT27" s="426">
        <f t="shared" si="27"/>
        <v>1.5800000000000002E-2</v>
      </c>
      <c r="BU27" s="427">
        <f t="shared" si="29"/>
        <v>2.7000000000000001E-7</v>
      </c>
      <c r="BV27" s="428" t="str">
        <f t="shared" si="30"/>
        <v>-</v>
      </c>
    </row>
    <row r="28" spans="1:74" x14ac:dyDescent="0.25">
      <c r="A28" s="429"/>
      <c r="B28" s="614">
        <v>15</v>
      </c>
      <c r="C28" s="479" t="str">
        <f>VLOOKUP($B28,Input!$S$7:$X$82,2,FALSE)</f>
        <v>-</v>
      </c>
      <c r="D28" s="480" t="str">
        <f>VLOOKUP($B28,Input!$S$7:$X$82,3,FALSE)</f>
        <v>-</v>
      </c>
      <c r="E28" s="480" t="str">
        <f>VLOOKUP($B28,Input!$S$7:$X$82,4,FALSE)</f>
        <v>-</v>
      </c>
      <c r="F28" s="481" t="str">
        <f>VLOOKUP($B28,Input!$S$7:$X$82,5,FALSE)</f>
        <v>-</v>
      </c>
      <c r="G28" s="482" t="str">
        <f>VLOOKUP($B28,Input!$S$7:$X$82,6,FALSE)</f>
        <v>-</v>
      </c>
      <c r="H28" s="150"/>
      <c r="I28" s="241"/>
      <c r="J28" s="150"/>
      <c r="K28" s="241"/>
      <c r="L28" s="150"/>
      <c r="M28" s="437"/>
      <c r="N28" s="614">
        <v>15</v>
      </c>
      <c r="O28" s="479" t="str">
        <f>VLOOKUP($N28,Input!$Z$7:$AE$82,2,FALSE)</f>
        <v>-</v>
      </c>
      <c r="P28" s="480" t="str">
        <f>VLOOKUP($N28,Input!$Z$7:$AE$82,3,FALSE)</f>
        <v>-</v>
      </c>
      <c r="Q28" s="480" t="str">
        <f>VLOOKUP($N28,Input!$Z$7:$AE$82,4,FALSE)</f>
        <v>-</v>
      </c>
      <c r="R28" s="481" t="str">
        <f>VLOOKUP($N28,Input!$Z$7:$AE$82,5,FALSE)</f>
        <v>-</v>
      </c>
      <c r="S28" s="482" t="str">
        <f>VLOOKUP($N28,Input!$Z$7:$AE$82,6,FALSE)</f>
        <v>-</v>
      </c>
      <c r="T28" s="150"/>
      <c r="U28" s="241"/>
      <c r="V28" s="150"/>
      <c r="W28" s="241"/>
      <c r="X28" s="150"/>
      <c r="Y28" s="437"/>
      <c r="Z28" s="614">
        <v>15</v>
      </c>
      <c r="AA28" s="479" t="str">
        <f>VLOOKUP($Z28,Input!$AG$7:$AL$108,2,FALSE)</f>
        <v>-</v>
      </c>
      <c r="AB28" s="480" t="str">
        <f>VLOOKUP($Z28,Input!$AG$7:$AL$108,3,FALSE)</f>
        <v>-</v>
      </c>
      <c r="AC28" s="480" t="str">
        <f>VLOOKUP($Z28,Input!$AG$7:$AL$108,4,FALSE)</f>
        <v>-</v>
      </c>
      <c r="AD28" s="481" t="str">
        <f>VLOOKUP($Z28,Input!$AG$7:$AL$108,5,FALSE)</f>
        <v>-</v>
      </c>
      <c r="AE28" s="482" t="str">
        <f>VLOOKUP($Z28,Input!$AG$7:$AL$108,6,FALSE)</f>
        <v>-</v>
      </c>
      <c r="AF28" s="150"/>
      <c r="AG28" s="241"/>
      <c r="AH28" s="150"/>
      <c r="AI28" s="241"/>
      <c r="AJ28" s="150"/>
      <c r="AK28" s="251"/>
      <c r="AM28" s="430">
        <v>15</v>
      </c>
      <c r="AN28" s="354" t="str">
        <f t="shared" si="1"/>
        <v>-</v>
      </c>
      <c r="AO28" s="355" t="str">
        <f t="shared" si="2"/>
        <v>-</v>
      </c>
      <c r="AP28" s="356" t="str">
        <f t="shared" si="3"/>
        <v>-</v>
      </c>
      <c r="AQ28" s="356" t="str">
        <f t="shared" si="4"/>
        <v>-</v>
      </c>
      <c r="AR28" s="357" t="str">
        <f t="shared" si="5"/>
        <v>-</v>
      </c>
      <c r="AS28" s="441" t="str">
        <f t="shared" si="6"/>
        <v>-</v>
      </c>
      <c r="AT28" s="357" t="str">
        <f t="shared" si="7"/>
        <v>-</v>
      </c>
      <c r="AV28" s="416">
        <f t="shared" si="8"/>
        <v>15</v>
      </c>
      <c r="AW28" s="37" t="str">
        <f t="shared" si="9"/>
        <v>-</v>
      </c>
      <c r="AX28" s="431" t="str">
        <f t="shared" si="10"/>
        <v>-</v>
      </c>
      <c r="AY28" s="431" t="str">
        <f t="shared" si="11"/>
        <v>-</v>
      </c>
      <c r="AZ28" s="305" t="str">
        <f t="shared" si="12"/>
        <v>-</v>
      </c>
      <c r="BA28" s="432" t="str">
        <f t="shared" si="13"/>
        <v>-</v>
      </c>
      <c r="BB28" s="433">
        <f t="shared" si="14"/>
        <v>0</v>
      </c>
      <c r="BC28" s="432">
        <f t="shared" si="15"/>
        <v>0</v>
      </c>
      <c r="BD28" s="423">
        <f t="shared" si="16"/>
        <v>0</v>
      </c>
      <c r="BE28" s="432">
        <f t="shared" si="17"/>
        <v>0</v>
      </c>
      <c r="BF28" s="423">
        <f t="shared" si="18"/>
        <v>0</v>
      </c>
      <c r="BH28" s="323" t="e">
        <f t="shared" si="19"/>
        <v>#VALUE!</v>
      </c>
      <c r="BI28" s="416">
        <f t="shared" si="28"/>
        <v>15</v>
      </c>
      <c r="BJ28" s="38" t="str">
        <f t="shared" si="20"/>
        <v>-</v>
      </c>
      <c r="BK28" s="324" t="str">
        <f t="shared" si="20"/>
        <v>-</v>
      </c>
      <c r="BL28" s="324" t="str">
        <f t="shared" si="20"/>
        <v>-</v>
      </c>
      <c r="BM28" s="325" t="str">
        <f t="shared" si="20"/>
        <v>-</v>
      </c>
      <c r="BN28" s="325" t="str">
        <f t="shared" si="21"/>
        <v>-</v>
      </c>
      <c r="BO28" s="424" t="str">
        <f t="shared" si="22"/>
        <v>-</v>
      </c>
      <c r="BP28" s="325" t="str">
        <f t="shared" si="23"/>
        <v>-</v>
      </c>
      <c r="BQ28" s="425" t="e">
        <f t="shared" si="24"/>
        <v>#VALUE!</v>
      </c>
      <c r="BR28" s="424" t="e">
        <f t="shared" si="25"/>
        <v>#VALUE!</v>
      </c>
      <c r="BS28" s="425" t="e">
        <f t="shared" si="26"/>
        <v>#VALUE!</v>
      </c>
      <c r="BT28" s="426" t="e">
        <f t="shared" si="27"/>
        <v>#VALUE!</v>
      </c>
      <c r="BU28" s="427">
        <f t="shared" si="29"/>
        <v>2.8000000000000002E-7</v>
      </c>
      <c r="BV28" s="428" t="str">
        <f t="shared" si="30"/>
        <v>-</v>
      </c>
    </row>
    <row r="29" spans="1:74" x14ac:dyDescent="0.25">
      <c r="A29" s="251"/>
      <c r="B29" s="614">
        <v>16</v>
      </c>
      <c r="C29" s="479" t="str">
        <f>VLOOKUP($B29,Input!$S$7:$X$82,2,FALSE)</f>
        <v>-</v>
      </c>
      <c r="D29" s="480" t="str">
        <f>VLOOKUP($B29,Input!$S$7:$X$82,3,FALSE)</f>
        <v>-</v>
      </c>
      <c r="E29" s="480" t="str">
        <f>VLOOKUP($B29,Input!$S$7:$X$82,4,FALSE)</f>
        <v>-</v>
      </c>
      <c r="F29" s="481" t="str">
        <f>VLOOKUP($B29,Input!$S$7:$X$82,5,FALSE)</f>
        <v>-</v>
      </c>
      <c r="G29" s="482" t="str">
        <f>VLOOKUP($B29,Input!$S$7:$X$82,6,FALSE)</f>
        <v>-</v>
      </c>
      <c r="H29" s="150"/>
      <c r="I29" s="241"/>
      <c r="J29" s="150"/>
      <c r="K29" s="241"/>
      <c r="L29" s="150"/>
      <c r="M29" s="437"/>
      <c r="N29" s="614">
        <v>16</v>
      </c>
      <c r="O29" s="479" t="str">
        <f>VLOOKUP($N29,Input!$Z$7:$AE$82,2,FALSE)</f>
        <v>-</v>
      </c>
      <c r="P29" s="480" t="str">
        <f>VLOOKUP($N29,Input!$Z$7:$AE$82,3,FALSE)</f>
        <v>-</v>
      </c>
      <c r="Q29" s="480" t="str">
        <f>VLOOKUP($N29,Input!$Z$7:$AE$82,4,FALSE)</f>
        <v>-</v>
      </c>
      <c r="R29" s="481" t="str">
        <f>VLOOKUP($N29,Input!$Z$7:$AE$82,5,FALSE)</f>
        <v>-</v>
      </c>
      <c r="S29" s="482" t="str">
        <f>VLOOKUP($N29,Input!$Z$7:$AE$82,6,FALSE)</f>
        <v>-</v>
      </c>
      <c r="T29" s="150"/>
      <c r="U29" s="241"/>
      <c r="V29" s="150"/>
      <c r="W29" s="241"/>
      <c r="X29" s="150"/>
      <c r="Y29" s="437"/>
      <c r="Z29" s="614">
        <v>16</v>
      </c>
      <c r="AA29" s="479" t="str">
        <f>VLOOKUP($Z29,Input!$AG$7:$AL$108,2,FALSE)</f>
        <v>-</v>
      </c>
      <c r="AB29" s="480" t="str">
        <f>VLOOKUP($Z29,Input!$AG$7:$AL$108,3,FALSE)</f>
        <v>-</v>
      </c>
      <c r="AC29" s="480" t="str">
        <f>VLOOKUP($Z29,Input!$AG$7:$AL$108,4,FALSE)</f>
        <v>-</v>
      </c>
      <c r="AD29" s="481" t="str">
        <f>VLOOKUP($Z29,Input!$AG$7:$AL$108,5,FALSE)</f>
        <v>-</v>
      </c>
      <c r="AE29" s="482" t="str">
        <f>VLOOKUP($Z29,Input!$AG$7:$AL$108,6,FALSE)</f>
        <v>-</v>
      </c>
      <c r="AF29" s="150"/>
      <c r="AG29" s="241"/>
      <c r="AH29" s="150"/>
      <c r="AI29" s="241"/>
      <c r="AJ29" s="150"/>
      <c r="AK29" s="251"/>
      <c r="AM29" s="430">
        <v>16</v>
      </c>
      <c r="AN29" s="354" t="str">
        <f t="shared" si="1"/>
        <v>-</v>
      </c>
      <c r="AO29" s="355" t="str">
        <f t="shared" si="2"/>
        <v>-</v>
      </c>
      <c r="AP29" s="356" t="str">
        <f t="shared" si="3"/>
        <v>-</v>
      </c>
      <c r="AQ29" s="356" t="str">
        <f t="shared" si="4"/>
        <v>-</v>
      </c>
      <c r="AR29" s="357" t="str">
        <f t="shared" si="5"/>
        <v>-</v>
      </c>
      <c r="AS29" s="441" t="str">
        <f t="shared" si="6"/>
        <v>-</v>
      </c>
      <c r="AT29" s="357" t="str">
        <f t="shared" si="7"/>
        <v>-</v>
      </c>
      <c r="AV29" s="416">
        <f t="shared" si="8"/>
        <v>16</v>
      </c>
      <c r="AW29" s="37" t="str">
        <f t="shared" si="9"/>
        <v>-</v>
      </c>
      <c r="AX29" s="431" t="str">
        <f t="shared" si="10"/>
        <v>-</v>
      </c>
      <c r="AY29" s="431" t="str">
        <f t="shared" si="11"/>
        <v>-</v>
      </c>
      <c r="AZ29" s="305" t="str">
        <f t="shared" si="12"/>
        <v>-</v>
      </c>
      <c r="BA29" s="432" t="str">
        <f t="shared" si="13"/>
        <v>-</v>
      </c>
      <c r="BB29" s="433">
        <f t="shared" si="14"/>
        <v>0</v>
      </c>
      <c r="BC29" s="432">
        <f t="shared" si="15"/>
        <v>0</v>
      </c>
      <c r="BD29" s="423">
        <f t="shared" si="16"/>
        <v>0</v>
      </c>
      <c r="BE29" s="432">
        <f t="shared" si="17"/>
        <v>0</v>
      </c>
      <c r="BF29" s="423">
        <f t="shared" si="18"/>
        <v>0</v>
      </c>
      <c r="BH29" s="323" t="e">
        <f t="shared" si="19"/>
        <v>#VALUE!</v>
      </c>
      <c r="BI29" s="416">
        <f t="shared" si="28"/>
        <v>16</v>
      </c>
      <c r="BJ29" s="38" t="str">
        <f t="shared" si="20"/>
        <v>-</v>
      </c>
      <c r="BK29" s="324" t="str">
        <f t="shared" si="20"/>
        <v>-</v>
      </c>
      <c r="BL29" s="324" t="str">
        <f t="shared" si="20"/>
        <v>-</v>
      </c>
      <c r="BM29" s="325" t="str">
        <f t="shared" si="20"/>
        <v>-</v>
      </c>
      <c r="BN29" s="325" t="str">
        <f t="shared" si="21"/>
        <v>-</v>
      </c>
      <c r="BO29" s="424" t="str">
        <f t="shared" si="22"/>
        <v>-</v>
      </c>
      <c r="BP29" s="325" t="str">
        <f t="shared" si="23"/>
        <v>-</v>
      </c>
      <c r="BQ29" s="425" t="e">
        <f t="shared" si="24"/>
        <v>#VALUE!</v>
      </c>
      <c r="BR29" s="424" t="e">
        <f t="shared" si="25"/>
        <v>#VALUE!</v>
      </c>
      <c r="BS29" s="425" t="e">
        <f t="shared" si="26"/>
        <v>#VALUE!</v>
      </c>
      <c r="BT29" s="426" t="e">
        <f t="shared" si="27"/>
        <v>#VALUE!</v>
      </c>
      <c r="BU29" s="427">
        <f t="shared" si="29"/>
        <v>2.9000000000000003E-7</v>
      </c>
      <c r="BV29" s="428" t="str">
        <f t="shared" si="30"/>
        <v>-</v>
      </c>
    </row>
    <row r="30" spans="1:74" x14ac:dyDescent="0.25">
      <c r="A30" s="251"/>
      <c r="B30" s="614">
        <v>17</v>
      </c>
      <c r="C30" s="479" t="str">
        <f>VLOOKUP($B30,Input!$S$7:$X$82,2,FALSE)</f>
        <v>-</v>
      </c>
      <c r="D30" s="480" t="str">
        <f>VLOOKUP($B30,Input!$S$7:$X$82,3,FALSE)</f>
        <v>-</v>
      </c>
      <c r="E30" s="480" t="str">
        <f>VLOOKUP($B30,Input!$S$7:$X$82,4,FALSE)</f>
        <v>-</v>
      </c>
      <c r="F30" s="481" t="str">
        <f>VLOOKUP($B30,Input!$S$7:$X$82,5,FALSE)</f>
        <v>-</v>
      </c>
      <c r="G30" s="482" t="str">
        <f>VLOOKUP($B30,Input!$S$7:$X$82,6,FALSE)</f>
        <v>-</v>
      </c>
      <c r="H30" s="150"/>
      <c r="I30" s="241"/>
      <c r="J30" s="150"/>
      <c r="K30" s="241"/>
      <c r="L30" s="150"/>
      <c r="M30" s="437"/>
      <c r="N30" s="614">
        <v>17</v>
      </c>
      <c r="O30" s="479" t="str">
        <f>VLOOKUP($N30,Input!$Z$7:$AE$82,2,FALSE)</f>
        <v>-</v>
      </c>
      <c r="P30" s="480" t="str">
        <f>VLOOKUP($N30,Input!$Z$7:$AE$82,3,FALSE)</f>
        <v>-</v>
      </c>
      <c r="Q30" s="480" t="str">
        <f>VLOOKUP($N30,Input!$Z$7:$AE$82,4,FALSE)</f>
        <v>-</v>
      </c>
      <c r="R30" s="481" t="str">
        <f>VLOOKUP($N30,Input!$Z$7:$AE$82,5,FALSE)</f>
        <v>-</v>
      </c>
      <c r="S30" s="482" t="str">
        <f>VLOOKUP($N30,Input!$Z$7:$AE$82,6,FALSE)</f>
        <v>-</v>
      </c>
      <c r="T30" s="150"/>
      <c r="U30" s="241"/>
      <c r="V30" s="150"/>
      <c r="W30" s="241"/>
      <c r="X30" s="150"/>
      <c r="Y30" s="437"/>
      <c r="Z30" s="614">
        <v>17</v>
      </c>
      <c r="AA30" s="479" t="str">
        <f>VLOOKUP($Z30,Input!$AG$7:$AL$108,2,FALSE)</f>
        <v>-</v>
      </c>
      <c r="AB30" s="480" t="str">
        <f>VLOOKUP($Z30,Input!$AG$7:$AL$108,3,FALSE)</f>
        <v>-</v>
      </c>
      <c r="AC30" s="480" t="str">
        <f>VLOOKUP($Z30,Input!$AG$7:$AL$108,4,FALSE)</f>
        <v>-</v>
      </c>
      <c r="AD30" s="481" t="str">
        <f>VLOOKUP($Z30,Input!$AG$7:$AL$108,5,FALSE)</f>
        <v>-</v>
      </c>
      <c r="AE30" s="482" t="str">
        <f>VLOOKUP($Z30,Input!$AG$7:$AL$108,6,FALSE)</f>
        <v>-</v>
      </c>
      <c r="AF30" s="150"/>
      <c r="AG30" s="241"/>
      <c r="AH30" s="150"/>
      <c r="AI30" s="241"/>
      <c r="AJ30" s="150"/>
      <c r="AK30" s="251"/>
      <c r="AM30" s="430">
        <v>17</v>
      </c>
      <c r="AN30" s="354" t="str">
        <f t="shared" si="1"/>
        <v>-</v>
      </c>
      <c r="AO30" s="355" t="str">
        <f t="shared" si="2"/>
        <v>-</v>
      </c>
      <c r="AP30" s="356" t="str">
        <f t="shared" si="3"/>
        <v>-</v>
      </c>
      <c r="AQ30" s="356" t="str">
        <f t="shared" si="4"/>
        <v>-</v>
      </c>
      <c r="AR30" s="357" t="str">
        <f t="shared" si="5"/>
        <v>-</v>
      </c>
      <c r="AS30" s="441" t="str">
        <f t="shared" si="6"/>
        <v>-</v>
      </c>
      <c r="AT30" s="357" t="str">
        <f t="shared" si="7"/>
        <v>-</v>
      </c>
      <c r="AV30" s="416">
        <f t="shared" si="8"/>
        <v>17</v>
      </c>
      <c r="AW30" s="37" t="str">
        <f t="shared" si="9"/>
        <v>-</v>
      </c>
      <c r="AX30" s="431" t="str">
        <f t="shared" si="10"/>
        <v>-</v>
      </c>
      <c r="AY30" s="431" t="str">
        <f t="shared" si="11"/>
        <v>-</v>
      </c>
      <c r="AZ30" s="305" t="str">
        <f t="shared" si="12"/>
        <v>-</v>
      </c>
      <c r="BA30" s="432" t="str">
        <f t="shared" si="13"/>
        <v>-</v>
      </c>
      <c r="BB30" s="433">
        <f t="shared" si="14"/>
        <v>0</v>
      </c>
      <c r="BC30" s="432">
        <f t="shared" si="15"/>
        <v>0</v>
      </c>
      <c r="BD30" s="423">
        <f t="shared" si="16"/>
        <v>0</v>
      </c>
      <c r="BE30" s="432">
        <f t="shared" si="17"/>
        <v>0</v>
      </c>
      <c r="BF30" s="423">
        <f t="shared" si="18"/>
        <v>0</v>
      </c>
      <c r="BH30" s="323" t="e">
        <f t="shared" si="19"/>
        <v>#VALUE!</v>
      </c>
      <c r="BI30" s="416">
        <f t="shared" si="28"/>
        <v>17</v>
      </c>
      <c r="BJ30" s="38" t="str">
        <f t="shared" ref="BJ30:BJ39" si="31">AW30</f>
        <v>-</v>
      </c>
      <c r="BK30" s="324" t="str">
        <f t="shared" ref="BK30:BK39" si="32">AX30</f>
        <v>-</v>
      </c>
      <c r="BL30" s="324" t="str">
        <f t="shared" ref="BL30:BL39" si="33">AY30</f>
        <v>-</v>
      </c>
      <c r="BM30" s="325" t="str">
        <f t="shared" ref="BM30:BM39" si="34">AZ30</f>
        <v>-</v>
      </c>
      <c r="BN30" s="325" t="str">
        <f t="shared" si="21"/>
        <v>-</v>
      </c>
      <c r="BO30" s="424" t="str">
        <f t="shared" si="22"/>
        <v>-</v>
      </c>
      <c r="BP30" s="325" t="str">
        <f t="shared" si="23"/>
        <v>-</v>
      </c>
      <c r="BQ30" s="425" t="e">
        <f t="shared" si="24"/>
        <v>#VALUE!</v>
      </c>
      <c r="BR30" s="424" t="e">
        <f t="shared" si="25"/>
        <v>#VALUE!</v>
      </c>
      <c r="BS30" s="425" t="e">
        <f t="shared" si="26"/>
        <v>#VALUE!</v>
      </c>
      <c r="BT30" s="426" t="e">
        <f t="shared" si="27"/>
        <v>#VALUE!</v>
      </c>
      <c r="BU30" s="427">
        <f t="shared" si="29"/>
        <v>2.9999999999999999E-7</v>
      </c>
      <c r="BV30" s="428" t="str">
        <f t="shared" si="30"/>
        <v>-</v>
      </c>
    </row>
    <row r="31" spans="1:74" x14ac:dyDescent="0.25">
      <c r="A31" s="251"/>
      <c r="B31" s="614">
        <v>18</v>
      </c>
      <c r="C31" s="479" t="str">
        <f>VLOOKUP($B31,Input!$S$7:$X$82,2,FALSE)</f>
        <v>-</v>
      </c>
      <c r="D31" s="480" t="str">
        <f>VLOOKUP($B31,Input!$S$7:$X$82,3,FALSE)</f>
        <v>-</v>
      </c>
      <c r="E31" s="480" t="str">
        <f>VLOOKUP($B31,Input!$S$7:$X$82,4,FALSE)</f>
        <v>-</v>
      </c>
      <c r="F31" s="481" t="str">
        <f>VLOOKUP($B31,Input!$S$7:$X$82,5,FALSE)</f>
        <v>-</v>
      </c>
      <c r="G31" s="482" t="str">
        <f>VLOOKUP($B31,Input!$S$7:$X$82,6,FALSE)</f>
        <v>-</v>
      </c>
      <c r="H31" s="150"/>
      <c r="I31" s="241"/>
      <c r="J31" s="150"/>
      <c r="K31" s="241"/>
      <c r="L31" s="150"/>
      <c r="M31" s="437"/>
      <c r="N31" s="614">
        <v>18</v>
      </c>
      <c r="O31" s="479" t="str">
        <f>VLOOKUP($N31,Input!$Z$7:$AE$82,2,FALSE)</f>
        <v>-</v>
      </c>
      <c r="P31" s="480" t="str">
        <f>VLOOKUP($N31,Input!$Z$7:$AE$82,3,FALSE)</f>
        <v>-</v>
      </c>
      <c r="Q31" s="480" t="str">
        <f>VLOOKUP($N31,Input!$Z$7:$AE$82,4,FALSE)</f>
        <v>-</v>
      </c>
      <c r="R31" s="481" t="str">
        <f>VLOOKUP($N31,Input!$Z$7:$AE$82,5,FALSE)</f>
        <v>-</v>
      </c>
      <c r="S31" s="482" t="str">
        <f>VLOOKUP($N31,Input!$Z$7:$AE$82,6,FALSE)</f>
        <v>-</v>
      </c>
      <c r="T31" s="150"/>
      <c r="U31" s="241"/>
      <c r="V31" s="150"/>
      <c r="W31" s="241"/>
      <c r="X31" s="150"/>
      <c r="Y31" s="437"/>
      <c r="Z31" s="614">
        <v>18</v>
      </c>
      <c r="AA31" s="479" t="str">
        <f>VLOOKUP($Z31,Input!$AG$7:$AL$108,2,FALSE)</f>
        <v>-</v>
      </c>
      <c r="AB31" s="480" t="str">
        <f>VLOOKUP($Z31,Input!$AG$7:$AL$108,3,FALSE)</f>
        <v>-</v>
      </c>
      <c r="AC31" s="480" t="str">
        <f>VLOOKUP($Z31,Input!$AG$7:$AL$108,4,FALSE)</f>
        <v>-</v>
      </c>
      <c r="AD31" s="481" t="str">
        <f>VLOOKUP($Z31,Input!$AG$7:$AL$108,5,FALSE)</f>
        <v>-</v>
      </c>
      <c r="AE31" s="482" t="str">
        <f>VLOOKUP($Z31,Input!$AG$7:$AL$108,6,FALSE)</f>
        <v>-</v>
      </c>
      <c r="AF31" s="150"/>
      <c r="AG31" s="241"/>
      <c r="AH31" s="150"/>
      <c r="AI31" s="241"/>
      <c r="AJ31" s="150"/>
      <c r="AK31" s="251"/>
      <c r="AM31" s="430">
        <v>18</v>
      </c>
      <c r="AN31" s="354" t="str">
        <f t="shared" si="1"/>
        <v>-</v>
      </c>
      <c r="AO31" s="355" t="str">
        <f t="shared" si="2"/>
        <v>-</v>
      </c>
      <c r="AP31" s="356" t="str">
        <f t="shared" si="3"/>
        <v>-</v>
      </c>
      <c r="AQ31" s="356" t="str">
        <f t="shared" si="4"/>
        <v>-</v>
      </c>
      <c r="AR31" s="357" t="str">
        <f t="shared" si="5"/>
        <v>-</v>
      </c>
      <c r="AS31" s="441" t="str">
        <f t="shared" si="6"/>
        <v>-</v>
      </c>
      <c r="AT31" s="357" t="str">
        <f t="shared" si="7"/>
        <v>-</v>
      </c>
      <c r="AV31" s="416">
        <f t="shared" si="8"/>
        <v>18</v>
      </c>
      <c r="AW31" s="37" t="str">
        <f t="shared" si="9"/>
        <v>-</v>
      </c>
      <c r="AX31" s="431" t="str">
        <f t="shared" si="10"/>
        <v>-</v>
      </c>
      <c r="AY31" s="431" t="str">
        <f t="shared" si="11"/>
        <v>-</v>
      </c>
      <c r="AZ31" s="305" t="str">
        <f t="shared" si="12"/>
        <v>-</v>
      </c>
      <c r="BA31" s="432" t="str">
        <f t="shared" si="13"/>
        <v>-</v>
      </c>
      <c r="BB31" s="433">
        <f t="shared" si="14"/>
        <v>0</v>
      </c>
      <c r="BC31" s="432">
        <f t="shared" si="15"/>
        <v>0</v>
      </c>
      <c r="BD31" s="423">
        <f t="shared" si="16"/>
        <v>0</v>
      </c>
      <c r="BE31" s="432">
        <f t="shared" si="17"/>
        <v>0</v>
      </c>
      <c r="BF31" s="423">
        <f t="shared" si="18"/>
        <v>0</v>
      </c>
      <c r="BH31" s="323" t="e">
        <f t="shared" si="19"/>
        <v>#VALUE!</v>
      </c>
      <c r="BI31" s="416">
        <f t="shared" si="28"/>
        <v>18</v>
      </c>
      <c r="BJ31" s="38" t="str">
        <f t="shared" si="31"/>
        <v>-</v>
      </c>
      <c r="BK31" s="324" t="str">
        <f t="shared" si="32"/>
        <v>-</v>
      </c>
      <c r="BL31" s="324" t="str">
        <f t="shared" si="33"/>
        <v>-</v>
      </c>
      <c r="BM31" s="325" t="str">
        <f t="shared" si="34"/>
        <v>-</v>
      </c>
      <c r="BN31" s="325" t="str">
        <f t="shared" si="21"/>
        <v>-</v>
      </c>
      <c r="BO31" s="424" t="str">
        <f t="shared" si="22"/>
        <v>-</v>
      </c>
      <c r="BP31" s="325" t="str">
        <f t="shared" si="23"/>
        <v>-</v>
      </c>
      <c r="BQ31" s="425" t="e">
        <f t="shared" si="24"/>
        <v>#VALUE!</v>
      </c>
      <c r="BR31" s="424" t="e">
        <f t="shared" si="25"/>
        <v>#VALUE!</v>
      </c>
      <c r="BS31" s="425" t="e">
        <f t="shared" si="26"/>
        <v>#VALUE!</v>
      </c>
      <c r="BT31" s="426" t="e">
        <f t="shared" si="27"/>
        <v>#VALUE!</v>
      </c>
      <c r="BU31" s="427">
        <f t="shared" si="29"/>
        <v>3.1E-7</v>
      </c>
      <c r="BV31" s="428" t="str">
        <f t="shared" si="30"/>
        <v>-</v>
      </c>
    </row>
    <row r="32" spans="1:74" x14ac:dyDescent="0.25">
      <c r="A32" s="251"/>
      <c r="B32" s="614">
        <v>19</v>
      </c>
      <c r="C32" s="479" t="str">
        <f>VLOOKUP($B32,Input!$S$7:$X$82,2,FALSE)</f>
        <v>-</v>
      </c>
      <c r="D32" s="480" t="str">
        <f>VLOOKUP($B32,Input!$S$7:$X$82,3,FALSE)</f>
        <v>-</v>
      </c>
      <c r="E32" s="480" t="str">
        <f>VLOOKUP($B32,Input!$S$7:$X$82,4,FALSE)</f>
        <v>-</v>
      </c>
      <c r="F32" s="481" t="str">
        <f>VLOOKUP($B32,Input!$S$7:$X$82,5,FALSE)</f>
        <v>-</v>
      </c>
      <c r="G32" s="482" t="str">
        <f>VLOOKUP($B32,Input!$S$7:$X$82,6,FALSE)</f>
        <v>-</v>
      </c>
      <c r="H32" s="150"/>
      <c r="I32" s="241"/>
      <c r="J32" s="150"/>
      <c r="K32" s="241"/>
      <c r="L32" s="150"/>
      <c r="M32" s="437"/>
      <c r="N32" s="614">
        <v>19</v>
      </c>
      <c r="O32" s="479" t="str">
        <f>VLOOKUP($N32,Input!$Z$7:$AE$82,2,FALSE)</f>
        <v>-</v>
      </c>
      <c r="P32" s="480" t="str">
        <f>VLOOKUP($N32,Input!$Z$7:$AE$82,3,FALSE)</f>
        <v>-</v>
      </c>
      <c r="Q32" s="480" t="str">
        <f>VLOOKUP($N32,Input!$Z$7:$AE$82,4,FALSE)</f>
        <v>-</v>
      </c>
      <c r="R32" s="481" t="str">
        <f>VLOOKUP($N32,Input!$Z$7:$AE$82,5,FALSE)</f>
        <v>-</v>
      </c>
      <c r="S32" s="482" t="str">
        <f>VLOOKUP($N32,Input!$Z$7:$AE$82,6,FALSE)</f>
        <v>-</v>
      </c>
      <c r="T32" s="150"/>
      <c r="U32" s="241"/>
      <c r="V32" s="150"/>
      <c r="W32" s="241"/>
      <c r="X32" s="150"/>
      <c r="Y32" s="437"/>
      <c r="Z32" s="614">
        <v>19</v>
      </c>
      <c r="AA32" s="479" t="str">
        <f>VLOOKUP($Z32,Input!$AG$7:$AL$108,2,FALSE)</f>
        <v>-</v>
      </c>
      <c r="AB32" s="480" t="str">
        <f>VLOOKUP($Z32,Input!$AG$7:$AL$108,3,FALSE)</f>
        <v>-</v>
      </c>
      <c r="AC32" s="480" t="str">
        <f>VLOOKUP($Z32,Input!$AG$7:$AL$108,4,FALSE)</f>
        <v>-</v>
      </c>
      <c r="AD32" s="481" t="str">
        <f>VLOOKUP($Z32,Input!$AG$7:$AL$108,5,FALSE)</f>
        <v>-</v>
      </c>
      <c r="AE32" s="482" t="str">
        <f>VLOOKUP($Z32,Input!$AG$7:$AL$108,6,FALSE)</f>
        <v>-</v>
      </c>
      <c r="AF32" s="150"/>
      <c r="AG32" s="241"/>
      <c r="AH32" s="150"/>
      <c r="AI32" s="241"/>
      <c r="AJ32" s="150"/>
      <c r="AK32" s="251"/>
      <c r="AM32" s="430">
        <v>19</v>
      </c>
      <c r="AN32" s="354" t="str">
        <f t="shared" si="1"/>
        <v>-</v>
      </c>
      <c r="AO32" s="355" t="str">
        <f t="shared" si="2"/>
        <v>-</v>
      </c>
      <c r="AP32" s="356" t="str">
        <f t="shared" si="3"/>
        <v>-</v>
      </c>
      <c r="AQ32" s="356" t="str">
        <f t="shared" si="4"/>
        <v>-</v>
      </c>
      <c r="AR32" s="357" t="str">
        <f t="shared" si="5"/>
        <v>-</v>
      </c>
      <c r="AS32" s="441" t="str">
        <f t="shared" si="6"/>
        <v>-</v>
      </c>
      <c r="AT32" s="357" t="str">
        <f t="shared" si="7"/>
        <v>-</v>
      </c>
      <c r="AV32" s="416">
        <f t="shared" si="8"/>
        <v>19</v>
      </c>
      <c r="AW32" s="37" t="str">
        <f t="shared" si="9"/>
        <v>-</v>
      </c>
      <c r="AX32" s="431" t="str">
        <f t="shared" si="10"/>
        <v>-</v>
      </c>
      <c r="AY32" s="431" t="str">
        <f t="shared" si="11"/>
        <v>-</v>
      </c>
      <c r="AZ32" s="305" t="str">
        <f t="shared" si="12"/>
        <v>-</v>
      </c>
      <c r="BA32" s="432" t="str">
        <f t="shared" si="13"/>
        <v>-</v>
      </c>
      <c r="BB32" s="433">
        <f t="shared" si="14"/>
        <v>0</v>
      </c>
      <c r="BC32" s="432">
        <f t="shared" si="15"/>
        <v>0</v>
      </c>
      <c r="BD32" s="423">
        <f t="shared" si="16"/>
        <v>0</v>
      </c>
      <c r="BE32" s="432">
        <f t="shared" si="17"/>
        <v>0</v>
      </c>
      <c r="BF32" s="423">
        <f t="shared" si="18"/>
        <v>0</v>
      </c>
      <c r="BH32" s="323" t="e">
        <f t="shared" si="19"/>
        <v>#VALUE!</v>
      </c>
      <c r="BI32" s="416">
        <f t="shared" si="28"/>
        <v>19</v>
      </c>
      <c r="BJ32" s="38" t="str">
        <f t="shared" si="31"/>
        <v>-</v>
      </c>
      <c r="BK32" s="324" t="str">
        <f t="shared" si="32"/>
        <v>-</v>
      </c>
      <c r="BL32" s="324" t="str">
        <f t="shared" si="33"/>
        <v>-</v>
      </c>
      <c r="BM32" s="325" t="str">
        <f t="shared" si="34"/>
        <v>-</v>
      </c>
      <c r="BN32" s="325" t="str">
        <f t="shared" si="21"/>
        <v>-</v>
      </c>
      <c r="BO32" s="424" t="str">
        <f t="shared" si="22"/>
        <v>-</v>
      </c>
      <c r="BP32" s="325" t="str">
        <f t="shared" si="23"/>
        <v>-</v>
      </c>
      <c r="BQ32" s="425" t="e">
        <f t="shared" si="24"/>
        <v>#VALUE!</v>
      </c>
      <c r="BR32" s="424" t="e">
        <f t="shared" si="25"/>
        <v>#VALUE!</v>
      </c>
      <c r="BS32" s="425" t="e">
        <f t="shared" si="26"/>
        <v>#VALUE!</v>
      </c>
      <c r="BT32" s="426" t="e">
        <f t="shared" si="27"/>
        <v>#VALUE!</v>
      </c>
      <c r="BU32" s="427">
        <f t="shared" si="29"/>
        <v>3.2000000000000001E-7</v>
      </c>
      <c r="BV32" s="428" t="str">
        <f t="shared" si="30"/>
        <v>-</v>
      </c>
    </row>
    <row r="33" spans="1:74" x14ac:dyDescent="0.25">
      <c r="A33" s="429"/>
      <c r="B33" s="614">
        <v>20</v>
      </c>
      <c r="C33" s="479" t="str">
        <f>VLOOKUP($B33,Input!$S$7:$X$82,2,FALSE)</f>
        <v>-</v>
      </c>
      <c r="D33" s="480" t="str">
        <f>VLOOKUP($B33,Input!$S$7:$X$82,3,FALSE)</f>
        <v>-</v>
      </c>
      <c r="E33" s="480" t="str">
        <f>VLOOKUP($B33,Input!$S$7:$X$82,4,FALSE)</f>
        <v>-</v>
      </c>
      <c r="F33" s="481" t="str">
        <f>VLOOKUP($B33,Input!$S$7:$X$82,5,FALSE)</f>
        <v>-</v>
      </c>
      <c r="G33" s="482" t="str">
        <f>VLOOKUP($B33,Input!$S$7:$X$82,6,FALSE)</f>
        <v>-</v>
      </c>
      <c r="H33" s="150"/>
      <c r="I33" s="241"/>
      <c r="J33" s="150"/>
      <c r="K33" s="241"/>
      <c r="L33" s="150"/>
      <c r="M33" s="437"/>
      <c r="N33" s="614">
        <v>20</v>
      </c>
      <c r="O33" s="479" t="str">
        <f>VLOOKUP($N33,Input!$Z$7:$AE$82,2,FALSE)</f>
        <v>-</v>
      </c>
      <c r="P33" s="480" t="str">
        <f>VLOOKUP($N33,Input!$Z$7:$AE$82,3,FALSE)</f>
        <v>-</v>
      </c>
      <c r="Q33" s="480" t="str">
        <f>VLOOKUP($N33,Input!$Z$7:$AE$82,4,FALSE)</f>
        <v>-</v>
      </c>
      <c r="R33" s="481" t="str">
        <f>VLOOKUP($N33,Input!$Z$7:$AE$82,5,FALSE)</f>
        <v>-</v>
      </c>
      <c r="S33" s="482" t="str">
        <f>VLOOKUP($N33,Input!$Z$7:$AE$82,6,FALSE)</f>
        <v>-</v>
      </c>
      <c r="T33" s="150"/>
      <c r="U33" s="241"/>
      <c r="V33" s="150"/>
      <c r="W33" s="241"/>
      <c r="X33" s="150"/>
      <c r="Y33" s="437"/>
      <c r="Z33" s="614">
        <v>20</v>
      </c>
      <c r="AA33" s="479" t="str">
        <f>VLOOKUP($Z33,Input!$AG$7:$AL$108,2,FALSE)</f>
        <v>-</v>
      </c>
      <c r="AB33" s="480" t="str">
        <f>VLOOKUP($Z33,Input!$AG$7:$AL$108,3,FALSE)</f>
        <v>-</v>
      </c>
      <c r="AC33" s="480" t="str">
        <f>VLOOKUP($Z33,Input!$AG$7:$AL$108,4,FALSE)</f>
        <v>-</v>
      </c>
      <c r="AD33" s="481" t="str">
        <f>VLOOKUP($Z33,Input!$AG$7:$AL$108,5,FALSE)</f>
        <v>-</v>
      </c>
      <c r="AE33" s="482" t="str">
        <f>VLOOKUP($Z33,Input!$AG$7:$AL$108,6,FALSE)</f>
        <v>-</v>
      </c>
      <c r="AF33" s="150"/>
      <c r="AG33" s="241"/>
      <c r="AH33" s="150"/>
      <c r="AI33" s="241"/>
      <c r="AJ33" s="150"/>
      <c r="AK33" s="251"/>
      <c r="AM33" s="430">
        <v>20</v>
      </c>
      <c r="AN33" s="354" t="str">
        <f t="shared" si="1"/>
        <v>-</v>
      </c>
      <c r="AO33" s="355" t="str">
        <f t="shared" si="2"/>
        <v>-</v>
      </c>
      <c r="AP33" s="356" t="str">
        <f t="shared" si="3"/>
        <v>-</v>
      </c>
      <c r="AQ33" s="356" t="str">
        <f t="shared" si="4"/>
        <v>-</v>
      </c>
      <c r="AR33" s="357" t="str">
        <f t="shared" si="5"/>
        <v>-</v>
      </c>
      <c r="AS33" s="441" t="str">
        <f t="shared" si="6"/>
        <v>-</v>
      </c>
      <c r="AT33" s="357" t="str">
        <f t="shared" si="7"/>
        <v>-</v>
      </c>
      <c r="AV33" s="416">
        <f t="shared" si="8"/>
        <v>20</v>
      </c>
      <c r="AW33" s="37" t="str">
        <f t="shared" si="9"/>
        <v>-</v>
      </c>
      <c r="AX33" s="431" t="str">
        <f t="shared" si="10"/>
        <v>-</v>
      </c>
      <c r="AY33" s="431" t="str">
        <f t="shared" si="11"/>
        <v>-</v>
      </c>
      <c r="AZ33" s="305" t="str">
        <f t="shared" si="12"/>
        <v>-</v>
      </c>
      <c r="BA33" s="432" t="str">
        <f t="shared" si="13"/>
        <v>-</v>
      </c>
      <c r="BB33" s="433">
        <f t="shared" si="14"/>
        <v>0</v>
      </c>
      <c r="BC33" s="432">
        <f t="shared" si="15"/>
        <v>0</v>
      </c>
      <c r="BD33" s="423">
        <f t="shared" si="16"/>
        <v>0</v>
      </c>
      <c r="BE33" s="432">
        <f t="shared" si="17"/>
        <v>0</v>
      </c>
      <c r="BF33" s="423">
        <f t="shared" si="18"/>
        <v>0</v>
      </c>
      <c r="BH33" s="323" t="e">
        <f t="shared" si="19"/>
        <v>#VALUE!</v>
      </c>
      <c r="BI33" s="416">
        <f t="shared" si="28"/>
        <v>20</v>
      </c>
      <c r="BJ33" s="38" t="str">
        <f t="shared" si="31"/>
        <v>-</v>
      </c>
      <c r="BK33" s="324" t="str">
        <f t="shared" si="32"/>
        <v>-</v>
      </c>
      <c r="BL33" s="324" t="str">
        <f t="shared" si="33"/>
        <v>-</v>
      </c>
      <c r="BM33" s="325" t="str">
        <f t="shared" si="34"/>
        <v>-</v>
      </c>
      <c r="BN33" s="325" t="str">
        <f t="shared" si="21"/>
        <v>-</v>
      </c>
      <c r="BO33" s="424" t="str">
        <f t="shared" si="22"/>
        <v>-</v>
      </c>
      <c r="BP33" s="325" t="str">
        <f t="shared" si="23"/>
        <v>-</v>
      </c>
      <c r="BQ33" s="425" t="e">
        <f t="shared" si="24"/>
        <v>#VALUE!</v>
      </c>
      <c r="BR33" s="424" t="e">
        <f t="shared" si="25"/>
        <v>#VALUE!</v>
      </c>
      <c r="BS33" s="425" t="e">
        <f t="shared" si="26"/>
        <v>#VALUE!</v>
      </c>
      <c r="BT33" s="426" t="e">
        <f t="shared" si="27"/>
        <v>#VALUE!</v>
      </c>
      <c r="BU33" s="427">
        <f t="shared" si="29"/>
        <v>3.3000000000000002E-7</v>
      </c>
      <c r="BV33" s="428" t="str">
        <f t="shared" si="30"/>
        <v>-</v>
      </c>
    </row>
    <row r="34" spans="1:74" x14ac:dyDescent="0.25">
      <c r="A34" s="429"/>
      <c r="B34" s="614">
        <v>21</v>
      </c>
      <c r="C34" s="479" t="str">
        <f>VLOOKUP($B34,Input!$S$7:$X$82,2,FALSE)</f>
        <v>-</v>
      </c>
      <c r="D34" s="480" t="str">
        <f>VLOOKUP($B34,Input!$S$7:$X$82,3,FALSE)</f>
        <v>-</v>
      </c>
      <c r="E34" s="480" t="str">
        <f>VLOOKUP($B34,Input!$S$7:$X$82,4,FALSE)</f>
        <v>-</v>
      </c>
      <c r="F34" s="481" t="str">
        <f>VLOOKUP($B34,Input!$S$7:$X$82,5,FALSE)</f>
        <v>-</v>
      </c>
      <c r="G34" s="482" t="str">
        <f>VLOOKUP($B34,Input!$S$7:$X$82,6,FALSE)</f>
        <v>-</v>
      </c>
      <c r="H34" s="150"/>
      <c r="I34" s="241"/>
      <c r="J34" s="150"/>
      <c r="K34" s="241"/>
      <c r="L34" s="150"/>
      <c r="M34" s="437"/>
      <c r="N34" s="614">
        <v>21</v>
      </c>
      <c r="O34" s="479" t="str">
        <f>VLOOKUP($N34,Input!$Z$7:$AE$82,2,FALSE)</f>
        <v>-</v>
      </c>
      <c r="P34" s="480" t="str">
        <f>VLOOKUP($N34,Input!$Z$7:$AE$82,3,FALSE)</f>
        <v>-</v>
      </c>
      <c r="Q34" s="480" t="str">
        <f>VLOOKUP($N34,Input!$Z$7:$AE$82,4,FALSE)</f>
        <v>-</v>
      </c>
      <c r="R34" s="481" t="str">
        <f>VLOOKUP($N34,Input!$Z$7:$AE$82,5,FALSE)</f>
        <v>-</v>
      </c>
      <c r="S34" s="482" t="str">
        <f>VLOOKUP($N34,Input!$Z$7:$AE$82,6,FALSE)</f>
        <v>-</v>
      </c>
      <c r="T34" s="150"/>
      <c r="U34" s="241"/>
      <c r="V34" s="150"/>
      <c r="W34" s="241"/>
      <c r="X34" s="150"/>
      <c r="Y34" s="437"/>
      <c r="Z34" s="614">
        <v>21</v>
      </c>
      <c r="AA34" s="479" t="str">
        <f>VLOOKUP($Z34,Input!$AG$7:$AL$108,2,FALSE)</f>
        <v>-</v>
      </c>
      <c r="AB34" s="480" t="str">
        <f>VLOOKUP($Z34,Input!$AG$7:$AL$108,3,FALSE)</f>
        <v>-</v>
      </c>
      <c r="AC34" s="480" t="str">
        <f>VLOOKUP($Z34,Input!$AG$7:$AL$108,4,FALSE)</f>
        <v>-</v>
      </c>
      <c r="AD34" s="481" t="str">
        <f>VLOOKUP($Z34,Input!$AG$7:$AL$108,5,FALSE)</f>
        <v>-</v>
      </c>
      <c r="AE34" s="482" t="str">
        <f>VLOOKUP($Z34,Input!$AG$7:$AL$108,6,FALSE)</f>
        <v>-</v>
      </c>
      <c r="AF34" s="150"/>
      <c r="AG34" s="241"/>
      <c r="AH34" s="150"/>
      <c r="AI34" s="241"/>
      <c r="AJ34" s="150"/>
      <c r="AK34" s="251"/>
      <c r="AM34" s="430">
        <v>21</v>
      </c>
      <c r="AN34" s="354" t="str">
        <f t="shared" si="1"/>
        <v>-</v>
      </c>
      <c r="AO34" s="355" t="str">
        <f t="shared" si="2"/>
        <v>-</v>
      </c>
      <c r="AP34" s="356" t="str">
        <f t="shared" si="3"/>
        <v>-</v>
      </c>
      <c r="AQ34" s="356" t="str">
        <f t="shared" si="4"/>
        <v>-</v>
      </c>
      <c r="AR34" s="357" t="str">
        <f t="shared" si="5"/>
        <v>-</v>
      </c>
      <c r="AS34" s="441" t="str">
        <f t="shared" si="6"/>
        <v>-</v>
      </c>
      <c r="AT34" s="357" t="str">
        <f t="shared" si="7"/>
        <v>-</v>
      </c>
      <c r="AV34" s="416">
        <f t="shared" si="8"/>
        <v>21</v>
      </c>
      <c r="AW34" s="37" t="str">
        <f t="shared" si="9"/>
        <v>-</v>
      </c>
      <c r="AX34" s="431" t="str">
        <f t="shared" si="10"/>
        <v>-</v>
      </c>
      <c r="AY34" s="431" t="str">
        <f t="shared" si="11"/>
        <v>-</v>
      </c>
      <c r="AZ34" s="305" t="str">
        <f t="shared" si="12"/>
        <v>-</v>
      </c>
      <c r="BA34" s="432" t="str">
        <f t="shared" si="13"/>
        <v>-</v>
      </c>
      <c r="BB34" s="433">
        <f t="shared" si="14"/>
        <v>0</v>
      </c>
      <c r="BC34" s="432">
        <f t="shared" si="15"/>
        <v>0</v>
      </c>
      <c r="BD34" s="423">
        <f t="shared" si="16"/>
        <v>0</v>
      </c>
      <c r="BE34" s="432">
        <f t="shared" si="17"/>
        <v>0</v>
      </c>
      <c r="BF34" s="423">
        <f t="shared" si="18"/>
        <v>0</v>
      </c>
      <c r="BH34" s="323" t="e">
        <f t="shared" si="19"/>
        <v>#VALUE!</v>
      </c>
      <c r="BI34" s="416">
        <f t="shared" si="28"/>
        <v>21</v>
      </c>
      <c r="BJ34" s="38" t="str">
        <f t="shared" si="31"/>
        <v>-</v>
      </c>
      <c r="BK34" s="324" t="str">
        <f t="shared" si="32"/>
        <v>-</v>
      </c>
      <c r="BL34" s="324" t="str">
        <f t="shared" si="33"/>
        <v>-</v>
      </c>
      <c r="BM34" s="325" t="str">
        <f t="shared" si="34"/>
        <v>-</v>
      </c>
      <c r="BN34" s="325" t="str">
        <f t="shared" si="21"/>
        <v>-</v>
      </c>
      <c r="BO34" s="424" t="str">
        <f t="shared" si="22"/>
        <v>-</v>
      </c>
      <c r="BP34" s="325" t="str">
        <f t="shared" si="23"/>
        <v>-</v>
      </c>
      <c r="BQ34" s="425" t="e">
        <f t="shared" si="24"/>
        <v>#VALUE!</v>
      </c>
      <c r="BR34" s="424" t="e">
        <f t="shared" si="25"/>
        <v>#VALUE!</v>
      </c>
      <c r="BS34" s="425" t="e">
        <f t="shared" si="26"/>
        <v>#VALUE!</v>
      </c>
      <c r="BT34" s="426" t="e">
        <f t="shared" si="27"/>
        <v>#VALUE!</v>
      </c>
      <c r="BU34" s="427">
        <f t="shared" si="29"/>
        <v>3.4000000000000003E-7</v>
      </c>
      <c r="BV34" s="428" t="str">
        <f t="shared" si="30"/>
        <v>-</v>
      </c>
    </row>
    <row r="35" spans="1:74" x14ac:dyDescent="0.25">
      <c r="A35" s="251"/>
      <c r="B35" s="614">
        <v>22</v>
      </c>
      <c r="C35" s="479" t="str">
        <f>VLOOKUP($B35,Input!$S$7:$X$82,2,FALSE)</f>
        <v>-</v>
      </c>
      <c r="D35" s="480" t="str">
        <f>VLOOKUP($B35,Input!$S$7:$X$82,3,FALSE)</f>
        <v>-</v>
      </c>
      <c r="E35" s="480" t="str">
        <f>VLOOKUP($B35,Input!$S$7:$X$82,4,FALSE)</f>
        <v>-</v>
      </c>
      <c r="F35" s="481" t="str">
        <f>VLOOKUP($B35,Input!$S$7:$X$82,5,FALSE)</f>
        <v>-</v>
      </c>
      <c r="G35" s="482" t="str">
        <f>VLOOKUP($B35,Input!$S$7:$X$82,6,FALSE)</f>
        <v>-</v>
      </c>
      <c r="H35" s="150"/>
      <c r="I35" s="241"/>
      <c r="J35" s="150"/>
      <c r="K35" s="241"/>
      <c r="L35" s="150"/>
      <c r="M35" s="437"/>
      <c r="N35" s="614">
        <v>22</v>
      </c>
      <c r="O35" s="479" t="str">
        <f>VLOOKUP($N35,Input!$Z$7:$AE$82,2,FALSE)</f>
        <v>-</v>
      </c>
      <c r="P35" s="480" t="str">
        <f>VLOOKUP($N35,Input!$Z$7:$AE$82,3,FALSE)</f>
        <v>-</v>
      </c>
      <c r="Q35" s="480" t="str">
        <f>VLOOKUP($N35,Input!$Z$7:$AE$82,4,FALSE)</f>
        <v>-</v>
      </c>
      <c r="R35" s="481" t="str">
        <f>VLOOKUP($N35,Input!$Z$7:$AE$82,5,FALSE)</f>
        <v>-</v>
      </c>
      <c r="S35" s="482" t="str">
        <f>VLOOKUP($N35,Input!$Z$7:$AE$82,6,FALSE)</f>
        <v>-</v>
      </c>
      <c r="T35" s="150"/>
      <c r="U35" s="241"/>
      <c r="V35" s="150"/>
      <c r="W35" s="241"/>
      <c r="X35" s="150"/>
      <c r="Y35" s="437"/>
      <c r="Z35" s="614">
        <v>22</v>
      </c>
      <c r="AA35" s="479" t="str">
        <f>VLOOKUP($Z35,Input!$AG$7:$AL$108,2,FALSE)</f>
        <v>-</v>
      </c>
      <c r="AB35" s="480" t="str">
        <f>VLOOKUP($Z35,Input!$AG$7:$AL$108,3,FALSE)</f>
        <v>-</v>
      </c>
      <c r="AC35" s="480" t="str">
        <f>VLOOKUP($Z35,Input!$AG$7:$AL$108,4,FALSE)</f>
        <v>-</v>
      </c>
      <c r="AD35" s="481" t="str">
        <f>VLOOKUP($Z35,Input!$AG$7:$AL$108,5,FALSE)</f>
        <v>-</v>
      </c>
      <c r="AE35" s="482" t="str">
        <f>VLOOKUP($Z35,Input!$AG$7:$AL$108,6,FALSE)</f>
        <v>-</v>
      </c>
      <c r="AF35" s="150"/>
      <c r="AG35" s="241"/>
      <c r="AH35" s="150"/>
      <c r="AI35" s="241"/>
      <c r="AJ35" s="150"/>
      <c r="AK35" s="251"/>
      <c r="AM35" s="430">
        <v>22</v>
      </c>
      <c r="AN35" s="354" t="str">
        <f t="shared" si="1"/>
        <v>-</v>
      </c>
      <c r="AO35" s="355" t="str">
        <f t="shared" si="2"/>
        <v>-</v>
      </c>
      <c r="AP35" s="356" t="str">
        <f t="shared" si="3"/>
        <v>-</v>
      </c>
      <c r="AQ35" s="356" t="str">
        <f t="shared" si="4"/>
        <v>-</v>
      </c>
      <c r="AR35" s="357" t="str">
        <f t="shared" si="5"/>
        <v>-</v>
      </c>
      <c r="AS35" s="441" t="str">
        <f t="shared" si="6"/>
        <v>-</v>
      </c>
      <c r="AT35" s="357" t="str">
        <f t="shared" si="7"/>
        <v>-</v>
      </c>
      <c r="AV35" s="416">
        <f t="shared" si="8"/>
        <v>22</v>
      </c>
      <c r="AW35" s="37" t="str">
        <f t="shared" si="9"/>
        <v>-</v>
      </c>
      <c r="AX35" s="431" t="str">
        <f t="shared" si="10"/>
        <v>-</v>
      </c>
      <c r="AY35" s="431" t="str">
        <f t="shared" si="11"/>
        <v>-</v>
      </c>
      <c r="AZ35" s="305" t="str">
        <f t="shared" si="12"/>
        <v>-</v>
      </c>
      <c r="BA35" s="432" t="str">
        <f t="shared" si="13"/>
        <v>-</v>
      </c>
      <c r="BB35" s="433">
        <f t="shared" si="14"/>
        <v>0</v>
      </c>
      <c r="BC35" s="432">
        <f t="shared" si="15"/>
        <v>0</v>
      </c>
      <c r="BD35" s="423">
        <f t="shared" si="16"/>
        <v>0</v>
      </c>
      <c r="BE35" s="432">
        <f t="shared" si="17"/>
        <v>0</v>
      </c>
      <c r="BF35" s="423">
        <f t="shared" si="18"/>
        <v>0</v>
      </c>
      <c r="BH35" s="323" t="e">
        <f t="shared" si="19"/>
        <v>#VALUE!</v>
      </c>
      <c r="BI35" s="416">
        <f t="shared" si="28"/>
        <v>22</v>
      </c>
      <c r="BJ35" s="38" t="str">
        <f t="shared" si="31"/>
        <v>-</v>
      </c>
      <c r="BK35" s="324" t="str">
        <f t="shared" si="32"/>
        <v>-</v>
      </c>
      <c r="BL35" s="324" t="str">
        <f t="shared" si="33"/>
        <v>-</v>
      </c>
      <c r="BM35" s="325" t="str">
        <f t="shared" si="34"/>
        <v>-</v>
      </c>
      <c r="BN35" s="325" t="str">
        <f t="shared" si="21"/>
        <v>-</v>
      </c>
      <c r="BO35" s="424" t="str">
        <f t="shared" si="22"/>
        <v>-</v>
      </c>
      <c r="BP35" s="325" t="str">
        <f t="shared" si="23"/>
        <v>-</v>
      </c>
      <c r="BQ35" s="425" t="e">
        <f t="shared" si="24"/>
        <v>#VALUE!</v>
      </c>
      <c r="BR35" s="424" t="e">
        <f t="shared" si="25"/>
        <v>#VALUE!</v>
      </c>
      <c r="BS35" s="425" t="e">
        <f t="shared" si="26"/>
        <v>#VALUE!</v>
      </c>
      <c r="BT35" s="426" t="e">
        <f t="shared" si="27"/>
        <v>#VALUE!</v>
      </c>
      <c r="BU35" s="427">
        <f t="shared" si="29"/>
        <v>3.4999999999999998E-7</v>
      </c>
      <c r="BV35" s="428" t="str">
        <f>IF(BP35="Yes",SUM(BQ35:BU35),"-")</f>
        <v>-</v>
      </c>
    </row>
    <row r="36" spans="1:74" x14ac:dyDescent="0.25">
      <c r="A36" s="251"/>
      <c r="B36" s="614">
        <v>23</v>
      </c>
      <c r="C36" s="479" t="str">
        <f>VLOOKUP($B36,Input!$S$7:$X$82,2,FALSE)</f>
        <v>-</v>
      </c>
      <c r="D36" s="480" t="str">
        <f>VLOOKUP($B36,Input!$S$7:$X$82,3,FALSE)</f>
        <v>-</v>
      </c>
      <c r="E36" s="480" t="str">
        <f>VLOOKUP($B36,Input!$S$7:$X$82,4,FALSE)</f>
        <v>-</v>
      </c>
      <c r="F36" s="481" t="str">
        <f>VLOOKUP($B36,Input!$S$7:$X$82,5,FALSE)</f>
        <v>-</v>
      </c>
      <c r="G36" s="482" t="str">
        <f>VLOOKUP($B36,Input!$S$7:$X$82,6,FALSE)</f>
        <v>-</v>
      </c>
      <c r="H36" s="150"/>
      <c r="I36" s="241"/>
      <c r="J36" s="150"/>
      <c r="K36" s="241"/>
      <c r="L36" s="150"/>
      <c r="M36" s="437"/>
      <c r="N36" s="614">
        <v>23</v>
      </c>
      <c r="O36" s="479" t="str">
        <f>VLOOKUP($N36,Input!$Z$7:$AE$82,2,FALSE)</f>
        <v>-</v>
      </c>
      <c r="P36" s="480" t="str">
        <f>VLOOKUP($N36,Input!$Z$7:$AE$82,3,FALSE)</f>
        <v>-</v>
      </c>
      <c r="Q36" s="480" t="str">
        <f>VLOOKUP($N36,Input!$Z$7:$AE$82,4,FALSE)</f>
        <v>-</v>
      </c>
      <c r="R36" s="481" t="str">
        <f>VLOOKUP($N36,Input!$Z$7:$AE$82,5,FALSE)</f>
        <v>-</v>
      </c>
      <c r="S36" s="482" t="str">
        <f>VLOOKUP($N36,Input!$Z$7:$AE$82,6,FALSE)</f>
        <v>-</v>
      </c>
      <c r="T36" s="150"/>
      <c r="U36" s="241"/>
      <c r="V36" s="150"/>
      <c r="W36" s="241"/>
      <c r="X36" s="150"/>
      <c r="Y36" s="437"/>
      <c r="Z36" s="614">
        <v>23</v>
      </c>
      <c r="AA36" s="479" t="str">
        <f>VLOOKUP($Z36,Input!$AG$7:$AL$108,2,FALSE)</f>
        <v>-</v>
      </c>
      <c r="AB36" s="480" t="str">
        <f>VLOOKUP($Z36,Input!$AG$7:$AL$108,3,FALSE)</f>
        <v>-</v>
      </c>
      <c r="AC36" s="480" t="str">
        <f>VLOOKUP($Z36,Input!$AG$7:$AL$108,4,FALSE)</f>
        <v>-</v>
      </c>
      <c r="AD36" s="481" t="str">
        <f>VLOOKUP($Z36,Input!$AG$7:$AL$108,5,FALSE)</f>
        <v>-</v>
      </c>
      <c r="AE36" s="482" t="str">
        <f>VLOOKUP($Z36,Input!$AG$7:$AL$108,6,FALSE)</f>
        <v>-</v>
      </c>
      <c r="AF36" s="150"/>
      <c r="AG36" s="241"/>
      <c r="AH36" s="150"/>
      <c r="AI36" s="241"/>
      <c r="AJ36" s="150"/>
      <c r="AK36" s="251"/>
      <c r="AM36" s="430">
        <v>23</v>
      </c>
      <c r="AN36" s="354" t="str">
        <f t="shared" si="1"/>
        <v>-</v>
      </c>
      <c r="AO36" s="355" t="str">
        <f t="shared" si="2"/>
        <v>-</v>
      </c>
      <c r="AP36" s="356" t="str">
        <f t="shared" si="3"/>
        <v>-</v>
      </c>
      <c r="AQ36" s="356" t="str">
        <f t="shared" si="4"/>
        <v>-</v>
      </c>
      <c r="AR36" s="357" t="str">
        <f t="shared" si="5"/>
        <v>-</v>
      </c>
      <c r="AS36" s="441" t="str">
        <f t="shared" si="6"/>
        <v>-</v>
      </c>
      <c r="AT36" s="357" t="str">
        <f t="shared" si="7"/>
        <v>-</v>
      </c>
      <c r="AV36" s="416">
        <f t="shared" si="8"/>
        <v>23</v>
      </c>
      <c r="AW36" s="37" t="str">
        <f t="shared" si="9"/>
        <v>-</v>
      </c>
      <c r="AX36" s="431" t="str">
        <f t="shared" si="10"/>
        <v>-</v>
      </c>
      <c r="AY36" s="431" t="str">
        <f t="shared" si="11"/>
        <v>-</v>
      </c>
      <c r="AZ36" s="305" t="str">
        <f t="shared" si="12"/>
        <v>-</v>
      </c>
      <c r="BA36" s="432" t="str">
        <f t="shared" si="13"/>
        <v>-</v>
      </c>
      <c r="BB36" s="433">
        <f t="shared" si="14"/>
        <v>0</v>
      </c>
      <c r="BC36" s="432">
        <f t="shared" si="15"/>
        <v>0</v>
      </c>
      <c r="BD36" s="423">
        <f t="shared" si="16"/>
        <v>0</v>
      </c>
      <c r="BE36" s="432">
        <f t="shared" si="17"/>
        <v>0</v>
      </c>
      <c r="BF36" s="423">
        <f t="shared" si="18"/>
        <v>0</v>
      </c>
      <c r="BH36" s="323" t="e">
        <f t="shared" si="19"/>
        <v>#VALUE!</v>
      </c>
      <c r="BI36" s="416">
        <f t="shared" si="28"/>
        <v>23</v>
      </c>
      <c r="BJ36" s="38" t="str">
        <f t="shared" si="31"/>
        <v>-</v>
      </c>
      <c r="BK36" s="324" t="str">
        <f t="shared" si="32"/>
        <v>-</v>
      </c>
      <c r="BL36" s="324" t="str">
        <f t="shared" si="33"/>
        <v>-</v>
      </c>
      <c r="BM36" s="325" t="str">
        <f t="shared" si="34"/>
        <v>-</v>
      </c>
      <c r="BN36" s="325" t="str">
        <f t="shared" si="21"/>
        <v>-</v>
      </c>
      <c r="BO36" s="424" t="str">
        <f t="shared" si="22"/>
        <v>-</v>
      </c>
      <c r="BP36" s="325" t="str">
        <f t="shared" si="23"/>
        <v>-</v>
      </c>
      <c r="BQ36" s="425" t="e">
        <f t="shared" si="24"/>
        <v>#VALUE!</v>
      </c>
      <c r="BR36" s="424" t="e">
        <f t="shared" si="25"/>
        <v>#VALUE!</v>
      </c>
      <c r="BS36" s="425" t="e">
        <f t="shared" si="26"/>
        <v>#VALUE!</v>
      </c>
      <c r="BT36" s="426" t="e">
        <f t="shared" si="27"/>
        <v>#VALUE!</v>
      </c>
      <c r="BU36" s="427">
        <f t="shared" si="29"/>
        <v>3.5999999999999999E-7</v>
      </c>
      <c r="BV36" s="428" t="str">
        <f t="shared" si="30"/>
        <v>-</v>
      </c>
    </row>
    <row r="37" spans="1:74" x14ac:dyDescent="0.25">
      <c r="A37" s="251"/>
      <c r="B37" s="614">
        <v>24</v>
      </c>
      <c r="C37" s="479" t="str">
        <f>VLOOKUP($B37,Input!$S$7:$X$82,2,FALSE)</f>
        <v>-</v>
      </c>
      <c r="D37" s="480" t="str">
        <f>VLOOKUP($B37,Input!$S$7:$X$82,3,FALSE)</f>
        <v>-</v>
      </c>
      <c r="E37" s="480" t="str">
        <f>VLOOKUP($B37,Input!$S$7:$X$82,4,FALSE)</f>
        <v>-</v>
      </c>
      <c r="F37" s="481" t="str">
        <f>VLOOKUP($B37,Input!$S$7:$X$82,5,FALSE)</f>
        <v>-</v>
      </c>
      <c r="G37" s="482" t="str">
        <f>VLOOKUP($B37,Input!$S$7:$X$82,6,FALSE)</f>
        <v>-</v>
      </c>
      <c r="H37" s="150"/>
      <c r="I37" s="241"/>
      <c r="J37" s="150"/>
      <c r="K37" s="241"/>
      <c r="L37" s="150"/>
      <c r="M37" s="437"/>
      <c r="N37" s="614">
        <v>24</v>
      </c>
      <c r="O37" s="479" t="str">
        <f>VLOOKUP($N37,Input!$Z$7:$AE$82,2,FALSE)</f>
        <v>-</v>
      </c>
      <c r="P37" s="480" t="str">
        <f>VLOOKUP($N37,Input!$Z$7:$AE$82,3,FALSE)</f>
        <v>-</v>
      </c>
      <c r="Q37" s="480" t="str">
        <f>VLOOKUP($N37,Input!$Z$7:$AE$82,4,FALSE)</f>
        <v>-</v>
      </c>
      <c r="R37" s="481" t="str">
        <f>VLOOKUP($N37,Input!$Z$7:$AE$82,5,FALSE)</f>
        <v>-</v>
      </c>
      <c r="S37" s="482" t="str">
        <f>VLOOKUP($N37,Input!$Z$7:$AE$82,6,FALSE)</f>
        <v>-</v>
      </c>
      <c r="T37" s="150"/>
      <c r="U37" s="241"/>
      <c r="V37" s="150"/>
      <c r="W37" s="241"/>
      <c r="X37" s="150"/>
      <c r="Y37" s="437"/>
      <c r="Z37" s="614">
        <v>24</v>
      </c>
      <c r="AA37" s="479" t="str">
        <f>VLOOKUP($Z37,Input!$AG$7:$AL$108,2,FALSE)</f>
        <v>-</v>
      </c>
      <c r="AB37" s="480" t="str">
        <f>VLOOKUP($Z37,Input!$AG$7:$AL$108,3,FALSE)</f>
        <v>-</v>
      </c>
      <c r="AC37" s="480" t="str">
        <f>VLOOKUP($Z37,Input!$AG$7:$AL$108,4,FALSE)</f>
        <v>-</v>
      </c>
      <c r="AD37" s="481" t="str">
        <f>VLOOKUP($Z37,Input!$AG$7:$AL$108,5,FALSE)</f>
        <v>-</v>
      </c>
      <c r="AE37" s="482" t="str">
        <f>VLOOKUP($Z37,Input!$AG$7:$AL$108,6,FALSE)</f>
        <v>-</v>
      </c>
      <c r="AF37" s="150"/>
      <c r="AG37" s="241"/>
      <c r="AH37" s="150"/>
      <c r="AI37" s="241"/>
      <c r="AJ37" s="150"/>
      <c r="AK37" s="251"/>
      <c r="AM37" s="430">
        <v>24</v>
      </c>
      <c r="AN37" s="354" t="str">
        <f t="shared" si="1"/>
        <v>-</v>
      </c>
      <c r="AO37" s="355" t="str">
        <f t="shared" si="2"/>
        <v>-</v>
      </c>
      <c r="AP37" s="356" t="str">
        <f t="shared" si="3"/>
        <v>-</v>
      </c>
      <c r="AQ37" s="356" t="str">
        <f t="shared" si="4"/>
        <v>-</v>
      </c>
      <c r="AR37" s="357" t="str">
        <f t="shared" si="5"/>
        <v>-</v>
      </c>
      <c r="AS37" s="441" t="str">
        <f t="shared" si="6"/>
        <v>-</v>
      </c>
      <c r="AT37" s="357" t="str">
        <f t="shared" si="7"/>
        <v>-</v>
      </c>
      <c r="AV37" s="416">
        <f t="shared" si="8"/>
        <v>24</v>
      </c>
      <c r="AW37" s="37" t="str">
        <f t="shared" si="9"/>
        <v>-</v>
      </c>
      <c r="AX37" s="431" t="str">
        <f t="shared" si="10"/>
        <v>-</v>
      </c>
      <c r="AY37" s="431" t="str">
        <f t="shared" si="11"/>
        <v>-</v>
      </c>
      <c r="AZ37" s="305" t="str">
        <f t="shared" si="12"/>
        <v>-</v>
      </c>
      <c r="BA37" s="432" t="str">
        <f t="shared" si="13"/>
        <v>-</v>
      </c>
      <c r="BB37" s="433">
        <f t="shared" si="14"/>
        <v>0</v>
      </c>
      <c r="BC37" s="432">
        <f t="shared" si="15"/>
        <v>0</v>
      </c>
      <c r="BD37" s="423">
        <f t="shared" si="16"/>
        <v>0</v>
      </c>
      <c r="BE37" s="432">
        <f t="shared" si="17"/>
        <v>0</v>
      </c>
      <c r="BF37" s="423">
        <f t="shared" si="18"/>
        <v>0</v>
      </c>
      <c r="BH37" s="323" t="e">
        <f t="shared" si="19"/>
        <v>#VALUE!</v>
      </c>
      <c r="BI37" s="416">
        <f t="shared" si="28"/>
        <v>24</v>
      </c>
      <c r="BJ37" s="38" t="str">
        <f t="shared" si="31"/>
        <v>-</v>
      </c>
      <c r="BK37" s="324" t="str">
        <f t="shared" si="32"/>
        <v>-</v>
      </c>
      <c r="BL37" s="324" t="str">
        <f t="shared" si="33"/>
        <v>-</v>
      </c>
      <c r="BM37" s="325" t="str">
        <f t="shared" si="34"/>
        <v>-</v>
      </c>
      <c r="BN37" s="325" t="str">
        <f t="shared" si="21"/>
        <v>-</v>
      </c>
      <c r="BO37" s="424" t="str">
        <f t="shared" si="22"/>
        <v>-</v>
      </c>
      <c r="BP37" s="325" t="str">
        <f t="shared" si="23"/>
        <v>-</v>
      </c>
      <c r="BQ37" s="425" t="e">
        <f t="shared" si="24"/>
        <v>#VALUE!</v>
      </c>
      <c r="BR37" s="424" t="e">
        <f t="shared" si="25"/>
        <v>#VALUE!</v>
      </c>
      <c r="BS37" s="425" t="e">
        <f t="shared" si="26"/>
        <v>#VALUE!</v>
      </c>
      <c r="BT37" s="426" t="e">
        <f t="shared" si="27"/>
        <v>#VALUE!</v>
      </c>
      <c r="BU37" s="427">
        <f t="shared" si="29"/>
        <v>3.7E-7</v>
      </c>
      <c r="BV37" s="428" t="str">
        <f t="shared" si="30"/>
        <v>-</v>
      </c>
    </row>
    <row r="38" spans="1:74" x14ac:dyDescent="0.25">
      <c r="A38" s="251"/>
      <c r="B38" s="614">
        <v>25</v>
      </c>
      <c r="C38" s="479" t="str">
        <f>VLOOKUP($B38,Input!$S$7:$X$82,2,FALSE)</f>
        <v>-</v>
      </c>
      <c r="D38" s="480" t="str">
        <f>VLOOKUP($B38,Input!$S$7:$X$82,3,FALSE)</f>
        <v>-</v>
      </c>
      <c r="E38" s="480" t="str">
        <f>VLOOKUP($B38,Input!$S$7:$X$82,4,FALSE)</f>
        <v>-</v>
      </c>
      <c r="F38" s="481" t="str">
        <f>VLOOKUP($B38,Input!$S$7:$X$82,5,FALSE)</f>
        <v>-</v>
      </c>
      <c r="G38" s="482" t="str">
        <f>VLOOKUP($B38,Input!$S$7:$X$82,6,FALSE)</f>
        <v>-</v>
      </c>
      <c r="H38" s="150"/>
      <c r="I38" s="241"/>
      <c r="J38" s="150"/>
      <c r="K38" s="241"/>
      <c r="L38" s="150"/>
      <c r="M38" s="437"/>
      <c r="N38" s="614">
        <v>25</v>
      </c>
      <c r="O38" s="479" t="str">
        <f>VLOOKUP($N38,Input!$Z$7:$AE$82,2,FALSE)</f>
        <v>-</v>
      </c>
      <c r="P38" s="480" t="str">
        <f>VLOOKUP($N38,Input!$Z$7:$AE$82,3,FALSE)</f>
        <v>-</v>
      </c>
      <c r="Q38" s="480" t="str">
        <f>VLOOKUP($N38,Input!$Z$7:$AE$82,4,FALSE)</f>
        <v>-</v>
      </c>
      <c r="R38" s="481" t="str">
        <f>VLOOKUP($N38,Input!$Z$7:$AE$82,5,FALSE)</f>
        <v>-</v>
      </c>
      <c r="S38" s="482" t="str">
        <f>VLOOKUP($N38,Input!$Z$7:$AE$82,6,FALSE)</f>
        <v>-</v>
      </c>
      <c r="T38" s="150"/>
      <c r="U38" s="241"/>
      <c r="V38" s="150"/>
      <c r="W38" s="241"/>
      <c r="X38" s="150"/>
      <c r="Y38" s="437"/>
      <c r="Z38" s="614">
        <v>25</v>
      </c>
      <c r="AA38" s="479" t="str">
        <f>VLOOKUP($Z38,Input!$AG$7:$AL$108,2,FALSE)</f>
        <v>-</v>
      </c>
      <c r="AB38" s="480" t="str">
        <f>VLOOKUP($Z38,Input!$AG$7:$AL$108,3,FALSE)</f>
        <v>-</v>
      </c>
      <c r="AC38" s="480" t="str">
        <f>VLOOKUP($Z38,Input!$AG$7:$AL$108,4,FALSE)</f>
        <v>-</v>
      </c>
      <c r="AD38" s="481" t="str">
        <f>VLOOKUP($Z38,Input!$AG$7:$AL$108,5,FALSE)</f>
        <v>-</v>
      </c>
      <c r="AE38" s="482" t="str">
        <f>VLOOKUP($Z38,Input!$AG$7:$AL$108,6,FALSE)</f>
        <v>-</v>
      </c>
      <c r="AF38" s="150"/>
      <c r="AG38" s="241"/>
      <c r="AH38" s="150"/>
      <c r="AI38" s="241"/>
      <c r="AJ38" s="150"/>
      <c r="AK38" s="251"/>
      <c r="AM38" s="430">
        <v>25</v>
      </c>
      <c r="AN38" s="354" t="str">
        <f t="shared" si="1"/>
        <v>-</v>
      </c>
      <c r="AO38" s="355" t="str">
        <f t="shared" si="2"/>
        <v>-</v>
      </c>
      <c r="AP38" s="356" t="str">
        <f t="shared" si="3"/>
        <v>-</v>
      </c>
      <c r="AQ38" s="356" t="str">
        <f t="shared" si="4"/>
        <v>-</v>
      </c>
      <c r="AR38" s="357" t="str">
        <f t="shared" si="5"/>
        <v>-</v>
      </c>
      <c r="AS38" s="441" t="str">
        <f t="shared" si="6"/>
        <v>-</v>
      </c>
      <c r="AT38" s="357" t="str">
        <f t="shared" si="7"/>
        <v>-</v>
      </c>
      <c r="AV38" s="416">
        <f t="shared" si="8"/>
        <v>25</v>
      </c>
      <c r="AW38" s="37" t="str">
        <f t="shared" si="9"/>
        <v>-</v>
      </c>
      <c r="AX38" s="431" t="str">
        <f t="shared" si="10"/>
        <v>-</v>
      </c>
      <c r="AY38" s="431" t="str">
        <f t="shared" si="11"/>
        <v>-</v>
      </c>
      <c r="AZ38" s="305" t="str">
        <f t="shared" si="12"/>
        <v>-</v>
      </c>
      <c r="BA38" s="432" t="str">
        <f t="shared" si="13"/>
        <v>-</v>
      </c>
      <c r="BB38" s="433">
        <f t="shared" si="14"/>
        <v>0</v>
      </c>
      <c r="BC38" s="432">
        <f t="shared" si="15"/>
        <v>0</v>
      </c>
      <c r="BD38" s="423">
        <f t="shared" si="16"/>
        <v>0</v>
      </c>
      <c r="BE38" s="432">
        <f t="shared" si="17"/>
        <v>0</v>
      </c>
      <c r="BF38" s="423">
        <f t="shared" si="18"/>
        <v>0</v>
      </c>
      <c r="BH38" s="323" t="e">
        <f t="shared" si="19"/>
        <v>#VALUE!</v>
      </c>
      <c r="BI38" s="416">
        <f t="shared" si="28"/>
        <v>25</v>
      </c>
      <c r="BJ38" s="38" t="str">
        <f t="shared" si="31"/>
        <v>-</v>
      </c>
      <c r="BK38" s="324" t="str">
        <f t="shared" si="32"/>
        <v>-</v>
      </c>
      <c r="BL38" s="324" t="str">
        <f t="shared" si="33"/>
        <v>-</v>
      </c>
      <c r="BM38" s="325" t="str">
        <f t="shared" si="34"/>
        <v>-</v>
      </c>
      <c r="BN38" s="325" t="str">
        <f t="shared" si="21"/>
        <v>-</v>
      </c>
      <c r="BO38" s="424" t="str">
        <f t="shared" si="22"/>
        <v>-</v>
      </c>
      <c r="BP38" s="325" t="str">
        <f t="shared" si="23"/>
        <v>-</v>
      </c>
      <c r="BQ38" s="425" t="e">
        <f t="shared" si="24"/>
        <v>#VALUE!</v>
      </c>
      <c r="BR38" s="424" t="e">
        <f t="shared" si="25"/>
        <v>#VALUE!</v>
      </c>
      <c r="BS38" s="425" t="e">
        <f t="shared" si="26"/>
        <v>#VALUE!</v>
      </c>
      <c r="BT38" s="426" t="e">
        <f t="shared" si="27"/>
        <v>#VALUE!</v>
      </c>
      <c r="BU38" s="427">
        <f t="shared" si="29"/>
        <v>3.8000000000000001E-7</v>
      </c>
      <c r="BV38" s="428" t="str">
        <f t="shared" si="30"/>
        <v>-</v>
      </c>
    </row>
    <row r="39" spans="1:74" x14ac:dyDescent="0.25">
      <c r="A39" s="251"/>
      <c r="B39" s="614">
        <v>26</v>
      </c>
      <c r="C39" s="479" t="str">
        <f>VLOOKUP($B39,Input!$S$7:$X$82,2,FALSE)</f>
        <v>-</v>
      </c>
      <c r="D39" s="480" t="str">
        <f>VLOOKUP($B39,Input!$S$7:$X$82,3,FALSE)</f>
        <v>-</v>
      </c>
      <c r="E39" s="480" t="str">
        <f>VLOOKUP($B39,Input!$S$7:$X$82,4,FALSE)</f>
        <v>-</v>
      </c>
      <c r="F39" s="481" t="str">
        <f>VLOOKUP($B39,Input!$S$7:$X$82,5,FALSE)</f>
        <v>-</v>
      </c>
      <c r="G39" s="482" t="str">
        <f>VLOOKUP($B39,Input!$S$7:$X$82,6,FALSE)</f>
        <v>-</v>
      </c>
      <c r="H39" s="150"/>
      <c r="I39" s="241"/>
      <c r="J39" s="150"/>
      <c r="K39" s="241"/>
      <c r="L39" s="150"/>
      <c r="M39" s="437"/>
      <c r="N39" s="614">
        <v>26</v>
      </c>
      <c r="O39" s="479" t="str">
        <f>VLOOKUP($N39,Input!$Z$7:$AE$82,2,FALSE)</f>
        <v>-</v>
      </c>
      <c r="P39" s="480" t="str">
        <f>VLOOKUP($N39,Input!$Z$7:$AE$82,3,FALSE)</f>
        <v>-</v>
      </c>
      <c r="Q39" s="480" t="str">
        <f>VLOOKUP($N39,Input!$Z$7:$AE$82,4,FALSE)</f>
        <v>-</v>
      </c>
      <c r="R39" s="481" t="str">
        <f>VLOOKUP($N39,Input!$Z$7:$AE$82,5,FALSE)</f>
        <v>-</v>
      </c>
      <c r="S39" s="482" t="str">
        <f>VLOOKUP($N39,Input!$Z$7:$AE$82,6,FALSE)</f>
        <v>-</v>
      </c>
      <c r="T39" s="150"/>
      <c r="U39" s="241"/>
      <c r="V39" s="150"/>
      <c r="W39" s="241"/>
      <c r="X39" s="150"/>
      <c r="Y39" s="437"/>
      <c r="Z39" s="614">
        <v>26</v>
      </c>
      <c r="AA39" s="479" t="str">
        <f>VLOOKUP($Z39,Input!$AG$7:$AL$108,2,FALSE)</f>
        <v>-</v>
      </c>
      <c r="AB39" s="480" t="str">
        <f>VLOOKUP($Z39,Input!$AG$7:$AL$108,3,FALSE)</f>
        <v>-</v>
      </c>
      <c r="AC39" s="480" t="str">
        <f>VLOOKUP($Z39,Input!$AG$7:$AL$108,4,FALSE)</f>
        <v>-</v>
      </c>
      <c r="AD39" s="481" t="str">
        <f>VLOOKUP($Z39,Input!$AG$7:$AL$108,5,FALSE)</f>
        <v>-</v>
      </c>
      <c r="AE39" s="482" t="str">
        <f>VLOOKUP($Z39,Input!$AG$7:$AL$108,6,FALSE)</f>
        <v>-</v>
      </c>
      <c r="AF39" s="150"/>
      <c r="AG39" s="241"/>
      <c r="AH39" s="150"/>
      <c r="AI39" s="241"/>
      <c r="AJ39" s="150"/>
      <c r="AK39" s="251"/>
      <c r="AM39" s="430">
        <v>26</v>
      </c>
      <c r="AN39" s="354" t="str">
        <f t="shared" si="1"/>
        <v>-</v>
      </c>
      <c r="AO39" s="355" t="str">
        <f t="shared" si="2"/>
        <v>-</v>
      </c>
      <c r="AP39" s="356" t="str">
        <f t="shared" si="3"/>
        <v>-</v>
      </c>
      <c r="AQ39" s="356" t="str">
        <f t="shared" si="4"/>
        <v>-</v>
      </c>
      <c r="AR39" s="357" t="str">
        <f t="shared" si="5"/>
        <v>-</v>
      </c>
      <c r="AS39" s="441" t="str">
        <f t="shared" si="6"/>
        <v>-</v>
      </c>
      <c r="AT39" s="357" t="str">
        <f t="shared" si="7"/>
        <v>-</v>
      </c>
      <c r="AV39" s="416">
        <f t="shared" si="8"/>
        <v>26</v>
      </c>
      <c r="AW39" s="37" t="str">
        <f t="shared" si="9"/>
        <v>-</v>
      </c>
      <c r="AX39" s="431" t="str">
        <f t="shared" si="10"/>
        <v>-</v>
      </c>
      <c r="AY39" s="431" t="str">
        <f t="shared" si="11"/>
        <v>-</v>
      </c>
      <c r="AZ39" s="435" t="str">
        <f t="shared" si="12"/>
        <v>-</v>
      </c>
      <c r="BA39" s="432" t="str">
        <f t="shared" si="13"/>
        <v>-</v>
      </c>
      <c r="BB39" s="433">
        <f t="shared" si="14"/>
        <v>0</v>
      </c>
      <c r="BC39" s="432">
        <f t="shared" si="15"/>
        <v>0</v>
      </c>
      <c r="BD39" s="423">
        <f t="shared" si="16"/>
        <v>0</v>
      </c>
      <c r="BE39" s="432">
        <f t="shared" si="17"/>
        <v>0</v>
      </c>
      <c r="BF39" s="423">
        <f t="shared" si="18"/>
        <v>0</v>
      </c>
      <c r="BH39" s="323" t="e">
        <f t="shared" si="19"/>
        <v>#VALUE!</v>
      </c>
      <c r="BI39" s="416">
        <f t="shared" si="28"/>
        <v>26</v>
      </c>
      <c r="BJ39" s="38" t="str">
        <f t="shared" si="31"/>
        <v>-</v>
      </c>
      <c r="BK39" s="324" t="str">
        <f t="shared" si="32"/>
        <v>-</v>
      </c>
      <c r="BL39" s="324" t="str">
        <f t="shared" si="33"/>
        <v>-</v>
      </c>
      <c r="BM39" s="325" t="str">
        <f t="shared" si="34"/>
        <v>-</v>
      </c>
      <c r="BN39" s="325" t="str">
        <f t="shared" si="21"/>
        <v>-</v>
      </c>
      <c r="BO39" s="424" t="str">
        <f t="shared" si="22"/>
        <v>-</v>
      </c>
      <c r="BP39" s="325" t="str">
        <f t="shared" si="23"/>
        <v>-</v>
      </c>
      <c r="BQ39" s="425" t="e">
        <f t="shared" si="24"/>
        <v>#VALUE!</v>
      </c>
      <c r="BR39" s="424" t="e">
        <f t="shared" si="25"/>
        <v>#VALUE!</v>
      </c>
      <c r="BS39" s="425" t="e">
        <f t="shared" si="26"/>
        <v>#VALUE!</v>
      </c>
      <c r="BT39" s="426" t="e">
        <f t="shared" si="27"/>
        <v>#VALUE!</v>
      </c>
      <c r="BU39" s="427">
        <f t="shared" si="29"/>
        <v>3.9000000000000002E-7</v>
      </c>
      <c r="BV39" s="428" t="str">
        <f t="shared" si="30"/>
        <v>-</v>
      </c>
    </row>
    <row r="40" spans="1:74" x14ac:dyDescent="0.25">
      <c r="A40" s="429"/>
      <c r="B40" s="614">
        <v>27</v>
      </c>
      <c r="C40" s="479" t="str">
        <f>VLOOKUP($B40,Input!$S$7:$X$82,2,FALSE)</f>
        <v>-</v>
      </c>
      <c r="D40" s="480" t="str">
        <f>VLOOKUP($B40,Input!$S$7:$X$82,3,FALSE)</f>
        <v>-</v>
      </c>
      <c r="E40" s="480" t="str">
        <f>VLOOKUP($B40,Input!$S$7:$X$82,4,FALSE)</f>
        <v>-</v>
      </c>
      <c r="F40" s="481" t="str">
        <f>VLOOKUP($B40,Input!$S$7:$X$82,5,FALSE)</f>
        <v>-</v>
      </c>
      <c r="G40" s="482" t="str">
        <f>VLOOKUP($B40,Input!$S$7:$X$82,6,FALSE)</f>
        <v>-</v>
      </c>
      <c r="H40" s="150"/>
      <c r="I40" s="241"/>
      <c r="J40" s="150"/>
      <c r="K40" s="241"/>
      <c r="L40" s="150"/>
      <c r="M40" s="437"/>
      <c r="N40" s="614">
        <v>27</v>
      </c>
      <c r="O40" s="479" t="str">
        <f>VLOOKUP($N40,Input!$Z$7:$AE$82,2,FALSE)</f>
        <v>-</v>
      </c>
      <c r="P40" s="480" t="str">
        <f>VLOOKUP($N40,Input!$Z$7:$AE$82,3,FALSE)</f>
        <v>-</v>
      </c>
      <c r="Q40" s="480" t="str">
        <f>VLOOKUP($N40,Input!$Z$7:$AE$82,4,FALSE)</f>
        <v>-</v>
      </c>
      <c r="R40" s="481" t="str">
        <f>VLOOKUP($N40,Input!$Z$7:$AE$82,5,FALSE)</f>
        <v>-</v>
      </c>
      <c r="S40" s="482" t="str">
        <f>VLOOKUP($N40,Input!$Z$7:$AE$82,6,FALSE)</f>
        <v>-</v>
      </c>
      <c r="T40" s="150"/>
      <c r="U40" s="241"/>
      <c r="V40" s="150"/>
      <c r="W40" s="241"/>
      <c r="X40" s="150"/>
      <c r="Y40" s="437"/>
      <c r="Z40" s="614">
        <v>27</v>
      </c>
      <c r="AA40" s="479" t="str">
        <f>VLOOKUP($Z40,Input!$AG$7:$AL$108,2,FALSE)</f>
        <v>-</v>
      </c>
      <c r="AB40" s="480" t="str">
        <f>VLOOKUP($Z40,Input!$AG$7:$AL$108,3,FALSE)</f>
        <v>-</v>
      </c>
      <c r="AC40" s="480" t="str">
        <f>VLOOKUP($Z40,Input!$AG$7:$AL$108,4,FALSE)</f>
        <v>-</v>
      </c>
      <c r="AD40" s="481" t="str">
        <f>VLOOKUP($Z40,Input!$AG$7:$AL$108,5,FALSE)</f>
        <v>-</v>
      </c>
      <c r="AE40" s="482" t="str">
        <f>VLOOKUP($Z40,Input!$AG$7:$AL$108,6,FALSE)</f>
        <v>-</v>
      </c>
      <c r="AF40" s="150"/>
      <c r="AG40" s="241"/>
      <c r="AH40" s="150"/>
      <c r="AI40" s="241"/>
      <c r="AJ40" s="150"/>
      <c r="AK40" s="251"/>
      <c r="AM40" s="430">
        <v>27</v>
      </c>
      <c r="AN40" s="354" t="str">
        <f t="shared" si="1"/>
        <v>-</v>
      </c>
      <c r="AO40" s="355" t="str">
        <f t="shared" si="2"/>
        <v>-</v>
      </c>
      <c r="AP40" s="356" t="str">
        <f t="shared" si="3"/>
        <v>-</v>
      </c>
      <c r="AQ40" s="356" t="str">
        <f t="shared" si="4"/>
        <v>-</v>
      </c>
      <c r="AR40" s="357" t="str">
        <f t="shared" si="5"/>
        <v>-</v>
      </c>
      <c r="AS40" s="441" t="str">
        <f t="shared" si="6"/>
        <v>-</v>
      </c>
      <c r="AT40" s="357" t="str">
        <f t="shared" si="7"/>
        <v>-</v>
      </c>
      <c r="AV40" s="416">
        <f t="shared" si="8"/>
        <v>27</v>
      </c>
      <c r="AW40" s="37" t="str">
        <f t="shared" si="9"/>
        <v>-</v>
      </c>
      <c r="AX40" s="431" t="str">
        <f t="shared" si="10"/>
        <v>-</v>
      </c>
      <c r="AY40" s="431" t="str">
        <f t="shared" si="11"/>
        <v>-</v>
      </c>
      <c r="AZ40" s="435" t="str">
        <f t="shared" si="12"/>
        <v>-</v>
      </c>
      <c r="BA40" s="432" t="str">
        <f t="shared" si="13"/>
        <v>-</v>
      </c>
      <c r="BB40" s="433">
        <f t="shared" si="14"/>
        <v>0</v>
      </c>
      <c r="BC40" s="432">
        <f t="shared" si="15"/>
        <v>0</v>
      </c>
      <c r="BD40" s="423">
        <f t="shared" si="16"/>
        <v>0</v>
      </c>
      <c r="BE40" s="432">
        <f t="shared" si="17"/>
        <v>0</v>
      </c>
      <c r="BF40" s="423">
        <f t="shared" si="18"/>
        <v>0</v>
      </c>
      <c r="BH40" s="323" t="e">
        <f t="shared" si="19"/>
        <v>#VALUE!</v>
      </c>
      <c r="BI40" s="416">
        <f t="shared" ref="BI40:BI83" si="35">AV40</f>
        <v>27</v>
      </c>
      <c r="BJ40" s="38" t="str">
        <f t="shared" ref="BJ40:BJ83" si="36">AW40</f>
        <v>-</v>
      </c>
      <c r="BK40" s="324" t="str">
        <f t="shared" ref="BK40:BK83" si="37">AX40</f>
        <v>-</v>
      </c>
      <c r="BL40" s="324" t="str">
        <f t="shared" ref="BL40:BL83" si="38">AY40</f>
        <v>-</v>
      </c>
      <c r="BM40" s="325" t="str">
        <f t="shared" ref="BM40:BM83" si="39">AZ40</f>
        <v>-</v>
      </c>
      <c r="BN40" s="325" t="str">
        <f t="shared" si="21"/>
        <v>-</v>
      </c>
      <c r="BO40" s="424" t="str">
        <f t="shared" ref="BO40:BO83" si="40">IF(BA40="-","-",IF(BB40=0,1,IF(BD40=0,2,IF(BF40=0,3,"-"))))</f>
        <v>-</v>
      </c>
      <c r="BP40" s="325" t="str">
        <f t="shared" si="23"/>
        <v>-</v>
      </c>
      <c r="BQ40" s="425" t="e">
        <f t="shared" si="24"/>
        <v>#VALUE!</v>
      </c>
      <c r="BR40" s="424" t="e">
        <f t="shared" si="25"/>
        <v>#VALUE!</v>
      </c>
      <c r="BS40" s="425" t="e">
        <f t="shared" si="26"/>
        <v>#VALUE!</v>
      </c>
      <c r="BT40" s="426" t="e">
        <f t="shared" si="27"/>
        <v>#VALUE!</v>
      </c>
      <c r="BU40" s="427">
        <f t="shared" si="29"/>
        <v>3.9999999999999998E-7</v>
      </c>
      <c r="BV40" s="428" t="str">
        <f t="shared" si="30"/>
        <v>-</v>
      </c>
    </row>
    <row r="41" spans="1:74" x14ac:dyDescent="0.25">
      <c r="A41" s="251"/>
      <c r="B41" s="614">
        <v>28</v>
      </c>
      <c r="C41" s="479" t="str">
        <f>VLOOKUP($B41,Input!$S$7:$X$82,2,FALSE)</f>
        <v>-</v>
      </c>
      <c r="D41" s="480" t="str">
        <f>VLOOKUP($B41,Input!$S$7:$X$82,3,FALSE)</f>
        <v>-</v>
      </c>
      <c r="E41" s="480" t="str">
        <f>VLOOKUP($B41,Input!$S$7:$X$82,4,FALSE)</f>
        <v>-</v>
      </c>
      <c r="F41" s="481" t="str">
        <f>VLOOKUP($B41,Input!$S$7:$X$82,5,FALSE)</f>
        <v>-</v>
      </c>
      <c r="G41" s="482" t="str">
        <f>VLOOKUP($B41,Input!$S$7:$X$82,6,FALSE)</f>
        <v>-</v>
      </c>
      <c r="H41" s="150"/>
      <c r="I41" s="241"/>
      <c r="J41" s="150"/>
      <c r="K41" s="241"/>
      <c r="L41" s="150"/>
      <c r="M41" s="437"/>
      <c r="N41" s="614">
        <v>28</v>
      </c>
      <c r="O41" s="479" t="str">
        <f>VLOOKUP($N41,Input!$Z$7:$AE$82,2,FALSE)</f>
        <v>-</v>
      </c>
      <c r="P41" s="480" t="str">
        <f>VLOOKUP($N41,Input!$Z$7:$AE$82,3,FALSE)</f>
        <v>-</v>
      </c>
      <c r="Q41" s="480" t="str">
        <f>VLOOKUP($N41,Input!$Z$7:$AE$82,4,FALSE)</f>
        <v>-</v>
      </c>
      <c r="R41" s="481" t="str">
        <f>VLOOKUP($N41,Input!$Z$7:$AE$82,5,FALSE)</f>
        <v>-</v>
      </c>
      <c r="S41" s="482" t="str">
        <f>VLOOKUP($N41,Input!$Z$7:$AE$82,6,FALSE)</f>
        <v>-</v>
      </c>
      <c r="T41" s="150"/>
      <c r="U41" s="241"/>
      <c r="V41" s="150"/>
      <c r="W41" s="241"/>
      <c r="X41" s="150"/>
      <c r="Y41" s="437"/>
      <c r="Z41" s="614">
        <v>28</v>
      </c>
      <c r="AA41" s="479" t="str">
        <f>VLOOKUP($Z41,Input!$AG$7:$AL$108,2,FALSE)</f>
        <v>-</v>
      </c>
      <c r="AB41" s="480" t="str">
        <f>VLOOKUP($Z41,Input!$AG$7:$AL$108,3,FALSE)</f>
        <v>-</v>
      </c>
      <c r="AC41" s="480" t="str">
        <f>VLOOKUP($Z41,Input!$AG$7:$AL$108,4,FALSE)</f>
        <v>-</v>
      </c>
      <c r="AD41" s="481" t="str">
        <f>VLOOKUP($Z41,Input!$AG$7:$AL$108,5,FALSE)</f>
        <v>-</v>
      </c>
      <c r="AE41" s="482" t="str">
        <f>VLOOKUP($Z41,Input!$AG$7:$AL$108,6,FALSE)</f>
        <v>-</v>
      </c>
      <c r="AF41" s="150"/>
      <c r="AG41" s="241"/>
      <c r="AH41" s="150"/>
      <c r="AI41" s="241"/>
      <c r="AJ41" s="150"/>
      <c r="AK41" s="251"/>
      <c r="AM41" s="430">
        <v>28</v>
      </c>
      <c r="AN41" s="354" t="str">
        <f t="shared" si="1"/>
        <v>-</v>
      </c>
      <c r="AO41" s="355" t="str">
        <f t="shared" si="2"/>
        <v>-</v>
      </c>
      <c r="AP41" s="356" t="str">
        <f t="shared" si="3"/>
        <v>-</v>
      </c>
      <c r="AQ41" s="356" t="str">
        <f t="shared" si="4"/>
        <v>-</v>
      </c>
      <c r="AR41" s="357" t="str">
        <f t="shared" si="5"/>
        <v>-</v>
      </c>
      <c r="AS41" s="441" t="str">
        <f t="shared" si="6"/>
        <v>-</v>
      </c>
      <c r="AT41" s="357" t="str">
        <f t="shared" si="7"/>
        <v>-</v>
      </c>
      <c r="AV41" s="416">
        <f t="shared" si="8"/>
        <v>28</v>
      </c>
      <c r="AW41" s="37" t="str">
        <f t="shared" si="9"/>
        <v>-</v>
      </c>
      <c r="AX41" s="431" t="str">
        <f t="shared" si="10"/>
        <v>-</v>
      </c>
      <c r="AY41" s="431" t="str">
        <f t="shared" si="11"/>
        <v>-</v>
      </c>
      <c r="AZ41" s="435" t="str">
        <f t="shared" si="12"/>
        <v>-</v>
      </c>
      <c r="BA41" s="432" t="str">
        <f t="shared" si="13"/>
        <v>-</v>
      </c>
      <c r="BB41" s="433">
        <f t="shared" si="14"/>
        <v>0</v>
      </c>
      <c r="BC41" s="432">
        <f t="shared" si="15"/>
        <v>0</v>
      </c>
      <c r="BD41" s="423">
        <f t="shared" si="16"/>
        <v>0</v>
      </c>
      <c r="BE41" s="432">
        <f t="shared" si="17"/>
        <v>0</v>
      </c>
      <c r="BF41" s="423">
        <f t="shared" si="18"/>
        <v>0</v>
      </c>
      <c r="BH41" s="323" t="e">
        <f t="shared" si="19"/>
        <v>#VALUE!</v>
      </c>
      <c r="BI41" s="416">
        <f t="shared" si="35"/>
        <v>28</v>
      </c>
      <c r="BJ41" s="38" t="str">
        <f t="shared" si="36"/>
        <v>-</v>
      </c>
      <c r="BK41" s="324" t="str">
        <f t="shared" si="37"/>
        <v>-</v>
      </c>
      <c r="BL41" s="324" t="str">
        <f t="shared" si="38"/>
        <v>-</v>
      </c>
      <c r="BM41" s="325" t="str">
        <f t="shared" si="39"/>
        <v>-</v>
      </c>
      <c r="BN41" s="325" t="str">
        <f t="shared" si="21"/>
        <v>-</v>
      </c>
      <c r="BO41" s="424" t="str">
        <f t="shared" si="40"/>
        <v>-</v>
      </c>
      <c r="BP41" s="325" t="str">
        <f t="shared" si="23"/>
        <v>-</v>
      </c>
      <c r="BQ41" s="425" t="e">
        <f t="shared" si="24"/>
        <v>#VALUE!</v>
      </c>
      <c r="BR41" s="424" t="e">
        <f t="shared" si="25"/>
        <v>#VALUE!</v>
      </c>
      <c r="BS41" s="425" t="e">
        <f t="shared" si="26"/>
        <v>#VALUE!</v>
      </c>
      <c r="BT41" s="426" t="e">
        <f t="shared" si="27"/>
        <v>#VALUE!</v>
      </c>
      <c r="BU41" s="427">
        <f t="shared" si="29"/>
        <v>4.0999999999999999E-7</v>
      </c>
      <c r="BV41" s="428" t="str">
        <f t="shared" si="30"/>
        <v>-</v>
      </c>
    </row>
    <row r="42" spans="1:74" x14ac:dyDescent="0.25">
      <c r="A42" s="251"/>
      <c r="B42" s="614">
        <v>29</v>
      </c>
      <c r="C42" s="479" t="str">
        <f>VLOOKUP($B42,Input!$S$7:$X$82,2,FALSE)</f>
        <v>-</v>
      </c>
      <c r="D42" s="480" t="str">
        <f>VLOOKUP($B42,Input!$S$7:$X$82,3,FALSE)</f>
        <v>-</v>
      </c>
      <c r="E42" s="480" t="str">
        <f>VLOOKUP($B42,Input!$S$7:$X$82,4,FALSE)</f>
        <v>-</v>
      </c>
      <c r="F42" s="481" t="str">
        <f>VLOOKUP($B42,Input!$S$7:$X$82,5,FALSE)</f>
        <v>-</v>
      </c>
      <c r="G42" s="482" t="str">
        <f>VLOOKUP($B42,Input!$S$7:$X$82,6,FALSE)</f>
        <v>-</v>
      </c>
      <c r="H42" s="150"/>
      <c r="I42" s="241"/>
      <c r="J42" s="150"/>
      <c r="K42" s="241"/>
      <c r="L42" s="150"/>
      <c r="M42" s="437"/>
      <c r="N42" s="614">
        <v>29</v>
      </c>
      <c r="O42" s="479" t="str">
        <f>VLOOKUP($N42,Input!$Z$7:$AE$82,2,FALSE)</f>
        <v>-</v>
      </c>
      <c r="P42" s="480" t="str">
        <f>VLOOKUP($N42,Input!$Z$7:$AE$82,3,FALSE)</f>
        <v>-</v>
      </c>
      <c r="Q42" s="480" t="str">
        <f>VLOOKUP($N42,Input!$Z$7:$AE$82,4,FALSE)</f>
        <v>-</v>
      </c>
      <c r="R42" s="481" t="str">
        <f>VLOOKUP($N42,Input!$Z$7:$AE$82,5,FALSE)</f>
        <v>-</v>
      </c>
      <c r="S42" s="482" t="str">
        <f>VLOOKUP($N42,Input!$Z$7:$AE$82,6,FALSE)</f>
        <v>-</v>
      </c>
      <c r="T42" s="150"/>
      <c r="U42" s="241"/>
      <c r="V42" s="150"/>
      <c r="W42" s="241"/>
      <c r="X42" s="150"/>
      <c r="Y42" s="437"/>
      <c r="Z42" s="614">
        <v>29</v>
      </c>
      <c r="AA42" s="479" t="str">
        <f>VLOOKUP($Z42,Input!$AG$7:$AL$108,2,FALSE)</f>
        <v>-</v>
      </c>
      <c r="AB42" s="480" t="str">
        <f>VLOOKUP($Z42,Input!$AG$7:$AL$108,3,FALSE)</f>
        <v>-</v>
      </c>
      <c r="AC42" s="480" t="str">
        <f>VLOOKUP($Z42,Input!$AG$7:$AL$108,4,FALSE)</f>
        <v>-</v>
      </c>
      <c r="AD42" s="481" t="str">
        <f>VLOOKUP($Z42,Input!$AG$7:$AL$108,5,FALSE)</f>
        <v>-</v>
      </c>
      <c r="AE42" s="482" t="str">
        <f>VLOOKUP($Z42,Input!$AG$7:$AL$108,6,FALSE)</f>
        <v>-</v>
      </c>
      <c r="AF42" s="150"/>
      <c r="AG42" s="241"/>
      <c r="AH42" s="150"/>
      <c r="AI42" s="241"/>
      <c r="AJ42" s="150"/>
      <c r="AK42" s="251"/>
      <c r="AM42" s="430">
        <v>29</v>
      </c>
      <c r="AN42" s="354" t="str">
        <f t="shared" si="1"/>
        <v>-</v>
      </c>
      <c r="AO42" s="355" t="str">
        <f t="shared" si="2"/>
        <v>-</v>
      </c>
      <c r="AP42" s="356" t="str">
        <f t="shared" si="3"/>
        <v>-</v>
      </c>
      <c r="AQ42" s="356" t="str">
        <f t="shared" si="4"/>
        <v>-</v>
      </c>
      <c r="AR42" s="357" t="str">
        <f t="shared" si="5"/>
        <v>-</v>
      </c>
      <c r="AS42" s="441" t="str">
        <f t="shared" si="6"/>
        <v>-</v>
      </c>
      <c r="AT42" s="357" t="str">
        <f t="shared" si="7"/>
        <v>-</v>
      </c>
      <c r="AV42" s="416">
        <f t="shared" si="8"/>
        <v>29</v>
      </c>
      <c r="AW42" s="37" t="str">
        <f t="shared" si="9"/>
        <v>-</v>
      </c>
      <c r="AX42" s="431" t="str">
        <f t="shared" si="10"/>
        <v>-</v>
      </c>
      <c r="AY42" s="431" t="str">
        <f t="shared" si="11"/>
        <v>-</v>
      </c>
      <c r="AZ42" s="435" t="str">
        <f t="shared" si="12"/>
        <v>-</v>
      </c>
      <c r="BA42" s="432" t="str">
        <f t="shared" si="13"/>
        <v>-</v>
      </c>
      <c r="BB42" s="433">
        <f t="shared" si="14"/>
        <v>0</v>
      </c>
      <c r="BC42" s="432">
        <f t="shared" si="15"/>
        <v>0</v>
      </c>
      <c r="BD42" s="423">
        <f t="shared" si="16"/>
        <v>0</v>
      </c>
      <c r="BE42" s="432">
        <f t="shared" si="17"/>
        <v>0</v>
      </c>
      <c r="BF42" s="423">
        <f t="shared" si="18"/>
        <v>0</v>
      </c>
      <c r="BH42" s="323" t="e">
        <f t="shared" si="19"/>
        <v>#VALUE!</v>
      </c>
      <c r="BI42" s="416">
        <f t="shared" si="35"/>
        <v>29</v>
      </c>
      <c r="BJ42" s="38" t="str">
        <f t="shared" si="36"/>
        <v>-</v>
      </c>
      <c r="BK42" s="324" t="str">
        <f t="shared" si="37"/>
        <v>-</v>
      </c>
      <c r="BL42" s="324" t="str">
        <f t="shared" si="38"/>
        <v>-</v>
      </c>
      <c r="BM42" s="325" t="str">
        <f t="shared" si="39"/>
        <v>-</v>
      </c>
      <c r="BN42" s="325" t="str">
        <f t="shared" si="21"/>
        <v>-</v>
      </c>
      <c r="BO42" s="424" t="str">
        <f t="shared" si="40"/>
        <v>-</v>
      </c>
      <c r="BP42" s="325" t="str">
        <f t="shared" si="23"/>
        <v>-</v>
      </c>
      <c r="BQ42" s="425" t="e">
        <f t="shared" si="24"/>
        <v>#VALUE!</v>
      </c>
      <c r="BR42" s="424" t="e">
        <f t="shared" si="25"/>
        <v>#VALUE!</v>
      </c>
      <c r="BS42" s="425" t="e">
        <f t="shared" si="26"/>
        <v>#VALUE!</v>
      </c>
      <c r="BT42" s="426" t="e">
        <f t="shared" si="27"/>
        <v>#VALUE!</v>
      </c>
      <c r="BU42" s="427">
        <f t="shared" si="29"/>
        <v>4.2E-7</v>
      </c>
      <c r="BV42" s="428" t="str">
        <f t="shared" si="30"/>
        <v>-</v>
      </c>
    </row>
    <row r="43" spans="1:74" x14ac:dyDescent="0.25">
      <c r="A43" s="251"/>
      <c r="B43" s="614">
        <v>30</v>
      </c>
      <c r="C43" s="479" t="str">
        <f>VLOOKUP($B43,Input!$S$7:$X$82,2,FALSE)</f>
        <v>-</v>
      </c>
      <c r="D43" s="480" t="str">
        <f>VLOOKUP($B43,Input!$S$7:$X$82,3,FALSE)</f>
        <v>-</v>
      </c>
      <c r="E43" s="480" t="str">
        <f>VLOOKUP($B43,Input!$S$7:$X$82,4,FALSE)</f>
        <v>-</v>
      </c>
      <c r="F43" s="481" t="str">
        <f>VLOOKUP($B43,Input!$S$7:$X$82,5,FALSE)</f>
        <v>-</v>
      </c>
      <c r="G43" s="482" t="str">
        <f>VLOOKUP($B43,Input!$S$7:$X$82,6,FALSE)</f>
        <v>-</v>
      </c>
      <c r="H43" s="150"/>
      <c r="I43" s="241"/>
      <c r="J43" s="150"/>
      <c r="K43" s="241"/>
      <c r="L43" s="150"/>
      <c r="M43" s="437"/>
      <c r="N43" s="614">
        <v>30</v>
      </c>
      <c r="O43" s="479" t="str">
        <f>VLOOKUP($N43,Input!$Z$7:$AE$82,2,FALSE)</f>
        <v>-</v>
      </c>
      <c r="P43" s="480" t="str">
        <f>VLOOKUP($N43,Input!$Z$7:$AE$82,3,FALSE)</f>
        <v>-</v>
      </c>
      <c r="Q43" s="480" t="str">
        <f>VLOOKUP($N43,Input!$Z$7:$AE$82,4,FALSE)</f>
        <v>-</v>
      </c>
      <c r="R43" s="481" t="str">
        <f>VLOOKUP($N43,Input!$Z$7:$AE$82,5,FALSE)</f>
        <v>-</v>
      </c>
      <c r="S43" s="482" t="str">
        <f>VLOOKUP($N43,Input!$Z$7:$AE$82,6,FALSE)</f>
        <v>-</v>
      </c>
      <c r="T43" s="150"/>
      <c r="U43" s="241"/>
      <c r="V43" s="150"/>
      <c r="W43" s="241"/>
      <c r="X43" s="150"/>
      <c r="Y43" s="437"/>
      <c r="Z43" s="614">
        <v>30</v>
      </c>
      <c r="AA43" s="479" t="str">
        <f>VLOOKUP($Z43,Input!$AG$7:$AL$108,2,FALSE)</f>
        <v>-</v>
      </c>
      <c r="AB43" s="480" t="str">
        <f>VLOOKUP($Z43,Input!$AG$7:$AL$108,3,FALSE)</f>
        <v>-</v>
      </c>
      <c r="AC43" s="480" t="str">
        <f>VLOOKUP($Z43,Input!$AG$7:$AL$108,4,FALSE)</f>
        <v>-</v>
      </c>
      <c r="AD43" s="481" t="str">
        <f>VLOOKUP($Z43,Input!$AG$7:$AL$108,5,FALSE)</f>
        <v>-</v>
      </c>
      <c r="AE43" s="482" t="str">
        <f>VLOOKUP($Z43,Input!$AG$7:$AL$108,6,FALSE)</f>
        <v>-</v>
      </c>
      <c r="AF43" s="150"/>
      <c r="AG43" s="241"/>
      <c r="AH43" s="150"/>
      <c r="AI43" s="241"/>
      <c r="AJ43" s="150"/>
      <c r="AK43" s="251"/>
      <c r="AM43" s="430">
        <v>30</v>
      </c>
      <c r="AN43" s="354" t="str">
        <f t="shared" si="1"/>
        <v>-</v>
      </c>
      <c r="AO43" s="355" t="str">
        <f t="shared" si="2"/>
        <v>-</v>
      </c>
      <c r="AP43" s="356" t="str">
        <f t="shared" si="3"/>
        <v>-</v>
      </c>
      <c r="AQ43" s="356" t="str">
        <f t="shared" si="4"/>
        <v>-</v>
      </c>
      <c r="AR43" s="357" t="str">
        <f t="shared" si="5"/>
        <v>-</v>
      </c>
      <c r="AS43" s="441" t="str">
        <f t="shared" si="6"/>
        <v>-</v>
      </c>
      <c r="AT43" s="357" t="str">
        <f t="shared" si="7"/>
        <v>-</v>
      </c>
      <c r="AV43" s="416">
        <f t="shared" si="8"/>
        <v>30</v>
      </c>
      <c r="AW43" s="37" t="str">
        <f t="shared" si="9"/>
        <v>-</v>
      </c>
      <c r="AX43" s="431" t="str">
        <f t="shared" si="10"/>
        <v>-</v>
      </c>
      <c r="AY43" s="431" t="str">
        <f t="shared" si="11"/>
        <v>-</v>
      </c>
      <c r="AZ43" s="435" t="str">
        <f t="shared" si="12"/>
        <v>-</v>
      </c>
      <c r="BA43" s="432" t="str">
        <f t="shared" si="13"/>
        <v>-</v>
      </c>
      <c r="BB43" s="433">
        <f t="shared" si="14"/>
        <v>0</v>
      </c>
      <c r="BC43" s="432">
        <f t="shared" si="15"/>
        <v>0</v>
      </c>
      <c r="BD43" s="423">
        <f t="shared" si="16"/>
        <v>0</v>
      </c>
      <c r="BE43" s="432">
        <f t="shared" si="17"/>
        <v>0</v>
      </c>
      <c r="BF43" s="423">
        <f t="shared" si="18"/>
        <v>0</v>
      </c>
      <c r="BH43" s="323" t="e">
        <f t="shared" si="19"/>
        <v>#VALUE!</v>
      </c>
      <c r="BI43" s="416">
        <f t="shared" si="35"/>
        <v>30</v>
      </c>
      <c r="BJ43" s="38" t="str">
        <f t="shared" si="36"/>
        <v>-</v>
      </c>
      <c r="BK43" s="324" t="str">
        <f t="shared" si="37"/>
        <v>-</v>
      </c>
      <c r="BL43" s="324" t="str">
        <f t="shared" si="38"/>
        <v>-</v>
      </c>
      <c r="BM43" s="325" t="str">
        <f t="shared" si="39"/>
        <v>-</v>
      </c>
      <c r="BN43" s="325" t="str">
        <f t="shared" si="21"/>
        <v>-</v>
      </c>
      <c r="BO43" s="424" t="str">
        <f t="shared" si="40"/>
        <v>-</v>
      </c>
      <c r="BP43" s="325" t="str">
        <f t="shared" si="23"/>
        <v>-</v>
      </c>
      <c r="BQ43" s="425" t="e">
        <f t="shared" si="24"/>
        <v>#VALUE!</v>
      </c>
      <c r="BR43" s="424" t="e">
        <f t="shared" si="25"/>
        <v>#VALUE!</v>
      </c>
      <c r="BS43" s="425" t="e">
        <f t="shared" si="26"/>
        <v>#VALUE!</v>
      </c>
      <c r="BT43" s="426" t="e">
        <f t="shared" si="27"/>
        <v>#VALUE!</v>
      </c>
      <c r="BU43" s="427">
        <f t="shared" si="29"/>
        <v>4.3000000000000001E-7</v>
      </c>
      <c r="BV43" s="428" t="str">
        <f t="shared" si="30"/>
        <v>-</v>
      </c>
    </row>
    <row r="44" spans="1:74" x14ac:dyDescent="0.25">
      <c r="A44" s="429"/>
      <c r="B44" s="614">
        <v>31</v>
      </c>
      <c r="C44" s="479" t="str">
        <f>VLOOKUP($B44,Input!$S$7:$X$82,2,FALSE)</f>
        <v>-</v>
      </c>
      <c r="D44" s="480" t="str">
        <f>VLOOKUP($B44,Input!$S$7:$X$82,3,FALSE)</f>
        <v>-</v>
      </c>
      <c r="E44" s="480" t="str">
        <f>VLOOKUP($B44,Input!$S$7:$X$82,4,FALSE)</f>
        <v>-</v>
      </c>
      <c r="F44" s="481" t="str">
        <f>VLOOKUP($B44,Input!$S$7:$X$82,5,FALSE)</f>
        <v>-</v>
      </c>
      <c r="G44" s="482" t="str">
        <f>VLOOKUP($B44,Input!$S$7:$X$82,6,FALSE)</f>
        <v>-</v>
      </c>
      <c r="H44" s="150"/>
      <c r="I44" s="241"/>
      <c r="J44" s="150"/>
      <c r="K44" s="241"/>
      <c r="L44" s="150"/>
      <c r="M44" s="437"/>
      <c r="N44" s="614">
        <v>31</v>
      </c>
      <c r="O44" s="479" t="str">
        <f>VLOOKUP($N44,Input!$Z$7:$AE$82,2,FALSE)</f>
        <v>-</v>
      </c>
      <c r="P44" s="480" t="str">
        <f>VLOOKUP($N44,Input!$Z$7:$AE$82,3,FALSE)</f>
        <v>-</v>
      </c>
      <c r="Q44" s="480" t="str">
        <f>VLOOKUP($N44,Input!$Z$7:$AE$82,4,FALSE)</f>
        <v>-</v>
      </c>
      <c r="R44" s="481" t="str">
        <f>VLOOKUP($N44,Input!$Z$7:$AE$82,5,FALSE)</f>
        <v>-</v>
      </c>
      <c r="S44" s="482" t="str">
        <f>VLOOKUP($N44,Input!$Z$7:$AE$82,6,FALSE)</f>
        <v>-</v>
      </c>
      <c r="T44" s="150"/>
      <c r="U44" s="241"/>
      <c r="V44" s="150"/>
      <c r="W44" s="241"/>
      <c r="X44" s="150"/>
      <c r="Y44" s="437"/>
      <c r="Z44" s="614">
        <v>31</v>
      </c>
      <c r="AA44" s="479" t="str">
        <f>VLOOKUP($Z44,Input!$AG$7:$AL$108,2,FALSE)</f>
        <v>-</v>
      </c>
      <c r="AB44" s="480" t="str">
        <f>VLOOKUP($Z44,Input!$AG$7:$AL$108,3,FALSE)</f>
        <v>-</v>
      </c>
      <c r="AC44" s="480" t="str">
        <f>VLOOKUP($Z44,Input!$AG$7:$AL$108,4,FALSE)</f>
        <v>-</v>
      </c>
      <c r="AD44" s="481" t="str">
        <f>VLOOKUP($Z44,Input!$AG$7:$AL$108,5,FALSE)</f>
        <v>-</v>
      </c>
      <c r="AE44" s="482" t="str">
        <f>VLOOKUP($Z44,Input!$AG$7:$AL$108,6,FALSE)</f>
        <v>-</v>
      </c>
      <c r="AF44" s="150"/>
      <c r="AG44" s="241"/>
      <c r="AH44" s="150"/>
      <c r="AI44" s="241"/>
      <c r="AJ44" s="150"/>
      <c r="AK44" s="251"/>
      <c r="AM44" s="430">
        <v>31</v>
      </c>
      <c r="AN44" s="354" t="str">
        <f t="shared" si="1"/>
        <v>-</v>
      </c>
      <c r="AO44" s="355" t="str">
        <f t="shared" si="2"/>
        <v>-</v>
      </c>
      <c r="AP44" s="356" t="str">
        <f t="shared" si="3"/>
        <v>-</v>
      </c>
      <c r="AQ44" s="356" t="str">
        <f t="shared" si="4"/>
        <v>-</v>
      </c>
      <c r="AR44" s="357" t="str">
        <f t="shared" si="5"/>
        <v>-</v>
      </c>
      <c r="AS44" s="441" t="str">
        <f t="shared" si="6"/>
        <v>-</v>
      </c>
      <c r="AT44" s="357" t="str">
        <f t="shared" si="7"/>
        <v>-</v>
      </c>
      <c r="AV44" s="416">
        <f t="shared" si="8"/>
        <v>31</v>
      </c>
      <c r="AW44" s="37" t="str">
        <f t="shared" si="9"/>
        <v>-</v>
      </c>
      <c r="AX44" s="431" t="str">
        <f t="shared" si="10"/>
        <v>-</v>
      </c>
      <c r="AY44" s="431" t="str">
        <f t="shared" si="11"/>
        <v>-</v>
      </c>
      <c r="AZ44" s="435" t="str">
        <f t="shared" si="12"/>
        <v>-</v>
      </c>
      <c r="BA44" s="432" t="str">
        <f t="shared" si="13"/>
        <v>-</v>
      </c>
      <c r="BB44" s="433">
        <f t="shared" si="14"/>
        <v>0</v>
      </c>
      <c r="BC44" s="432">
        <f t="shared" si="15"/>
        <v>0</v>
      </c>
      <c r="BD44" s="423">
        <f t="shared" si="16"/>
        <v>0</v>
      </c>
      <c r="BE44" s="432">
        <f t="shared" si="17"/>
        <v>0</v>
      </c>
      <c r="BF44" s="423">
        <f t="shared" si="18"/>
        <v>0</v>
      </c>
      <c r="BH44" s="323" t="e">
        <f t="shared" si="19"/>
        <v>#VALUE!</v>
      </c>
      <c r="BI44" s="416">
        <f t="shared" si="35"/>
        <v>31</v>
      </c>
      <c r="BJ44" s="38" t="str">
        <f t="shared" si="36"/>
        <v>-</v>
      </c>
      <c r="BK44" s="324" t="str">
        <f t="shared" si="37"/>
        <v>-</v>
      </c>
      <c r="BL44" s="324" t="str">
        <f t="shared" si="38"/>
        <v>-</v>
      </c>
      <c r="BM44" s="325" t="str">
        <f t="shared" si="39"/>
        <v>-</v>
      </c>
      <c r="BN44" s="325" t="str">
        <f t="shared" si="21"/>
        <v>-</v>
      </c>
      <c r="BO44" s="424" t="str">
        <f t="shared" si="40"/>
        <v>-</v>
      </c>
      <c r="BP44" s="325" t="str">
        <f t="shared" si="23"/>
        <v>-</v>
      </c>
      <c r="BQ44" s="425" t="e">
        <f t="shared" si="24"/>
        <v>#VALUE!</v>
      </c>
      <c r="BR44" s="424" t="e">
        <f t="shared" si="25"/>
        <v>#VALUE!</v>
      </c>
      <c r="BS44" s="425" t="e">
        <f t="shared" si="26"/>
        <v>#VALUE!</v>
      </c>
      <c r="BT44" s="426" t="e">
        <f t="shared" si="27"/>
        <v>#VALUE!</v>
      </c>
      <c r="BU44" s="427">
        <f t="shared" si="29"/>
        <v>4.4000000000000002E-7</v>
      </c>
      <c r="BV44" s="428" t="str">
        <f t="shared" si="30"/>
        <v>-</v>
      </c>
    </row>
    <row r="45" spans="1:74" x14ac:dyDescent="0.25">
      <c r="A45" s="251"/>
      <c r="B45" s="614">
        <v>32</v>
      </c>
      <c r="C45" s="479" t="str">
        <f>VLOOKUP($B45,Input!$S$7:$X$82,2,FALSE)</f>
        <v>-</v>
      </c>
      <c r="D45" s="480" t="str">
        <f>VLOOKUP($B45,Input!$S$7:$X$82,3,FALSE)</f>
        <v>-</v>
      </c>
      <c r="E45" s="480" t="str">
        <f>VLOOKUP($B45,Input!$S$7:$X$82,4,FALSE)</f>
        <v>-</v>
      </c>
      <c r="F45" s="481" t="str">
        <f>VLOOKUP($B45,Input!$S$7:$X$82,5,FALSE)</f>
        <v>-</v>
      </c>
      <c r="G45" s="482" t="str">
        <f>VLOOKUP($B45,Input!$S$7:$X$82,6,FALSE)</f>
        <v>-</v>
      </c>
      <c r="H45" s="150"/>
      <c r="I45" s="241"/>
      <c r="J45" s="150"/>
      <c r="K45" s="241"/>
      <c r="L45" s="150"/>
      <c r="M45" s="437"/>
      <c r="N45" s="614">
        <v>32</v>
      </c>
      <c r="O45" s="479" t="str">
        <f>VLOOKUP($N45,Input!$Z$7:$AE$82,2,FALSE)</f>
        <v>-</v>
      </c>
      <c r="P45" s="480" t="str">
        <f>VLOOKUP($N45,Input!$Z$7:$AE$82,3,FALSE)</f>
        <v>-</v>
      </c>
      <c r="Q45" s="480" t="str">
        <f>VLOOKUP($N45,Input!$Z$7:$AE$82,4,FALSE)</f>
        <v>-</v>
      </c>
      <c r="R45" s="481" t="str">
        <f>VLOOKUP($N45,Input!$Z$7:$AE$82,5,FALSE)</f>
        <v>-</v>
      </c>
      <c r="S45" s="482" t="str">
        <f>VLOOKUP($N45,Input!$Z$7:$AE$82,6,FALSE)</f>
        <v>-</v>
      </c>
      <c r="T45" s="150"/>
      <c r="U45" s="241"/>
      <c r="V45" s="150"/>
      <c r="W45" s="241"/>
      <c r="X45" s="150"/>
      <c r="Y45" s="437"/>
      <c r="Z45" s="614">
        <v>32</v>
      </c>
      <c r="AA45" s="479" t="str">
        <f>VLOOKUP($Z45,Input!$AG$7:$AL$108,2,FALSE)</f>
        <v>-</v>
      </c>
      <c r="AB45" s="480" t="str">
        <f>VLOOKUP($Z45,Input!$AG$7:$AL$108,3,FALSE)</f>
        <v>-</v>
      </c>
      <c r="AC45" s="480" t="str">
        <f>VLOOKUP($Z45,Input!$AG$7:$AL$108,4,FALSE)</f>
        <v>-</v>
      </c>
      <c r="AD45" s="481" t="str">
        <f>VLOOKUP($Z45,Input!$AG$7:$AL$108,5,FALSE)</f>
        <v>-</v>
      </c>
      <c r="AE45" s="482" t="str">
        <f>VLOOKUP($Z45,Input!$AG$7:$AL$108,6,FALSE)</f>
        <v>-</v>
      </c>
      <c r="AF45" s="150"/>
      <c r="AG45" s="241"/>
      <c r="AH45" s="150"/>
      <c r="AI45" s="241"/>
      <c r="AJ45" s="150"/>
      <c r="AK45" s="251"/>
      <c r="AM45" s="430">
        <v>32</v>
      </c>
      <c r="AN45" s="354" t="str">
        <f t="shared" si="1"/>
        <v>-</v>
      </c>
      <c r="AO45" s="355" t="str">
        <f t="shared" si="2"/>
        <v>-</v>
      </c>
      <c r="AP45" s="356" t="str">
        <f t="shared" si="3"/>
        <v>-</v>
      </c>
      <c r="AQ45" s="356" t="str">
        <f t="shared" si="4"/>
        <v>-</v>
      </c>
      <c r="AR45" s="357" t="str">
        <f t="shared" si="5"/>
        <v>-</v>
      </c>
      <c r="AS45" s="441" t="str">
        <f t="shared" si="6"/>
        <v>-</v>
      </c>
      <c r="AT45" s="357" t="str">
        <f t="shared" si="7"/>
        <v>-</v>
      </c>
      <c r="AV45" s="416">
        <f t="shared" si="8"/>
        <v>32</v>
      </c>
      <c r="AW45" s="37" t="str">
        <f t="shared" si="9"/>
        <v>-</v>
      </c>
      <c r="AX45" s="431" t="str">
        <f t="shared" si="10"/>
        <v>-</v>
      </c>
      <c r="AY45" s="431" t="str">
        <f t="shared" si="11"/>
        <v>-</v>
      </c>
      <c r="AZ45" s="435" t="str">
        <f t="shared" si="12"/>
        <v>-</v>
      </c>
      <c r="BA45" s="432" t="str">
        <f t="shared" si="13"/>
        <v>-</v>
      </c>
      <c r="BB45" s="433">
        <f t="shared" si="14"/>
        <v>0</v>
      </c>
      <c r="BC45" s="432">
        <f t="shared" si="15"/>
        <v>0</v>
      </c>
      <c r="BD45" s="423">
        <f t="shared" si="16"/>
        <v>0</v>
      </c>
      <c r="BE45" s="432">
        <f t="shared" si="17"/>
        <v>0</v>
      </c>
      <c r="BF45" s="423">
        <f t="shared" si="18"/>
        <v>0</v>
      </c>
      <c r="BH45" s="323" t="e">
        <f t="shared" si="19"/>
        <v>#VALUE!</v>
      </c>
      <c r="BI45" s="416">
        <f t="shared" si="35"/>
        <v>32</v>
      </c>
      <c r="BJ45" s="38" t="str">
        <f t="shared" si="36"/>
        <v>-</v>
      </c>
      <c r="BK45" s="324" t="str">
        <f t="shared" si="37"/>
        <v>-</v>
      </c>
      <c r="BL45" s="324" t="str">
        <f t="shared" si="38"/>
        <v>-</v>
      </c>
      <c r="BM45" s="325" t="str">
        <f t="shared" si="39"/>
        <v>-</v>
      </c>
      <c r="BN45" s="325" t="str">
        <f t="shared" si="21"/>
        <v>-</v>
      </c>
      <c r="BO45" s="424" t="str">
        <f t="shared" si="40"/>
        <v>-</v>
      </c>
      <c r="BP45" s="325" t="str">
        <f t="shared" si="23"/>
        <v>-</v>
      </c>
      <c r="BQ45" s="425" t="e">
        <f t="shared" si="24"/>
        <v>#VALUE!</v>
      </c>
      <c r="BR45" s="424" t="e">
        <f t="shared" si="25"/>
        <v>#VALUE!</v>
      </c>
      <c r="BS45" s="425" t="e">
        <f t="shared" si="26"/>
        <v>#VALUE!</v>
      </c>
      <c r="BT45" s="426" t="e">
        <f t="shared" si="27"/>
        <v>#VALUE!</v>
      </c>
      <c r="BU45" s="427">
        <f t="shared" si="29"/>
        <v>4.5000000000000003E-7</v>
      </c>
      <c r="BV45" s="428" t="str">
        <f t="shared" si="30"/>
        <v>-</v>
      </c>
    </row>
    <row r="46" spans="1:74" x14ac:dyDescent="0.25">
      <c r="A46" s="251"/>
      <c r="B46" s="614">
        <v>33</v>
      </c>
      <c r="C46" s="479" t="str">
        <f>VLOOKUP($B46,Input!$S$7:$X$82,2,FALSE)</f>
        <v>-</v>
      </c>
      <c r="D46" s="480" t="str">
        <f>VLOOKUP($B46,Input!$S$7:$X$82,3,FALSE)</f>
        <v>-</v>
      </c>
      <c r="E46" s="480" t="str">
        <f>VLOOKUP($B46,Input!$S$7:$X$82,4,FALSE)</f>
        <v>-</v>
      </c>
      <c r="F46" s="481" t="str">
        <f>VLOOKUP($B46,Input!$S$7:$X$82,5,FALSE)</f>
        <v>-</v>
      </c>
      <c r="G46" s="482" t="str">
        <f>VLOOKUP($B46,Input!$S$7:$X$82,6,FALSE)</f>
        <v>-</v>
      </c>
      <c r="H46" s="150"/>
      <c r="I46" s="241"/>
      <c r="J46" s="150"/>
      <c r="K46" s="241"/>
      <c r="L46" s="150"/>
      <c r="M46" s="437"/>
      <c r="N46" s="614">
        <v>33</v>
      </c>
      <c r="O46" s="479" t="str">
        <f>VLOOKUP($N46,Input!$Z$7:$AE$82,2,FALSE)</f>
        <v>-</v>
      </c>
      <c r="P46" s="480" t="str">
        <f>VLOOKUP($N46,Input!$Z$7:$AE$82,3,FALSE)</f>
        <v>-</v>
      </c>
      <c r="Q46" s="480" t="str">
        <f>VLOOKUP($N46,Input!$Z$7:$AE$82,4,FALSE)</f>
        <v>-</v>
      </c>
      <c r="R46" s="481" t="str">
        <f>VLOOKUP($N46,Input!$Z$7:$AE$82,5,FALSE)</f>
        <v>-</v>
      </c>
      <c r="S46" s="482" t="str">
        <f>VLOOKUP($N46,Input!$Z$7:$AE$82,6,FALSE)</f>
        <v>-</v>
      </c>
      <c r="T46" s="150"/>
      <c r="U46" s="241"/>
      <c r="V46" s="150"/>
      <c r="W46" s="241"/>
      <c r="X46" s="150"/>
      <c r="Y46" s="437"/>
      <c r="Z46" s="614">
        <v>33</v>
      </c>
      <c r="AA46" s="479" t="str">
        <f>VLOOKUP($Z46,Input!$AG$7:$AL$108,2,FALSE)</f>
        <v>-</v>
      </c>
      <c r="AB46" s="480" t="str">
        <f>VLOOKUP($Z46,Input!$AG$7:$AL$108,3,FALSE)</f>
        <v>-</v>
      </c>
      <c r="AC46" s="480" t="str">
        <f>VLOOKUP($Z46,Input!$AG$7:$AL$108,4,FALSE)</f>
        <v>-</v>
      </c>
      <c r="AD46" s="481" t="str">
        <f>VLOOKUP($Z46,Input!$AG$7:$AL$108,5,FALSE)</f>
        <v>-</v>
      </c>
      <c r="AE46" s="482" t="str">
        <f>VLOOKUP($Z46,Input!$AG$7:$AL$108,6,FALSE)</f>
        <v>-</v>
      </c>
      <c r="AF46" s="150"/>
      <c r="AG46" s="241"/>
      <c r="AH46" s="150"/>
      <c r="AI46" s="241"/>
      <c r="AJ46" s="150"/>
      <c r="AK46" s="251"/>
      <c r="AM46" s="430">
        <v>33</v>
      </c>
      <c r="AN46" s="354" t="str">
        <f t="shared" ref="AN46:AN77" si="41">IF(ISNA(VLOOKUP($AM46,$BH$14:$BV$83,2,FALSE)),"-",VLOOKUP($AM46,$BH$14:$BV$83,2,FALSE))</f>
        <v>-</v>
      </c>
      <c r="AO46" s="355" t="str">
        <f t="shared" ref="AO46:AO77" si="42">IF(ISNA(VLOOKUP($AM46,$BH$14:$BV$83,3,FALSE)),"-",VLOOKUP($AM46,$BH$14:$BV$83,3,FALSE))</f>
        <v>-</v>
      </c>
      <c r="AP46" s="356" t="str">
        <f t="shared" ref="AP46:AP77" si="43">IF(ISNA(VLOOKUP($AM46,$BH$14:$BV$83,4,FALSE)),"-",VLOOKUP($AM46,$BH$14:$BV$83,4,FALSE))</f>
        <v>-</v>
      </c>
      <c r="AQ46" s="356" t="str">
        <f t="shared" ref="AQ46:AQ77" si="44">IF(ISNA(VLOOKUP($AM46,$BH$14:$BV$83,5,FALSE)),"-",VLOOKUP($AM46,$BH$14:$BV$83,5,FALSE))</f>
        <v>-</v>
      </c>
      <c r="AR46" s="357" t="str">
        <f t="shared" ref="AR46:AR77" si="45">IF(ISNA(VLOOKUP($AM46,$BH$14:$BV$83,6,FALSE)),"-",VLOOKUP($AM46,$BH$14:$BV$83,6,FALSE))</f>
        <v>-</v>
      </c>
      <c r="AS46" s="441" t="str">
        <f t="shared" ref="AS46:AS77" si="46">IF(ISNA(VLOOKUP($AM46,$BH$14:$BV$83,7,FALSE)),"-",VLOOKUP($AM46,$BH$14:$BV$83,7,FALSE))</f>
        <v>-</v>
      </c>
      <c r="AT46" s="357" t="str">
        <f t="shared" ref="AT46:AT77" si="47">IF(ISNA(VLOOKUP($AM46,$BH$14:$BV$83,8,FALSE)),"-",VLOOKUP($AM46,$BH$14:$BV$83,8,FALSE))</f>
        <v>-</v>
      </c>
      <c r="AV46" s="416">
        <f t="shared" ref="AV46:AV77" si="48">IF($D$12="active",B46,IF($P$12="active",N46,IF($AB$12="active",Z46,"-")))</f>
        <v>33</v>
      </c>
      <c r="AW46" s="37" t="str">
        <f t="shared" ref="AW46:AW77" si="49">IF($D$12="active",C46,IF($P$12="active",O46,IF($AB$12="active",AA46,"-")))</f>
        <v>-</v>
      </c>
      <c r="AX46" s="431" t="str">
        <f t="shared" ref="AX46:AX77" si="50">IF($D$12="active",D46,IF($P$12="active",P46,IF($AB$12="active",AB46,"-")))</f>
        <v>-</v>
      </c>
      <c r="AY46" s="431" t="str">
        <f t="shared" ref="AY46:AY77" si="51">IF($D$12="active",E46,IF($P$12="active",Q46,IF($AB$12="active",AC46,"-")))</f>
        <v>-</v>
      </c>
      <c r="AZ46" s="435" t="str">
        <f t="shared" ref="AZ46:AZ77" si="52">IF($D$12="active",F46,IF($P$12="active",R46,IF($AB$12="active",AD46,"-")))</f>
        <v>-</v>
      </c>
      <c r="BA46" s="432" t="str">
        <f t="shared" ref="BA46:BA77" si="53">IF($D$12="active",G46,IF($P$12="active",S46,IF($AB$12="active",AE46,"-")))</f>
        <v>-</v>
      </c>
      <c r="BB46" s="433">
        <f t="shared" ref="BB46:BB77" si="54">IF($D$12="active",H46,IF($P$12="active",T46,IF($AB$12="active",AF46,"-")))</f>
        <v>0</v>
      </c>
      <c r="BC46" s="432">
        <f t="shared" ref="BC46:BC77" si="55">IF($D$12="active",I46,IF($P$12="active",U46,IF($AB$12="active",AG46,"-")))</f>
        <v>0</v>
      </c>
      <c r="BD46" s="423">
        <f t="shared" ref="BD46:BD77" si="56">IF($D$12="active",J46,IF($P$12="active",V46,IF($AB$12="active",AH46,"-")))</f>
        <v>0</v>
      </c>
      <c r="BE46" s="432">
        <f t="shared" ref="BE46:BE77" si="57">IF($D$12="active",K46,IF($P$12="active",W46,IF($AB$12="active",AI46,"-")))</f>
        <v>0</v>
      </c>
      <c r="BF46" s="423">
        <f t="shared" ref="BF46:BF77" si="58">IF($D$12="active",L46,IF($P$12="active",X46,IF($AB$12="active",AJ46,"-")))</f>
        <v>0</v>
      </c>
      <c r="BH46" s="323" t="e">
        <f t="shared" ref="BH46:BH77" si="59">RANK(BV46,$BV$14:$BV$89)</f>
        <v>#VALUE!</v>
      </c>
      <c r="BI46" s="416">
        <f t="shared" si="35"/>
        <v>33</v>
      </c>
      <c r="BJ46" s="38" t="str">
        <f t="shared" si="36"/>
        <v>-</v>
      </c>
      <c r="BK46" s="324" t="str">
        <f t="shared" si="37"/>
        <v>-</v>
      </c>
      <c r="BL46" s="324" t="str">
        <f t="shared" si="38"/>
        <v>-</v>
      </c>
      <c r="BM46" s="325" t="str">
        <f t="shared" si="39"/>
        <v>-</v>
      </c>
      <c r="BN46" s="325" t="str">
        <f t="shared" ref="BN46:BN68" si="60">IF(BO46=1,BA46,(IF(BO46=2,BC46,IF(BO46=3,BE46,"-"))))</f>
        <v>-</v>
      </c>
      <c r="BO46" s="424" t="str">
        <f t="shared" si="40"/>
        <v>-</v>
      </c>
      <c r="BP46" s="325" t="str">
        <f t="shared" ref="BP46:BP68" si="61">IF(OR(BN46=0,BN46="-",VLOOKUP(BJ46,$F$3:$G$9,2,FALSE)&lt;&gt;"Yes"),"-","Yes")</f>
        <v>-</v>
      </c>
      <c r="BQ46" s="425" t="e">
        <f t="shared" ref="BQ46:BQ68" si="62">BJ46*BQ$9</f>
        <v>#VALUE!</v>
      </c>
      <c r="BR46" s="424" t="e">
        <f t="shared" ref="BR46:BR68" si="63">BN46*BR$9</f>
        <v>#VALUE!</v>
      </c>
      <c r="BS46" s="425" t="e">
        <f t="shared" ref="BS46:BS68" si="64">BO46*BS$9</f>
        <v>#VALUE!</v>
      </c>
      <c r="BT46" s="426" t="e">
        <f t="shared" ref="BT46:BT77" si="65">BM46*BT$9</f>
        <v>#VALUE!</v>
      </c>
      <c r="BU46" s="427">
        <f t="shared" si="29"/>
        <v>4.5999999999999999E-7</v>
      </c>
      <c r="BV46" s="428" t="str">
        <f t="shared" si="30"/>
        <v>-</v>
      </c>
    </row>
    <row r="47" spans="1:74" x14ac:dyDescent="0.25">
      <c r="A47" s="429"/>
      <c r="B47" s="614">
        <v>34</v>
      </c>
      <c r="C47" s="479" t="str">
        <f>VLOOKUP($B47,Input!$S$7:$X$82,2,FALSE)</f>
        <v>-</v>
      </c>
      <c r="D47" s="480" t="str">
        <f>VLOOKUP($B47,Input!$S$7:$X$82,3,FALSE)</f>
        <v>-</v>
      </c>
      <c r="E47" s="480" t="str">
        <f>VLOOKUP($B47,Input!$S$7:$X$82,4,FALSE)</f>
        <v>-</v>
      </c>
      <c r="F47" s="481" t="str">
        <f>VLOOKUP($B47,Input!$S$7:$X$82,5,FALSE)</f>
        <v>-</v>
      </c>
      <c r="G47" s="482" t="str">
        <f>VLOOKUP($B47,Input!$S$7:$X$82,6,FALSE)</f>
        <v>-</v>
      </c>
      <c r="H47" s="150"/>
      <c r="I47" s="241"/>
      <c r="J47" s="150"/>
      <c r="K47" s="241"/>
      <c r="L47" s="150"/>
      <c r="M47" s="437"/>
      <c r="N47" s="614">
        <v>34</v>
      </c>
      <c r="O47" s="479" t="str">
        <f>VLOOKUP($N47,Input!$Z$7:$AE$82,2,FALSE)</f>
        <v>-</v>
      </c>
      <c r="P47" s="480" t="str">
        <f>VLOOKUP($N47,Input!$Z$7:$AE$82,3,FALSE)</f>
        <v>-</v>
      </c>
      <c r="Q47" s="480" t="str">
        <f>VLOOKUP($N47,Input!$Z$7:$AE$82,4,FALSE)</f>
        <v>-</v>
      </c>
      <c r="R47" s="481" t="str">
        <f>VLOOKUP($N47,Input!$Z$7:$AE$82,5,FALSE)</f>
        <v>-</v>
      </c>
      <c r="S47" s="482" t="str">
        <f>VLOOKUP($N47,Input!$Z$7:$AE$82,6,FALSE)</f>
        <v>-</v>
      </c>
      <c r="T47" s="150"/>
      <c r="U47" s="241"/>
      <c r="V47" s="150"/>
      <c r="W47" s="241"/>
      <c r="X47" s="150"/>
      <c r="Y47" s="437"/>
      <c r="Z47" s="614">
        <v>34</v>
      </c>
      <c r="AA47" s="479" t="str">
        <f>VLOOKUP($Z47,Input!$AG$7:$AL$108,2,FALSE)</f>
        <v>-</v>
      </c>
      <c r="AB47" s="480" t="str">
        <f>VLOOKUP($Z47,Input!$AG$7:$AL$108,3,FALSE)</f>
        <v>-</v>
      </c>
      <c r="AC47" s="480" t="str">
        <f>VLOOKUP($Z47,Input!$AG$7:$AL$108,4,FALSE)</f>
        <v>-</v>
      </c>
      <c r="AD47" s="481" t="str">
        <f>VLOOKUP($Z47,Input!$AG$7:$AL$108,5,FALSE)</f>
        <v>-</v>
      </c>
      <c r="AE47" s="482" t="str">
        <f>VLOOKUP($Z47,Input!$AG$7:$AL$108,6,FALSE)</f>
        <v>-</v>
      </c>
      <c r="AF47" s="150"/>
      <c r="AG47" s="241"/>
      <c r="AH47" s="150"/>
      <c r="AI47" s="241"/>
      <c r="AJ47" s="150"/>
      <c r="AK47" s="251"/>
      <c r="AM47" s="430">
        <v>34</v>
      </c>
      <c r="AN47" s="354" t="str">
        <f t="shared" si="41"/>
        <v>-</v>
      </c>
      <c r="AO47" s="355" t="str">
        <f t="shared" si="42"/>
        <v>-</v>
      </c>
      <c r="AP47" s="356" t="str">
        <f t="shared" si="43"/>
        <v>-</v>
      </c>
      <c r="AQ47" s="356" t="str">
        <f t="shared" si="44"/>
        <v>-</v>
      </c>
      <c r="AR47" s="357" t="str">
        <f t="shared" si="45"/>
        <v>-</v>
      </c>
      <c r="AS47" s="441" t="str">
        <f t="shared" si="46"/>
        <v>-</v>
      </c>
      <c r="AT47" s="357" t="str">
        <f t="shared" si="47"/>
        <v>-</v>
      </c>
      <c r="AV47" s="416">
        <f t="shared" si="48"/>
        <v>34</v>
      </c>
      <c r="AW47" s="37" t="str">
        <f t="shared" si="49"/>
        <v>-</v>
      </c>
      <c r="AX47" s="431" t="str">
        <f t="shared" si="50"/>
        <v>-</v>
      </c>
      <c r="AY47" s="431" t="str">
        <f t="shared" si="51"/>
        <v>-</v>
      </c>
      <c r="AZ47" s="435" t="str">
        <f t="shared" si="52"/>
        <v>-</v>
      </c>
      <c r="BA47" s="432" t="str">
        <f t="shared" si="53"/>
        <v>-</v>
      </c>
      <c r="BB47" s="433">
        <f t="shared" si="54"/>
        <v>0</v>
      </c>
      <c r="BC47" s="432">
        <f t="shared" si="55"/>
        <v>0</v>
      </c>
      <c r="BD47" s="423">
        <f t="shared" si="56"/>
        <v>0</v>
      </c>
      <c r="BE47" s="432">
        <f t="shared" si="57"/>
        <v>0</v>
      </c>
      <c r="BF47" s="423">
        <f t="shared" si="58"/>
        <v>0</v>
      </c>
      <c r="BH47" s="323" t="e">
        <f t="shared" si="59"/>
        <v>#VALUE!</v>
      </c>
      <c r="BI47" s="416">
        <f t="shared" si="35"/>
        <v>34</v>
      </c>
      <c r="BJ47" s="38" t="str">
        <f t="shared" si="36"/>
        <v>-</v>
      </c>
      <c r="BK47" s="324" t="str">
        <f t="shared" si="37"/>
        <v>-</v>
      </c>
      <c r="BL47" s="324" t="str">
        <f t="shared" si="38"/>
        <v>-</v>
      </c>
      <c r="BM47" s="325" t="str">
        <f t="shared" si="39"/>
        <v>-</v>
      </c>
      <c r="BN47" s="325" t="str">
        <f t="shared" si="60"/>
        <v>-</v>
      </c>
      <c r="BO47" s="424" t="str">
        <f t="shared" si="40"/>
        <v>-</v>
      </c>
      <c r="BP47" s="325" t="str">
        <f t="shared" si="61"/>
        <v>-</v>
      </c>
      <c r="BQ47" s="425" t="e">
        <f t="shared" si="62"/>
        <v>#VALUE!</v>
      </c>
      <c r="BR47" s="424" t="e">
        <f t="shared" si="63"/>
        <v>#VALUE!</v>
      </c>
      <c r="BS47" s="425" t="e">
        <f t="shared" si="64"/>
        <v>#VALUE!</v>
      </c>
      <c r="BT47" s="426" t="e">
        <f t="shared" si="65"/>
        <v>#VALUE!</v>
      </c>
      <c r="BU47" s="427">
        <f t="shared" si="29"/>
        <v>4.7E-7</v>
      </c>
      <c r="BV47" s="428" t="str">
        <f t="shared" si="30"/>
        <v>-</v>
      </c>
    </row>
    <row r="48" spans="1:74" x14ac:dyDescent="0.25">
      <c r="A48" s="251"/>
      <c r="B48" s="614">
        <v>35</v>
      </c>
      <c r="C48" s="479" t="str">
        <f>VLOOKUP($B48,Input!$S$7:$X$82,2,FALSE)</f>
        <v>-</v>
      </c>
      <c r="D48" s="480" t="str">
        <f>VLOOKUP($B48,Input!$S$7:$X$82,3,FALSE)</f>
        <v>-</v>
      </c>
      <c r="E48" s="480" t="str">
        <f>VLOOKUP($B48,Input!$S$7:$X$82,4,FALSE)</f>
        <v>-</v>
      </c>
      <c r="F48" s="481" t="str">
        <f>VLOOKUP($B48,Input!$S$7:$X$82,5,FALSE)</f>
        <v>-</v>
      </c>
      <c r="G48" s="482" t="str">
        <f>VLOOKUP($B48,Input!$S$7:$X$82,6,FALSE)</f>
        <v>-</v>
      </c>
      <c r="H48" s="150"/>
      <c r="I48" s="241"/>
      <c r="J48" s="150"/>
      <c r="K48" s="241"/>
      <c r="L48" s="150"/>
      <c r="M48" s="437"/>
      <c r="N48" s="614">
        <v>35</v>
      </c>
      <c r="O48" s="479" t="str">
        <f>VLOOKUP($N48,Input!$Z$7:$AE$82,2,FALSE)</f>
        <v>-</v>
      </c>
      <c r="P48" s="480" t="str">
        <f>VLOOKUP($N48,Input!$Z$7:$AE$82,3,FALSE)</f>
        <v>-</v>
      </c>
      <c r="Q48" s="480" t="str">
        <f>VLOOKUP($N48,Input!$Z$7:$AE$82,4,FALSE)</f>
        <v>-</v>
      </c>
      <c r="R48" s="481" t="str">
        <f>VLOOKUP($N48,Input!$Z$7:$AE$82,5,FALSE)</f>
        <v>-</v>
      </c>
      <c r="S48" s="482" t="str">
        <f>VLOOKUP($N48,Input!$Z$7:$AE$82,6,FALSE)</f>
        <v>-</v>
      </c>
      <c r="T48" s="150"/>
      <c r="U48" s="241"/>
      <c r="V48" s="150"/>
      <c r="W48" s="241"/>
      <c r="X48" s="150"/>
      <c r="Y48" s="437"/>
      <c r="Z48" s="614">
        <v>35</v>
      </c>
      <c r="AA48" s="479" t="str">
        <f>VLOOKUP($Z48,Input!$AG$7:$AL$108,2,FALSE)</f>
        <v>-</v>
      </c>
      <c r="AB48" s="480" t="str">
        <f>VLOOKUP($Z48,Input!$AG$7:$AL$108,3,FALSE)</f>
        <v>-</v>
      </c>
      <c r="AC48" s="480" t="str">
        <f>VLOOKUP($Z48,Input!$AG$7:$AL$108,4,FALSE)</f>
        <v>-</v>
      </c>
      <c r="AD48" s="481" t="str">
        <f>VLOOKUP($Z48,Input!$AG$7:$AL$108,5,FALSE)</f>
        <v>-</v>
      </c>
      <c r="AE48" s="482" t="str">
        <f>VLOOKUP($Z48,Input!$AG$7:$AL$108,6,FALSE)</f>
        <v>-</v>
      </c>
      <c r="AF48" s="150"/>
      <c r="AG48" s="241"/>
      <c r="AH48" s="150"/>
      <c r="AI48" s="241"/>
      <c r="AJ48" s="150"/>
      <c r="AK48" s="251"/>
      <c r="AM48" s="430">
        <v>35</v>
      </c>
      <c r="AN48" s="354" t="str">
        <f t="shared" si="41"/>
        <v>-</v>
      </c>
      <c r="AO48" s="355" t="str">
        <f t="shared" si="42"/>
        <v>-</v>
      </c>
      <c r="AP48" s="356" t="str">
        <f t="shared" si="43"/>
        <v>-</v>
      </c>
      <c r="AQ48" s="356" t="str">
        <f t="shared" si="44"/>
        <v>-</v>
      </c>
      <c r="AR48" s="357" t="str">
        <f t="shared" si="45"/>
        <v>-</v>
      </c>
      <c r="AS48" s="441" t="str">
        <f t="shared" si="46"/>
        <v>-</v>
      </c>
      <c r="AT48" s="357" t="str">
        <f t="shared" si="47"/>
        <v>-</v>
      </c>
      <c r="AV48" s="416">
        <f t="shared" si="48"/>
        <v>35</v>
      </c>
      <c r="AW48" s="37" t="str">
        <f t="shared" si="49"/>
        <v>-</v>
      </c>
      <c r="AX48" s="431" t="str">
        <f t="shared" si="50"/>
        <v>-</v>
      </c>
      <c r="AY48" s="431" t="str">
        <f t="shared" si="51"/>
        <v>-</v>
      </c>
      <c r="AZ48" s="435" t="str">
        <f t="shared" si="52"/>
        <v>-</v>
      </c>
      <c r="BA48" s="432" t="str">
        <f t="shared" si="53"/>
        <v>-</v>
      </c>
      <c r="BB48" s="433">
        <f t="shared" si="54"/>
        <v>0</v>
      </c>
      <c r="BC48" s="432">
        <f t="shared" si="55"/>
        <v>0</v>
      </c>
      <c r="BD48" s="423">
        <f t="shared" si="56"/>
        <v>0</v>
      </c>
      <c r="BE48" s="432">
        <f t="shared" si="57"/>
        <v>0</v>
      </c>
      <c r="BF48" s="423">
        <f t="shared" si="58"/>
        <v>0</v>
      </c>
      <c r="BH48" s="323" t="e">
        <f t="shared" si="59"/>
        <v>#VALUE!</v>
      </c>
      <c r="BI48" s="416">
        <f t="shared" si="35"/>
        <v>35</v>
      </c>
      <c r="BJ48" s="38" t="str">
        <f t="shared" si="36"/>
        <v>-</v>
      </c>
      <c r="BK48" s="324" t="str">
        <f t="shared" si="37"/>
        <v>-</v>
      </c>
      <c r="BL48" s="324" t="str">
        <f t="shared" si="38"/>
        <v>-</v>
      </c>
      <c r="BM48" s="325" t="str">
        <f t="shared" si="39"/>
        <v>-</v>
      </c>
      <c r="BN48" s="325" t="str">
        <f t="shared" si="60"/>
        <v>-</v>
      </c>
      <c r="BO48" s="424" t="str">
        <f t="shared" si="40"/>
        <v>-</v>
      </c>
      <c r="BP48" s="325" t="str">
        <f t="shared" si="61"/>
        <v>-</v>
      </c>
      <c r="BQ48" s="425" t="e">
        <f t="shared" si="62"/>
        <v>#VALUE!</v>
      </c>
      <c r="BR48" s="424" t="e">
        <f t="shared" si="63"/>
        <v>#VALUE!</v>
      </c>
      <c r="BS48" s="425" t="e">
        <f t="shared" si="64"/>
        <v>#VALUE!</v>
      </c>
      <c r="BT48" s="426" t="e">
        <f t="shared" si="65"/>
        <v>#VALUE!</v>
      </c>
      <c r="BU48" s="427">
        <f t="shared" si="29"/>
        <v>4.8000000000000006E-7</v>
      </c>
      <c r="BV48" s="428" t="str">
        <f t="shared" si="30"/>
        <v>-</v>
      </c>
    </row>
    <row r="49" spans="1:74" x14ac:dyDescent="0.25">
      <c r="A49" s="429"/>
      <c r="B49" s="614">
        <v>36</v>
      </c>
      <c r="C49" s="479" t="str">
        <f>VLOOKUP($B49,Input!$S$7:$X$82,2,FALSE)</f>
        <v>-</v>
      </c>
      <c r="D49" s="480" t="str">
        <f>VLOOKUP($B49,Input!$S$7:$X$82,3,FALSE)</f>
        <v>-</v>
      </c>
      <c r="E49" s="480" t="str">
        <f>VLOOKUP($B49,Input!$S$7:$X$82,4,FALSE)</f>
        <v>-</v>
      </c>
      <c r="F49" s="481" t="str">
        <f>VLOOKUP($B49,Input!$S$7:$X$82,5,FALSE)</f>
        <v>-</v>
      </c>
      <c r="G49" s="482" t="str">
        <f>VLOOKUP($B49,Input!$S$7:$X$82,6,FALSE)</f>
        <v>-</v>
      </c>
      <c r="H49" s="150"/>
      <c r="I49" s="241"/>
      <c r="J49" s="150"/>
      <c r="K49" s="241"/>
      <c r="L49" s="150"/>
      <c r="M49" s="437"/>
      <c r="N49" s="614">
        <v>36</v>
      </c>
      <c r="O49" s="479" t="str">
        <f>VLOOKUP($N49,Input!$Z$7:$AE$82,2,FALSE)</f>
        <v>-</v>
      </c>
      <c r="P49" s="480" t="str">
        <f>VLOOKUP($N49,Input!$Z$7:$AE$82,3,FALSE)</f>
        <v>-</v>
      </c>
      <c r="Q49" s="480" t="str">
        <f>VLOOKUP($N49,Input!$Z$7:$AE$82,4,FALSE)</f>
        <v>-</v>
      </c>
      <c r="R49" s="481" t="str">
        <f>VLOOKUP($N49,Input!$Z$7:$AE$82,5,FALSE)</f>
        <v>-</v>
      </c>
      <c r="S49" s="482" t="str">
        <f>VLOOKUP($N49,Input!$Z$7:$AE$82,6,FALSE)</f>
        <v>-</v>
      </c>
      <c r="T49" s="150"/>
      <c r="U49" s="241"/>
      <c r="V49" s="150"/>
      <c r="W49" s="241"/>
      <c r="X49" s="150"/>
      <c r="Y49" s="437"/>
      <c r="Z49" s="614">
        <v>36</v>
      </c>
      <c r="AA49" s="479" t="str">
        <f>VLOOKUP($Z49,Input!$AG$7:$AL$108,2,FALSE)</f>
        <v>-</v>
      </c>
      <c r="AB49" s="480" t="str">
        <f>VLOOKUP($Z49,Input!$AG$7:$AL$108,3,FALSE)</f>
        <v>-</v>
      </c>
      <c r="AC49" s="480" t="str">
        <f>VLOOKUP($Z49,Input!$AG$7:$AL$108,4,FALSE)</f>
        <v>-</v>
      </c>
      <c r="AD49" s="481" t="str">
        <f>VLOOKUP($Z49,Input!$AG$7:$AL$108,5,FALSE)</f>
        <v>-</v>
      </c>
      <c r="AE49" s="482" t="str">
        <f>VLOOKUP($Z49,Input!$AG$7:$AL$108,6,FALSE)</f>
        <v>-</v>
      </c>
      <c r="AF49" s="150"/>
      <c r="AG49" s="241"/>
      <c r="AH49" s="150"/>
      <c r="AI49" s="241"/>
      <c r="AJ49" s="150"/>
      <c r="AK49" s="251"/>
      <c r="AM49" s="430">
        <v>36</v>
      </c>
      <c r="AN49" s="354" t="str">
        <f t="shared" si="41"/>
        <v>-</v>
      </c>
      <c r="AO49" s="355" t="str">
        <f t="shared" si="42"/>
        <v>-</v>
      </c>
      <c r="AP49" s="356" t="str">
        <f t="shared" si="43"/>
        <v>-</v>
      </c>
      <c r="AQ49" s="356" t="str">
        <f t="shared" si="44"/>
        <v>-</v>
      </c>
      <c r="AR49" s="357" t="str">
        <f t="shared" si="45"/>
        <v>-</v>
      </c>
      <c r="AS49" s="441" t="str">
        <f t="shared" si="46"/>
        <v>-</v>
      </c>
      <c r="AT49" s="357" t="str">
        <f t="shared" si="47"/>
        <v>-</v>
      </c>
      <c r="AV49" s="416">
        <f t="shared" si="48"/>
        <v>36</v>
      </c>
      <c r="AW49" s="37" t="str">
        <f t="shared" si="49"/>
        <v>-</v>
      </c>
      <c r="AX49" s="431" t="str">
        <f t="shared" si="50"/>
        <v>-</v>
      </c>
      <c r="AY49" s="431" t="str">
        <f t="shared" si="51"/>
        <v>-</v>
      </c>
      <c r="AZ49" s="435" t="str">
        <f t="shared" si="52"/>
        <v>-</v>
      </c>
      <c r="BA49" s="432" t="str">
        <f t="shared" si="53"/>
        <v>-</v>
      </c>
      <c r="BB49" s="433">
        <f t="shared" si="54"/>
        <v>0</v>
      </c>
      <c r="BC49" s="432">
        <f t="shared" si="55"/>
        <v>0</v>
      </c>
      <c r="BD49" s="423">
        <f t="shared" si="56"/>
        <v>0</v>
      </c>
      <c r="BE49" s="432">
        <f t="shared" si="57"/>
        <v>0</v>
      </c>
      <c r="BF49" s="423">
        <f t="shared" si="58"/>
        <v>0</v>
      </c>
      <c r="BH49" s="323" t="e">
        <f t="shared" si="59"/>
        <v>#VALUE!</v>
      </c>
      <c r="BI49" s="416">
        <f t="shared" si="35"/>
        <v>36</v>
      </c>
      <c r="BJ49" s="38" t="str">
        <f t="shared" si="36"/>
        <v>-</v>
      </c>
      <c r="BK49" s="324" t="str">
        <f t="shared" si="37"/>
        <v>-</v>
      </c>
      <c r="BL49" s="324" t="str">
        <f t="shared" si="38"/>
        <v>-</v>
      </c>
      <c r="BM49" s="325" t="str">
        <f t="shared" si="39"/>
        <v>-</v>
      </c>
      <c r="BN49" s="325" t="str">
        <f t="shared" si="60"/>
        <v>-</v>
      </c>
      <c r="BO49" s="424" t="str">
        <f t="shared" si="40"/>
        <v>-</v>
      </c>
      <c r="BP49" s="325" t="str">
        <f t="shared" si="61"/>
        <v>-</v>
      </c>
      <c r="BQ49" s="425" t="e">
        <f t="shared" si="62"/>
        <v>#VALUE!</v>
      </c>
      <c r="BR49" s="424" t="e">
        <f t="shared" si="63"/>
        <v>#VALUE!</v>
      </c>
      <c r="BS49" s="425" t="e">
        <f t="shared" si="64"/>
        <v>#VALUE!</v>
      </c>
      <c r="BT49" s="426" t="e">
        <f t="shared" si="65"/>
        <v>#VALUE!</v>
      </c>
      <c r="BU49" s="427">
        <f t="shared" si="29"/>
        <v>4.8999999999999997E-7</v>
      </c>
      <c r="BV49" s="428" t="str">
        <f t="shared" si="30"/>
        <v>-</v>
      </c>
    </row>
    <row r="50" spans="1:74" x14ac:dyDescent="0.25">
      <c r="A50" s="429"/>
      <c r="B50" s="614">
        <v>37</v>
      </c>
      <c r="C50" s="479" t="str">
        <f>VLOOKUP($B50,Input!$S$7:$X$82,2,FALSE)</f>
        <v>-</v>
      </c>
      <c r="D50" s="480" t="str">
        <f>VLOOKUP($B50,Input!$S$7:$X$82,3,FALSE)</f>
        <v>-</v>
      </c>
      <c r="E50" s="480" t="str">
        <f>VLOOKUP($B50,Input!$S$7:$X$82,4,FALSE)</f>
        <v>-</v>
      </c>
      <c r="F50" s="481" t="str">
        <f>VLOOKUP($B50,Input!$S$7:$X$82,5,FALSE)</f>
        <v>-</v>
      </c>
      <c r="G50" s="482" t="str">
        <f>VLOOKUP($B50,Input!$S$7:$X$82,6,FALSE)</f>
        <v>-</v>
      </c>
      <c r="H50" s="150"/>
      <c r="I50" s="241"/>
      <c r="J50" s="150"/>
      <c r="K50" s="241"/>
      <c r="L50" s="150"/>
      <c r="M50" s="437"/>
      <c r="N50" s="614">
        <v>37</v>
      </c>
      <c r="O50" s="479" t="str">
        <f>VLOOKUP($N50,Input!$Z$7:$AE$82,2,FALSE)</f>
        <v>-</v>
      </c>
      <c r="P50" s="480" t="str">
        <f>VLOOKUP($N50,Input!$Z$7:$AE$82,3,FALSE)</f>
        <v>-</v>
      </c>
      <c r="Q50" s="480" t="str">
        <f>VLOOKUP($N50,Input!$Z$7:$AE$82,4,FALSE)</f>
        <v>-</v>
      </c>
      <c r="R50" s="481" t="str">
        <f>VLOOKUP($N50,Input!$Z$7:$AE$82,5,FALSE)</f>
        <v>-</v>
      </c>
      <c r="S50" s="482" t="str">
        <f>VLOOKUP($N50,Input!$Z$7:$AE$82,6,FALSE)</f>
        <v>-</v>
      </c>
      <c r="T50" s="150"/>
      <c r="U50" s="241"/>
      <c r="V50" s="150"/>
      <c r="W50" s="241"/>
      <c r="X50" s="150"/>
      <c r="Y50" s="437"/>
      <c r="Z50" s="614">
        <v>37</v>
      </c>
      <c r="AA50" s="479" t="str">
        <f>VLOOKUP($Z50,Input!$AG$7:$AL$108,2,FALSE)</f>
        <v>-</v>
      </c>
      <c r="AB50" s="480" t="str">
        <f>VLOOKUP($Z50,Input!$AG$7:$AL$108,3,FALSE)</f>
        <v>-</v>
      </c>
      <c r="AC50" s="480" t="str">
        <f>VLOOKUP($Z50,Input!$AG$7:$AL$108,4,FALSE)</f>
        <v>-</v>
      </c>
      <c r="AD50" s="481" t="str">
        <f>VLOOKUP($Z50,Input!$AG$7:$AL$108,5,FALSE)</f>
        <v>-</v>
      </c>
      <c r="AE50" s="482" t="str">
        <f>VLOOKUP($Z50,Input!$AG$7:$AL$108,6,FALSE)</f>
        <v>-</v>
      </c>
      <c r="AF50" s="150"/>
      <c r="AG50" s="241"/>
      <c r="AH50" s="150"/>
      <c r="AI50" s="241"/>
      <c r="AJ50" s="150"/>
      <c r="AK50" s="251"/>
      <c r="AM50" s="430">
        <v>37</v>
      </c>
      <c r="AN50" s="354" t="str">
        <f t="shared" si="41"/>
        <v>-</v>
      </c>
      <c r="AO50" s="355" t="str">
        <f t="shared" si="42"/>
        <v>-</v>
      </c>
      <c r="AP50" s="356" t="str">
        <f t="shared" si="43"/>
        <v>-</v>
      </c>
      <c r="AQ50" s="356" t="str">
        <f t="shared" si="44"/>
        <v>-</v>
      </c>
      <c r="AR50" s="357" t="str">
        <f t="shared" si="45"/>
        <v>-</v>
      </c>
      <c r="AS50" s="441" t="str">
        <f t="shared" si="46"/>
        <v>-</v>
      </c>
      <c r="AT50" s="357" t="str">
        <f t="shared" si="47"/>
        <v>-</v>
      </c>
      <c r="AV50" s="416">
        <f t="shared" si="48"/>
        <v>37</v>
      </c>
      <c r="AW50" s="37" t="str">
        <f t="shared" si="49"/>
        <v>-</v>
      </c>
      <c r="AX50" s="431" t="str">
        <f t="shared" si="50"/>
        <v>-</v>
      </c>
      <c r="AY50" s="431" t="str">
        <f t="shared" si="51"/>
        <v>-</v>
      </c>
      <c r="AZ50" s="435" t="str">
        <f t="shared" si="52"/>
        <v>-</v>
      </c>
      <c r="BA50" s="432" t="str">
        <f t="shared" si="53"/>
        <v>-</v>
      </c>
      <c r="BB50" s="433">
        <f t="shared" si="54"/>
        <v>0</v>
      </c>
      <c r="BC50" s="432">
        <f t="shared" si="55"/>
        <v>0</v>
      </c>
      <c r="BD50" s="423">
        <f t="shared" si="56"/>
        <v>0</v>
      </c>
      <c r="BE50" s="432">
        <f t="shared" si="57"/>
        <v>0</v>
      </c>
      <c r="BF50" s="423">
        <f t="shared" si="58"/>
        <v>0</v>
      </c>
      <c r="BH50" s="323" t="e">
        <f t="shared" si="59"/>
        <v>#VALUE!</v>
      </c>
      <c r="BI50" s="416">
        <f t="shared" si="35"/>
        <v>37</v>
      </c>
      <c r="BJ50" s="38" t="str">
        <f t="shared" si="36"/>
        <v>-</v>
      </c>
      <c r="BK50" s="324" t="str">
        <f t="shared" si="37"/>
        <v>-</v>
      </c>
      <c r="BL50" s="324" t="str">
        <f t="shared" si="38"/>
        <v>-</v>
      </c>
      <c r="BM50" s="325" t="str">
        <f t="shared" si="39"/>
        <v>-</v>
      </c>
      <c r="BN50" s="325" t="str">
        <f t="shared" si="60"/>
        <v>-</v>
      </c>
      <c r="BO50" s="424" t="str">
        <f t="shared" si="40"/>
        <v>-</v>
      </c>
      <c r="BP50" s="325" t="str">
        <f t="shared" si="61"/>
        <v>-</v>
      </c>
      <c r="BQ50" s="425" t="e">
        <f t="shared" si="62"/>
        <v>#VALUE!</v>
      </c>
      <c r="BR50" s="424" t="e">
        <f t="shared" si="63"/>
        <v>#VALUE!</v>
      </c>
      <c r="BS50" s="425" t="e">
        <f t="shared" si="64"/>
        <v>#VALUE!</v>
      </c>
      <c r="BT50" s="426" t="e">
        <f t="shared" si="65"/>
        <v>#VALUE!</v>
      </c>
      <c r="BU50" s="427">
        <f t="shared" si="29"/>
        <v>4.9999999999999998E-7</v>
      </c>
      <c r="BV50" s="428" t="str">
        <f t="shared" si="30"/>
        <v>-</v>
      </c>
    </row>
    <row r="51" spans="1:74" x14ac:dyDescent="0.25">
      <c r="A51" s="251"/>
      <c r="B51" s="614">
        <v>38</v>
      </c>
      <c r="C51" s="479" t="str">
        <f>VLOOKUP($B51,Input!$S$7:$X$82,2,FALSE)</f>
        <v>-</v>
      </c>
      <c r="D51" s="480" t="str">
        <f>VLOOKUP($B51,Input!$S$7:$X$82,3,FALSE)</f>
        <v>-</v>
      </c>
      <c r="E51" s="480" t="str">
        <f>VLOOKUP($B51,Input!$S$7:$X$82,4,FALSE)</f>
        <v>-</v>
      </c>
      <c r="F51" s="481" t="str">
        <f>VLOOKUP($B51,Input!$S$7:$X$82,5,FALSE)</f>
        <v>-</v>
      </c>
      <c r="G51" s="482" t="str">
        <f>VLOOKUP($B51,Input!$S$7:$X$82,6,FALSE)</f>
        <v>-</v>
      </c>
      <c r="H51" s="150"/>
      <c r="I51" s="241"/>
      <c r="J51" s="150"/>
      <c r="K51" s="241"/>
      <c r="L51" s="150"/>
      <c r="M51" s="437"/>
      <c r="N51" s="614">
        <v>38</v>
      </c>
      <c r="O51" s="479" t="str">
        <f>VLOOKUP($N51,Input!$Z$7:$AE$82,2,FALSE)</f>
        <v>-</v>
      </c>
      <c r="P51" s="480" t="str">
        <f>VLOOKUP($N51,Input!$Z$7:$AE$82,3,FALSE)</f>
        <v>-</v>
      </c>
      <c r="Q51" s="480" t="str">
        <f>VLOOKUP($N51,Input!$Z$7:$AE$82,4,FALSE)</f>
        <v>-</v>
      </c>
      <c r="R51" s="481" t="str">
        <f>VLOOKUP($N51,Input!$Z$7:$AE$82,5,FALSE)</f>
        <v>-</v>
      </c>
      <c r="S51" s="482" t="str">
        <f>VLOOKUP($N51,Input!$Z$7:$AE$82,6,FALSE)</f>
        <v>-</v>
      </c>
      <c r="T51" s="150"/>
      <c r="U51" s="241"/>
      <c r="V51" s="150"/>
      <c r="W51" s="241"/>
      <c r="X51" s="150"/>
      <c r="Y51" s="437"/>
      <c r="Z51" s="614">
        <v>38</v>
      </c>
      <c r="AA51" s="479" t="str">
        <f>VLOOKUP($Z51,Input!$AG$7:$AL$108,2,FALSE)</f>
        <v>-</v>
      </c>
      <c r="AB51" s="480" t="str">
        <f>VLOOKUP($Z51,Input!$AG$7:$AL$108,3,FALSE)</f>
        <v>-</v>
      </c>
      <c r="AC51" s="480" t="str">
        <f>VLOOKUP($Z51,Input!$AG$7:$AL$108,4,FALSE)</f>
        <v>-</v>
      </c>
      <c r="AD51" s="481" t="str">
        <f>VLOOKUP($Z51,Input!$AG$7:$AL$108,5,FALSE)</f>
        <v>-</v>
      </c>
      <c r="AE51" s="482" t="str">
        <f>VLOOKUP($Z51,Input!$AG$7:$AL$108,6,FALSE)</f>
        <v>-</v>
      </c>
      <c r="AF51" s="150"/>
      <c r="AG51" s="241"/>
      <c r="AH51" s="150"/>
      <c r="AI51" s="241"/>
      <c r="AJ51" s="150"/>
      <c r="AK51" s="251"/>
      <c r="AM51" s="430">
        <v>38</v>
      </c>
      <c r="AN51" s="354" t="str">
        <f t="shared" si="41"/>
        <v>-</v>
      </c>
      <c r="AO51" s="355" t="str">
        <f t="shared" si="42"/>
        <v>-</v>
      </c>
      <c r="AP51" s="356" t="str">
        <f t="shared" si="43"/>
        <v>-</v>
      </c>
      <c r="AQ51" s="356" t="str">
        <f t="shared" si="44"/>
        <v>-</v>
      </c>
      <c r="AR51" s="357" t="str">
        <f t="shared" si="45"/>
        <v>-</v>
      </c>
      <c r="AS51" s="441" t="str">
        <f t="shared" si="46"/>
        <v>-</v>
      </c>
      <c r="AT51" s="357" t="str">
        <f t="shared" si="47"/>
        <v>-</v>
      </c>
      <c r="AV51" s="416">
        <f t="shared" si="48"/>
        <v>38</v>
      </c>
      <c r="AW51" s="37" t="str">
        <f t="shared" si="49"/>
        <v>-</v>
      </c>
      <c r="AX51" s="431" t="str">
        <f t="shared" si="50"/>
        <v>-</v>
      </c>
      <c r="AY51" s="431" t="str">
        <f t="shared" si="51"/>
        <v>-</v>
      </c>
      <c r="AZ51" s="435" t="str">
        <f t="shared" si="52"/>
        <v>-</v>
      </c>
      <c r="BA51" s="432" t="str">
        <f t="shared" si="53"/>
        <v>-</v>
      </c>
      <c r="BB51" s="433">
        <f t="shared" si="54"/>
        <v>0</v>
      </c>
      <c r="BC51" s="432">
        <f t="shared" si="55"/>
        <v>0</v>
      </c>
      <c r="BD51" s="423">
        <f t="shared" si="56"/>
        <v>0</v>
      </c>
      <c r="BE51" s="432">
        <f t="shared" si="57"/>
        <v>0</v>
      </c>
      <c r="BF51" s="423">
        <f t="shared" si="58"/>
        <v>0</v>
      </c>
      <c r="BH51" s="323" t="e">
        <f t="shared" si="59"/>
        <v>#VALUE!</v>
      </c>
      <c r="BI51" s="416">
        <f t="shared" si="35"/>
        <v>38</v>
      </c>
      <c r="BJ51" s="38" t="str">
        <f t="shared" si="36"/>
        <v>-</v>
      </c>
      <c r="BK51" s="324" t="str">
        <f t="shared" si="37"/>
        <v>-</v>
      </c>
      <c r="BL51" s="324" t="str">
        <f t="shared" si="38"/>
        <v>-</v>
      </c>
      <c r="BM51" s="325" t="str">
        <f t="shared" si="39"/>
        <v>-</v>
      </c>
      <c r="BN51" s="325" t="str">
        <f t="shared" si="60"/>
        <v>-</v>
      </c>
      <c r="BO51" s="424" t="str">
        <f t="shared" si="40"/>
        <v>-</v>
      </c>
      <c r="BP51" s="325" t="str">
        <f t="shared" si="61"/>
        <v>-</v>
      </c>
      <c r="BQ51" s="425" t="e">
        <f t="shared" si="62"/>
        <v>#VALUE!</v>
      </c>
      <c r="BR51" s="424" t="e">
        <f t="shared" si="63"/>
        <v>#VALUE!</v>
      </c>
      <c r="BS51" s="425" t="e">
        <f t="shared" si="64"/>
        <v>#VALUE!</v>
      </c>
      <c r="BT51" s="426" t="e">
        <f t="shared" si="65"/>
        <v>#VALUE!</v>
      </c>
      <c r="BU51" s="427">
        <f t="shared" si="29"/>
        <v>5.0999999999999999E-7</v>
      </c>
      <c r="BV51" s="428" t="str">
        <f t="shared" si="30"/>
        <v>-</v>
      </c>
    </row>
    <row r="52" spans="1:74" x14ac:dyDescent="0.25">
      <c r="A52" s="429"/>
      <c r="B52" s="614">
        <v>39</v>
      </c>
      <c r="C52" s="479" t="str">
        <f>VLOOKUP($B52,Input!$S$7:$X$82,2,FALSE)</f>
        <v>-</v>
      </c>
      <c r="D52" s="480" t="str">
        <f>VLOOKUP($B52,Input!$S$7:$X$82,3,FALSE)</f>
        <v>-</v>
      </c>
      <c r="E52" s="480" t="str">
        <f>VLOOKUP($B52,Input!$S$7:$X$82,4,FALSE)</f>
        <v>-</v>
      </c>
      <c r="F52" s="481" t="str">
        <f>VLOOKUP($B52,Input!$S$7:$X$82,5,FALSE)</f>
        <v>-</v>
      </c>
      <c r="G52" s="482" t="str">
        <f>VLOOKUP($B52,Input!$S$7:$X$82,6,FALSE)</f>
        <v>-</v>
      </c>
      <c r="H52" s="150"/>
      <c r="I52" s="241"/>
      <c r="J52" s="150"/>
      <c r="K52" s="241"/>
      <c r="L52" s="150"/>
      <c r="M52" s="437"/>
      <c r="N52" s="614">
        <v>39</v>
      </c>
      <c r="O52" s="479" t="str">
        <f>VLOOKUP($N52,Input!$Z$7:$AE$82,2,FALSE)</f>
        <v>-</v>
      </c>
      <c r="P52" s="480" t="str">
        <f>VLOOKUP($N52,Input!$Z$7:$AE$82,3,FALSE)</f>
        <v>-</v>
      </c>
      <c r="Q52" s="480" t="str">
        <f>VLOOKUP($N52,Input!$Z$7:$AE$82,4,FALSE)</f>
        <v>-</v>
      </c>
      <c r="R52" s="481" t="str">
        <f>VLOOKUP($N52,Input!$Z$7:$AE$82,5,FALSE)</f>
        <v>-</v>
      </c>
      <c r="S52" s="482" t="str">
        <f>VLOOKUP($N52,Input!$Z$7:$AE$82,6,FALSE)</f>
        <v>-</v>
      </c>
      <c r="T52" s="150"/>
      <c r="U52" s="241"/>
      <c r="V52" s="150"/>
      <c r="W52" s="241"/>
      <c r="X52" s="150"/>
      <c r="Y52" s="437"/>
      <c r="Z52" s="614">
        <v>39</v>
      </c>
      <c r="AA52" s="479" t="str">
        <f>VLOOKUP($Z52,Input!$AG$7:$AL$108,2,FALSE)</f>
        <v>-</v>
      </c>
      <c r="AB52" s="480" t="str">
        <f>VLOOKUP($Z52,Input!$AG$7:$AL$108,3,FALSE)</f>
        <v>-</v>
      </c>
      <c r="AC52" s="480" t="str">
        <f>VLOOKUP($Z52,Input!$AG$7:$AL$108,4,FALSE)</f>
        <v>-</v>
      </c>
      <c r="AD52" s="481" t="str">
        <f>VLOOKUP($Z52,Input!$AG$7:$AL$108,5,FALSE)</f>
        <v>-</v>
      </c>
      <c r="AE52" s="482" t="str">
        <f>VLOOKUP($Z52,Input!$AG$7:$AL$108,6,FALSE)</f>
        <v>-</v>
      </c>
      <c r="AF52" s="150"/>
      <c r="AG52" s="241"/>
      <c r="AH52" s="150"/>
      <c r="AI52" s="241"/>
      <c r="AJ52" s="150"/>
      <c r="AK52" s="251"/>
      <c r="AM52" s="430">
        <v>39</v>
      </c>
      <c r="AN52" s="354" t="str">
        <f t="shared" si="41"/>
        <v>-</v>
      </c>
      <c r="AO52" s="355" t="str">
        <f t="shared" si="42"/>
        <v>-</v>
      </c>
      <c r="AP52" s="356" t="str">
        <f t="shared" si="43"/>
        <v>-</v>
      </c>
      <c r="AQ52" s="356" t="str">
        <f t="shared" si="44"/>
        <v>-</v>
      </c>
      <c r="AR52" s="357" t="str">
        <f t="shared" si="45"/>
        <v>-</v>
      </c>
      <c r="AS52" s="441" t="str">
        <f t="shared" si="46"/>
        <v>-</v>
      </c>
      <c r="AT52" s="357" t="str">
        <f t="shared" si="47"/>
        <v>-</v>
      </c>
      <c r="AV52" s="416">
        <f t="shared" si="48"/>
        <v>39</v>
      </c>
      <c r="AW52" s="37" t="str">
        <f t="shared" si="49"/>
        <v>-</v>
      </c>
      <c r="AX52" s="431" t="str">
        <f t="shared" si="50"/>
        <v>-</v>
      </c>
      <c r="AY52" s="431" t="str">
        <f t="shared" si="51"/>
        <v>-</v>
      </c>
      <c r="AZ52" s="435" t="str">
        <f t="shared" si="52"/>
        <v>-</v>
      </c>
      <c r="BA52" s="432" t="str">
        <f t="shared" si="53"/>
        <v>-</v>
      </c>
      <c r="BB52" s="433">
        <f t="shared" si="54"/>
        <v>0</v>
      </c>
      <c r="BC52" s="432">
        <f t="shared" si="55"/>
        <v>0</v>
      </c>
      <c r="BD52" s="423">
        <f t="shared" si="56"/>
        <v>0</v>
      </c>
      <c r="BE52" s="432">
        <f t="shared" si="57"/>
        <v>0</v>
      </c>
      <c r="BF52" s="423">
        <f t="shared" si="58"/>
        <v>0</v>
      </c>
      <c r="BH52" s="323" t="e">
        <f t="shared" si="59"/>
        <v>#VALUE!</v>
      </c>
      <c r="BI52" s="416">
        <f t="shared" si="35"/>
        <v>39</v>
      </c>
      <c r="BJ52" s="38" t="str">
        <f t="shared" si="36"/>
        <v>-</v>
      </c>
      <c r="BK52" s="324" t="str">
        <f t="shared" si="37"/>
        <v>-</v>
      </c>
      <c r="BL52" s="324" t="str">
        <f t="shared" si="38"/>
        <v>-</v>
      </c>
      <c r="BM52" s="325" t="str">
        <f t="shared" si="39"/>
        <v>-</v>
      </c>
      <c r="BN52" s="325" t="str">
        <f t="shared" si="60"/>
        <v>-</v>
      </c>
      <c r="BO52" s="424" t="str">
        <f t="shared" si="40"/>
        <v>-</v>
      </c>
      <c r="BP52" s="325" t="str">
        <f t="shared" si="61"/>
        <v>-</v>
      </c>
      <c r="BQ52" s="425" t="e">
        <f t="shared" si="62"/>
        <v>#VALUE!</v>
      </c>
      <c r="BR52" s="424" t="e">
        <f t="shared" si="63"/>
        <v>#VALUE!</v>
      </c>
      <c r="BS52" s="425" t="e">
        <f t="shared" si="64"/>
        <v>#VALUE!</v>
      </c>
      <c r="BT52" s="426" t="e">
        <f t="shared" si="65"/>
        <v>#VALUE!</v>
      </c>
      <c r="BU52" s="427">
        <f t="shared" si="29"/>
        <v>5.2E-7</v>
      </c>
      <c r="BV52" s="428" t="str">
        <f t="shared" si="30"/>
        <v>-</v>
      </c>
    </row>
    <row r="53" spans="1:74" x14ac:dyDescent="0.25">
      <c r="A53" s="251"/>
      <c r="B53" s="614">
        <v>40</v>
      </c>
      <c r="C53" s="479" t="str">
        <f>VLOOKUP($B53,Input!$S$7:$X$82,2,FALSE)</f>
        <v>-</v>
      </c>
      <c r="D53" s="480" t="str">
        <f>VLOOKUP($B53,Input!$S$7:$X$82,3,FALSE)</f>
        <v>-</v>
      </c>
      <c r="E53" s="480" t="str">
        <f>VLOOKUP($B53,Input!$S$7:$X$82,4,FALSE)</f>
        <v>-</v>
      </c>
      <c r="F53" s="481" t="str">
        <f>VLOOKUP($B53,Input!$S$7:$X$82,5,FALSE)</f>
        <v>-</v>
      </c>
      <c r="G53" s="482" t="str">
        <f>VLOOKUP($B53,Input!$S$7:$X$82,6,FALSE)</f>
        <v>-</v>
      </c>
      <c r="H53" s="150"/>
      <c r="I53" s="241"/>
      <c r="J53" s="150"/>
      <c r="K53" s="241"/>
      <c r="L53" s="150"/>
      <c r="M53" s="437"/>
      <c r="N53" s="614">
        <v>40</v>
      </c>
      <c r="O53" s="479" t="str">
        <f>VLOOKUP($N53,Input!$Z$7:$AE$82,2,FALSE)</f>
        <v>-</v>
      </c>
      <c r="P53" s="480" t="str">
        <f>VLOOKUP($N53,Input!$Z$7:$AE$82,3,FALSE)</f>
        <v>-</v>
      </c>
      <c r="Q53" s="480" t="str">
        <f>VLOOKUP($N53,Input!$Z$7:$AE$82,4,FALSE)</f>
        <v>-</v>
      </c>
      <c r="R53" s="481" t="str">
        <f>VLOOKUP($N53,Input!$Z$7:$AE$82,5,FALSE)</f>
        <v>-</v>
      </c>
      <c r="S53" s="482" t="str">
        <f>VLOOKUP($N53,Input!$Z$7:$AE$82,6,FALSE)</f>
        <v>-</v>
      </c>
      <c r="T53" s="150"/>
      <c r="U53" s="241"/>
      <c r="V53" s="150"/>
      <c r="W53" s="241"/>
      <c r="X53" s="150"/>
      <c r="Y53" s="437"/>
      <c r="Z53" s="614">
        <v>40</v>
      </c>
      <c r="AA53" s="479" t="str">
        <f>VLOOKUP($Z53,Input!$AG$7:$AL$108,2,FALSE)</f>
        <v>-</v>
      </c>
      <c r="AB53" s="480" t="str">
        <f>VLOOKUP($Z53,Input!$AG$7:$AL$108,3,FALSE)</f>
        <v>-</v>
      </c>
      <c r="AC53" s="480" t="str">
        <f>VLOOKUP($Z53,Input!$AG$7:$AL$108,4,FALSE)</f>
        <v>-</v>
      </c>
      <c r="AD53" s="481" t="str">
        <f>VLOOKUP($Z53,Input!$AG$7:$AL$108,5,FALSE)</f>
        <v>-</v>
      </c>
      <c r="AE53" s="482" t="str">
        <f>VLOOKUP($Z53,Input!$AG$7:$AL$108,6,FALSE)</f>
        <v>-</v>
      </c>
      <c r="AF53" s="150"/>
      <c r="AG53" s="241"/>
      <c r="AH53" s="150"/>
      <c r="AI53" s="241"/>
      <c r="AJ53" s="150"/>
      <c r="AK53" s="251"/>
      <c r="AM53" s="430">
        <v>40</v>
      </c>
      <c r="AN53" s="354" t="str">
        <f t="shared" si="41"/>
        <v>-</v>
      </c>
      <c r="AO53" s="355" t="str">
        <f t="shared" si="42"/>
        <v>-</v>
      </c>
      <c r="AP53" s="356" t="str">
        <f t="shared" si="43"/>
        <v>-</v>
      </c>
      <c r="AQ53" s="356" t="str">
        <f t="shared" si="44"/>
        <v>-</v>
      </c>
      <c r="AR53" s="357" t="str">
        <f t="shared" si="45"/>
        <v>-</v>
      </c>
      <c r="AS53" s="441" t="str">
        <f t="shared" si="46"/>
        <v>-</v>
      </c>
      <c r="AT53" s="357" t="str">
        <f t="shared" si="47"/>
        <v>-</v>
      </c>
      <c r="AV53" s="416">
        <f t="shared" si="48"/>
        <v>40</v>
      </c>
      <c r="AW53" s="37" t="str">
        <f t="shared" si="49"/>
        <v>-</v>
      </c>
      <c r="AX53" s="431" t="str">
        <f t="shared" si="50"/>
        <v>-</v>
      </c>
      <c r="AY53" s="431" t="str">
        <f t="shared" si="51"/>
        <v>-</v>
      </c>
      <c r="AZ53" s="435" t="str">
        <f t="shared" si="52"/>
        <v>-</v>
      </c>
      <c r="BA53" s="432" t="str">
        <f t="shared" si="53"/>
        <v>-</v>
      </c>
      <c r="BB53" s="433">
        <f t="shared" si="54"/>
        <v>0</v>
      </c>
      <c r="BC53" s="432">
        <f t="shared" si="55"/>
        <v>0</v>
      </c>
      <c r="BD53" s="423">
        <f t="shared" si="56"/>
        <v>0</v>
      </c>
      <c r="BE53" s="432">
        <f t="shared" si="57"/>
        <v>0</v>
      </c>
      <c r="BF53" s="423">
        <f t="shared" si="58"/>
        <v>0</v>
      </c>
      <c r="BH53" s="323" t="e">
        <f t="shared" si="59"/>
        <v>#VALUE!</v>
      </c>
      <c r="BI53" s="416">
        <f t="shared" si="35"/>
        <v>40</v>
      </c>
      <c r="BJ53" s="38" t="str">
        <f t="shared" si="36"/>
        <v>-</v>
      </c>
      <c r="BK53" s="324" t="str">
        <f t="shared" si="37"/>
        <v>-</v>
      </c>
      <c r="BL53" s="324" t="str">
        <f t="shared" si="38"/>
        <v>-</v>
      </c>
      <c r="BM53" s="325" t="str">
        <f t="shared" si="39"/>
        <v>-</v>
      </c>
      <c r="BN53" s="325" t="str">
        <f t="shared" si="60"/>
        <v>-</v>
      </c>
      <c r="BO53" s="424" t="str">
        <f t="shared" si="40"/>
        <v>-</v>
      </c>
      <c r="BP53" s="325" t="str">
        <f t="shared" si="61"/>
        <v>-</v>
      </c>
      <c r="BQ53" s="425" t="e">
        <f t="shared" si="62"/>
        <v>#VALUE!</v>
      </c>
      <c r="BR53" s="424" t="e">
        <f t="shared" si="63"/>
        <v>#VALUE!</v>
      </c>
      <c r="BS53" s="425" t="e">
        <f t="shared" si="64"/>
        <v>#VALUE!</v>
      </c>
      <c r="BT53" s="426" t="e">
        <f t="shared" si="65"/>
        <v>#VALUE!</v>
      </c>
      <c r="BU53" s="427">
        <f t="shared" si="29"/>
        <v>5.3000000000000001E-7</v>
      </c>
      <c r="BV53" s="428" t="str">
        <f t="shared" si="30"/>
        <v>-</v>
      </c>
    </row>
    <row r="54" spans="1:74" x14ac:dyDescent="0.25">
      <c r="A54" s="429"/>
      <c r="B54" s="614">
        <v>41</v>
      </c>
      <c r="C54" s="479" t="str">
        <f>VLOOKUP($B54,Input!$S$7:$X$82,2,FALSE)</f>
        <v>-</v>
      </c>
      <c r="D54" s="480" t="str">
        <f>VLOOKUP($B54,Input!$S$7:$X$82,3,FALSE)</f>
        <v>-</v>
      </c>
      <c r="E54" s="480" t="str">
        <f>VLOOKUP($B54,Input!$S$7:$X$82,4,FALSE)</f>
        <v>-</v>
      </c>
      <c r="F54" s="481" t="str">
        <f>VLOOKUP($B54,Input!$S$7:$X$82,5,FALSE)</f>
        <v>-</v>
      </c>
      <c r="G54" s="482" t="str">
        <f>VLOOKUP($B54,Input!$S$7:$X$82,6,FALSE)</f>
        <v>-</v>
      </c>
      <c r="H54" s="150"/>
      <c r="I54" s="241"/>
      <c r="J54" s="150"/>
      <c r="K54" s="241"/>
      <c r="L54" s="150"/>
      <c r="M54" s="437"/>
      <c r="N54" s="614">
        <v>41</v>
      </c>
      <c r="O54" s="479" t="str">
        <f>VLOOKUP($N54,Input!$Z$7:$AE$82,2,FALSE)</f>
        <v>-</v>
      </c>
      <c r="P54" s="480" t="str">
        <f>VLOOKUP($N54,Input!$Z$7:$AE$82,3,FALSE)</f>
        <v>-</v>
      </c>
      <c r="Q54" s="480" t="str">
        <f>VLOOKUP($N54,Input!$Z$7:$AE$82,4,FALSE)</f>
        <v>-</v>
      </c>
      <c r="R54" s="481" t="str">
        <f>VLOOKUP($N54,Input!$Z$7:$AE$82,5,FALSE)</f>
        <v>-</v>
      </c>
      <c r="S54" s="482" t="str">
        <f>VLOOKUP($N54,Input!$Z$7:$AE$82,6,FALSE)</f>
        <v>-</v>
      </c>
      <c r="T54" s="150"/>
      <c r="U54" s="241"/>
      <c r="V54" s="150"/>
      <c r="W54" s="241"/>
      <c r="X54" s="150"/>
      <c r="Y54" s="437"/>
      <c r="Z54" s="614">
        <v>41</v>
      </c>
      <c r="AA54" s="479" t="str">
        <f>VLOOKUP($Z54,Input!$AG$7:$AL$108,2,FALSE)</f>
        <v>-</v>
      </c>
      <c r="AB54" s="480" t="str">
        <f>VLOOKUP($Z54,Input!$AG$7:$AL$108,3,FALSE)</f>
        <v>-</v>
      </c>
      <c r="AC54" s="480" t="str">
        <f>VLOOKUP($Z54,Input!$AG$7:$AL$108,4,FALSE)</f>
        <v>-</v>
      </c>
      <c r="AD54" s="481" t="str">
        <f>VLOOKUP($Z54,Input!$AG$7:$AL$108,5,FALSE)</f>
        <v>-</v>
      </c>
      <c r="AE54" s="482" t="str">
        <f>VLOOKUP($Z54,Input!$AG$7:$AL$108,6,FALSE)</f>
        <v>-</v>
      </c>
      <c r="AF54" s="150"/>
      <c r="AG54" s="241"/>
      <c r="AH54" s="150"/>
      <c r="AI54" s="241"/>
      <c r="AJ54" s="150"/>
      <c r="AK54" s="251"/>
      <c r="AM54" s="430">
        <v>41</v>
      </c>
      <c r="AN54" s="354" t="str">
        <f t="shared" si="41"/>
        <v>-</v>
      </c>
      <c r="AO54" s="355" t="str">
        <f t="shared" si="42"/>
        <v>-</v>
      </c>
      <c r="AP54" s="356" t="str">
        <f t="shared" si="43"/>
        <v>-</v>
      </c>
      <c r="AQ54" s="356" t="str">
        <f t="shared" si="44"/>
        <v>-</v>
      </c>
      <c r="AR54" s="357" t="str">
        <f t="shared" si="45"/>
        <v>-</v>
      </c>
      <c r="AS54" s="441" t="str">
        <f t="shared" si="46"/>
        <v>-</v>
      </c>
      <c r="AT54" s="357" t="str">
        <f t="shared" si="47"/>
        <v>-</v>
      </c>
      <c r="AV54" s="416">
        <f t="shared" si="48"/>
        <v>41</v>
      </c>
      <c r="AW54" s="37" t="str">
        <f t="shared" si="49"/>
        <v>-</v>
      </c>
      <c r="AX54" s="431" t="str">
        <f t="shared" si="50"/>
        <v>-</v>
      </c>
      <c r="AY54" s="431" t="str">
        <f t="shared" si="51"/>
        <v>-</v>
      </c>
      <c r="AZ54" s="435" t="str">
        <f t="shared" si="52"/>
        <v>-</v>
      </c>
      <c r="BA54" s="432" t="str">
        <f t="shared" si="53"/>
        <v>-</v>
      </c>
      <c r="BB54" s="433">
        <f t="shared" si="54"/>
        <v>0</v>
      </c>
      <c r="BC54" s="432">
        <f t="shared" si="55"/>
        <v>0</v>
      </c>
      <c r="BD54" s="423">
        <f t="shared" si="56"/>
        <v>0</v>
      </c>
      <c r="BE54" s="432">
        <f t="shared" si="57"/>
        <v>0</v>
      </c>
      <c r="BF54" s="423">
        <f t="shared" si="58"/>
        <v>0</v>
      </c>
      <c r="BH54" s="323" t="e">
        <f t="shared" si="59"/>
        <v>#VALUE!</v>
      </c>
      <c r="BI54" s="416">
        <f t="shared" si="35"/>
        <v>41</v>
      </c>
      <c r="BJ54" s="38" t="str">
        <f t="shared" si="36"/>
        <v>-</v>
      </c>
      <c r="BK54" s="324" t="str">
        <f t="shared" si="37"/>
        <v>-</v>
      </c>
      <c r="BL54" s="324" t="str">
        <f t="shared" si="38"/>
        <v>-</v>
      </c>
      <c r="BM54" s="325" t="str">
        <f t="shared" si="39"/>
        <v>-</v>
      </c>
      <c r="BN54" s="325" t="str">
        <f t="shared" si="60"/>
        <v>-</v>
      </c>
      <c r="BO54" s="424" t="str">
        <f t="shared" si="40"/>
        <v>-</v>
      </c>
      <c r="BP54" s="325" t="str">
        <f t="shared" si="61"/>
        <v>-</v>
      </c>
      <c r="BQ54" s="425" t="e">
        <f t="shared" si="62"/>
        <v>#VALUE!</v>
      </c>
      <c r="BR54" s="424" t="e">
        <f t="shared" si="63"/>
        <v>#VALUE!</v>
      </c>
      <c r="BS54" s="425" t="e">
        <f t="shared" si="64"/>
        <v>#VALUE!</v>
      </c>
      <c r="BT54" s="426" t="e">
        <f t="shared" si="65"/>
        <v>#VALUE!</v>
      </c>
      <c r="BU54" s="427">
        <f t="shared" si="29"/>
        <v>5.4000000000000002E-7</v>
      </c>
      <c r="BV54" s="428" t="str">
        <f t="shared" si="30"/>
        <v>-</v>
      </c>
    </row>
    <row r="55" spans="1:74" x14ac:dyDescent="0.25">
      <c r="A55" s="251"/>
      <c r="B55" s="614">
        <v>42</v>
      </c>
      <c r="C55" s="479" t="str">
        <f>VLOOKUP($B55,Input!$S$7:$X$82,2,FALSE)</f>
        <v>-</v>
      </c>
      <c r="D55" s="480" t="str">
        <f>VLOOKUP($B55,Input!$S$7:$X$82,3,FALSE)</f>
        <v>-</v>
      </c>
      <c r="E55" s="480" t="str">
        <f>VLOOKUP($B55,Input!$S$7:$X$82,4,FALSE)</f>
        <v>-</v>
      </c>
      <c r="F55" s="481" t="str">
        <f>VLOOKUP($B55,Input!$S$7:$X$82,5,FALSE)</f>
        <v>-</v>
      </c>
      <c r="G55" s="482" t="str">
        <f>VLOOKUP($B55,Input!$S$7:$X$82,6,FALSE)</f>
        <v>-</v>
      </c>
      <c r="H55" s="150"/>
      <c r="I55" s="241"/>
      <c r="J55" s="150"/>
      <c r="K55" s="241"/>
      <c r="L55" s="150"/>
      <c r="M55" s="437"/>
      <c r="N55" s="614">
        <v>42</v>
      </c>
      <c r="O55" s="479" t="str">
        <f>VLOOKUP($N55,Input!$Z$7:$AE$82,2,FALSE)</f>
        <v>-</v>
      </c>
      <c r="P55" s="480" t="str">
        <f>VLOOKUP($N55,Input!$Z$7:$AE$82,3,FALSE)</f>
        <v>-</v>
      </c>
      <c r="Q55" s="480" t="str">
        <f>VLOOKUP($N55,Input!$Z$7:$AE$82,4,FALSE)</f>
        <v>-</v>
      </c>
      <c r="R55" s="481" t="str">
        <f>VLOOKUP($N55,Input!$Z$7:$AE$82,5,FALSE)</f>
        <v>-</v>
      </c>
      <c r="S55" s="482" t="str">
        <f>VLOOKUP($N55,Input!$Z$7:$AE$82,6,FALSE)</f>
        <v>-</v>
      </c>
      <c r="T55" s="150"/>
      <c r="U55" s="241"/>
      <c r="V55" s="150"/>
      <c r="W55" s="241"/>
      <c r="X55" s="150"/>
      <c r="Y55" s="437"/>
      <c r="Z55" s="614">
        <v>42</v>
      </c>
      <c r="AA55" s="479" t="str">
        <f>VLOOKUP($Z55,Input!$AG$7:$AL$108,2,FALSE)</f>
        <v>-</v>
      </c>
      <c r="AB55" s="480" t="str">
        <f>VLOOKUP($Z55,Input!$AG$7:$AL$108,3,FALSE)</f>
        <v>-</v>
      </c>
      <c r="AC55" s="480" t="str">
        <f>VLOOKUP($Z55,Input!$AG$7:$AL$108,4,FALSE)</f>
        <v>-</v>
      </c>
      <c r="AD55" s="481" t="str">
        <f>VLOOKUP($Z55,Input!$AG$7:$AL$108,5,FALSE)</f>
        <v>-</v>
      </c>
      <c r="AE55" s="482" t="str">
        <f>VLOOKUP($Z55,Input!$AG$7:$AL$108,6,FALSE)</f>
        <v>-</v>
      </c>
      <c r="AF55" s="150"/>
      <c r="AG55" s="241"/>
      <c r="AH55" s="150"/>
      <c r="AI55" s="241"/>
      <c r="AJ55" s="150"/>
      <c r="AK55" s="251"/>
      <c r="AM55" s="430">
        <v>42</v>
      </c>
      <c r="AN55" s="354" t="str">
        <f t="shared" si="41"/>
        <v>-</v>
      </c>
      <c r="AO55" s="355" t="str">
        <f t="shared" si="42"/>
        <v>-</v>
      </c>
      <c r="AP55" s="356" t="str">
        <f t="shared" si="43"/>
        <v>-</v>
      </c>
      <c r="AQ55" s="356" t="str">
        <f t="shared" si="44"/>
        <v>-</v>
      </c>
      <c r="AR55" s="357" t="str">
        <f t="shared" si="45"/>
        <v>-</v>
      </c>
      <c r="AS55" s="441" t="str">
        <f t="shared" si="46"/>
        <v>-</v>
      </c>
      <c r="AT55" s="357" t="str">
        <f t="shared" si="47"/>
        <v>-</v>
      </c>
      <c r="AV55" s="416">
        <f t="shared" si="48"/>
        <v>42</v>
      </c>
      <c r="AW55" s="37" t="str">
        <f t="shared" si="49"/>
        <v>-</v>
      </c>
      <c r="AX55" s="431" t="str">
        <f t="shared" si="50"/>
        <v>-</v>
      </c>
      <c r="AY55" s="431" t="str">
        <f t="shared" si="51"/>
        <v>-</v>
      </c>
      <c r="AZ55" s="435" t="str">
        <f t="shared" si="52"/>
        <v>-</v>
      </c>
      <c r="BA55" s="432" t="str">
        <f t="shared" si="53"/>
        <v>-</v>
      </c>
      <c r="BB55" s="433">
        <f t="shared" si="54"/>
        <v>0</v>
      </c>
      <c r="BC55" s="432">
        <f t="shared" si="55"/>
        <v>0</v>
      </c>
      <c r="BD55" s="423">
        <f t="shared" si="56"/>
        <v>0</v>
      </c>
      <c r="BE55" s="432">
        <f t="shared" si="57"/>
        <v>0</v>
      </c>
      <c r="BF55" s="423">
        <f t="shared" si="58"/>
        <v>0</v>
      </c>
      <c r="BH55" s="323" t="e">
        <f t="shared" si="59"/>
        <v>#VALUE!</v>
      </c>
      <c r="BI55" s="416">
        <f t="shared" si="35"/>
        <v>42</v>
      </c>
      <c r="BJ55" s="38" t="str">
        <f t="shared" si="36"/>
        <v>-</v>
      </c>
      <c r="BK55" s="324" t="str">
        <f t="shared" si="37"/>
        <v>-</v>
      </c>
      <c r="BL55" s="324" t="str">
        <f t="shared" si="38"/>
        <v>-</v>
      </c>
      <c r="BM55" s="325" t="str">
        <f t="shared" si="39"/>
        <v>-</v>
      </c>
      <c r="BN55" s="325" t="str">
        <f t="shared" si="60"/>
        <v>-</v>
      </c>
      <c r="BO55" s="424" t="str">
        <f t="shared" si="40"/>
        <v>-</v>
      </c>
      <c r="BP55" s="325" t="str">
        <f t="shared" si="61"/>
        <v>-</v>
      </c>
      <c r="BQ55" s="425" t="e">
        <f t="shared" si="62"/>
        <v>#VALUE!</v>
      </c>
      <c r="BR55" s="424" t="e">
        <f t="shared" si="63"/>
        <v>#VALUE!</v>
      </c>
      <c r="BS55" s="425" t="e">
        <f t="shared" si="64"/>
        <v>#VALUE!</v>
      </c>
      <c r="BT55" s="426" t="e">
        <f t="shared" si="65"/>
        <v>#VALUE!</v>
      </c>
      <c r="BU55" s="427">
        <f t="shared" si="29"/>
        <v>5.5000000000000003E-7</v>
      </c>
      <c r="BV55" s="428" t="str">
        <f t="shared" si="30"/>
        <v>-</v>
      </c>
    </row>
    <row r="56" spans="1:74" x14ac:dyDescent="0.25">
      <c r="A56" s="251"/>
      <c r="B56" s="614">
        <v>43</v>
      </c>
      <c r="C56" s="479" t="str">
        <f>VLOOKUP($B56,Input!$S$7:$X$82,2,FALSE)</f>
        <v>-</v>
      </c>
      <c r="D56" s="480" t="str">
        <f>VLOOKUP($B56,Input!$S$7:$X$82,3,FALSE)</f>
        <v>-</v>
      </c>
      <c r="E56" s="480" t="str">
        <f>VLOOKUP($B56,Input!$S$7:$X$82,4,FALSE)</f>
        <v>-</v>
      </c>
      <c r="F56" s="481" t="str">
        <f>VLOOKUP($B56,Input!$S$7:$X$82,5,FALSE)</f>
        <v>-</v>
      </c>
      <c r="G56" s="482" t="str">
        <f>VLOOKUP($B56,Input!$S$7:$X$82,6,FALSE)</f>
        <v>-</v>
      </c>
      <c r="H56" s="150"/>
      <c r="I56" s="241"/>
      <c r="J56" s="150"/>
      <c r="K56" s="241"/>
      <c r="L56" s="150"/>
      <c r="M56" s="437"/>
      <c r="N56" s="614">
        <v>43</v>
      </c>
      <c r="O56" s="479" t="str">
        <f>VLOOKUP($N56,Input!$Z$7:$AE$82,2,FALSE)</f>
        <v>-</v>
      </c>
      <c r="P56" s="480" t="str">
        <f>VLOOKUP($N56,Input!$Z$7:$AE$82,3,FALSE)</f>
        <v>-</v>
      </c>
      <c r="Q56" s="480" t="str">
        <f>VLOOKUP($N56,Input!$Z$7:$AE$82,4,FALSE)</f>
        <v>-</v>
      </c>
      <c r="R56" s="481" t="str">
        <f>VLOOKUP($N56,Input!$Z$7:$AE$82,5,FALSE)</f>
        <v>-</v>
      </c>
      <c r="S56" s="482" t="str">
        <f>VLOOKUP($N56,Input!$Z$7:$AE$82,6,FALSE)</f>
        <v>-</v>
      </c>
      <c r="T56" s="150"/>
      <c r="U56" s="241"/>
      <c r="V56" s="150"/>
      <c r="W56" s="241"/>
      <c r="X56" s="150"/>
      <c r="Y56" s="437"/>
      <c r="Z56" s="614">
        <v>43</v>
      </c>
      <c r="AA56" s="479" t="str">
        <f>VLOOKUP($Z56,Input!$AG$7:$AL$108,2,FALSE)</f>
        <v>-</v>
      </c>
      <c r="AB56" s="480" t="str">
        <f>VLOOKUP($Z56,Input!$AG$7:$AL$108,3,FALSE)</f>
        <v>-</v>
      </c>
      <c r="AC56" s="480" t="str">
        <f>VLOOKUP($Z56,Input!$AG$7:$AL$108,4,FALSE)</f>
        <v>-</v>
      </c>
      <c r="AD56" s="481" t="str">
        <f>VLOOKUP($Z56,Input!$AG$7:$AL$108,5,FALSE)</f>
        <v>-</v>
      </c>
      <c r="AE56" s="482" t="str">
        <f>VLOOKUP($Z56,Input!$AG$7:$AL$108,6,FALSE)</f>
        <v>-</v>
      </c>
      <c r="AF56" s="150"/>
      <c r="AG56" s="241"/>
      <c r="AH56" s="150"/>
      <c r="AI56" s="241"/>
      <c r="AJ56" s="150"/>
      <c r="AK56" s="251"/>
      <c r="AM56" s="430">
        <v>43</v>
      </c>
      <c r="AN56" s="354" t="str">
        <f t="shared" si="41"/>
        <v>-</v>
      </c>
      <c r="AO56" s="355" t="str">
        <f t="shared" si="42"/>
        <v>-</v>
      </c>
      <c r="AP56" s="356" t="str">
        <f t="shared" si="43"/>
        <v>-</v>
      </c>
      <c r="AQ56" s="356" t="str">
        <f t="shared" si="44"/>
        <v>-</v>
      </c>
      <c r="AR56" s="357" t="str">
        <f t="shared" si="45"/>
        <v>-</v>
      </c>
      <c r="AS56" s="441" t="str">
        <f t="shared" si="46"/>
        <v>-</v>
      </c>
      <c r="AT56" s="357" t="str">
        <f t="shared" si="47"/>
        <v>-</v>
      </c>
      <c r="AV56" s="416">
        <f t="shared" si="48"/>
        <v>43</v>
      </c>
      <c r="AW56" s="37" t="str">
        <f t="shared" si="49"/>
        <v>-</v>
      </c>
      <c r="AX56" s="431" t="str">
        <f t="shared" si="50"/>
        <v>-</v>
      </c>
      <c r="AY56" s="431" t="str">
        <f t="shared" si="51"/>
        <v>-</v>
      </c>
      <c r="AZ56" s="435" t="str">
        <f t="shared" si="52"/>
        <v>-</v>
      </c>
      <c r="BA56" s="432" t="str">
        <f t="shared" si="53"/>
        <v>-</v>
      </c>
      <c r="BB56" s="433">
        <f t="shared" si="54"/>
        <v>0</v>
      </c>
      <c r="BC56" s="432">
        <f t="shared" si="55"/>
        <v>0</v>
      </c>
      <c r="BD56" s="423">
        <f t="shared" si="56"/>
        <v>0</v>
      </c>
      <c r="BE56" s="432">
        <f t="shared" si="57"/>
        <v>0</v>
      </c>
      <c r="BF56" s="423">
        <f t="shared" si="58"/>
        <v>0</v>
      </c>
      <c r="BH56" s="323" t="e">
        <f t="shared" si="59"/>
        <v>#VALUE!</v>
      </c>
      <c r="BI56" s="416">
        <f t="shared" si="35"/>
        <v>43</v>
      </c>
      <c r="BJ56" s="38" t="str">
        <f t="shared" si="36"/>
        <v>-</v>
      </c>
      <c r="BK56" s="324" t="str">
        <f t="shared" si="37"/>
        <v>-</v>
      </c>
      <c r="BL56" s="324" t="str">
        <f t="shared" si="38"/>
        <v>-</v>
      </c>
      <c r="BM56" s="325" t="str">
        <f t="shared" si="39"/>
        <v>-</v>
      </c>
      <c r="BN56" s="325" t="str">
        <f t="shared" si="60"/>
        <v>-</v>
      </c>
      <c r="BO56" s="424" t="str">
        <f t="shared" si="40"/>
        <v>-</v>
      </c>
      <c r="BP56" s="325" t="str">
        <f t="shared" si="61"/>
        <v>-</v>
      </c>
      <c r="BQ56" s="425" t="e">
        <f t="shared" si="62"/>
        <v>#VALUE!</v>
      </c>
      <c r="BR56" s="424" t="e">
        <f t="shared" si="63"/>
        <v>#VALUE!</v>
      </c>
      <c r="BS56" s="425" t="e">
        <f t="shared" si="64"/>
        <v>#VALUE!</v>
      </c>
      <c r="BT56" s="426" t="e">
        <f t="shared" si="65"/>
        <v>#VALUE!</v>
      </c>
      <c r="BU56" s="427">
        <f t="shared" si="29"/>
        <v>5.6000000000000004E-7</v>
      </c>
      <c r="BV56" s="428" t="str">
        <f t="shared" si="30"/>
        <v>-</v>
      </c>
    </row>
    <row r="57" spans="1:74" x14ac:dyDescent="0.25">
      <c r="A57" s="251"/>
      <c r="B57" s="614">
        <v>44</v>
      </c>
      <c r="C57" s="479" t="str">
        <f>VLOOKUP($B57,Input!$S$7:$X$82,2,FALSE)</f>
        <v>-</v>
      </c>
      <c r="D57" s="480" t="str">
        <f>VLOOKUP($B57,Input!$S$7:$X$82,3,FALSE)</f>
        <v>-</v>
      </c>
      <c r="E57" s="480" t="str">
        <f>VLOOKUP($B57,Input!$S$7:$X$82,4,FALSE)</f>
        <v>-</v>
      </c>
      <c r="F57" s="481" t="str">
        <f>VLOOKUP($B57,Input!$S$7:$X$82,5,FALSE)</f>
        <v>-</v>
      </c>
      <c r="G57" s="482" t="str">
        <f>VLOOKUP($B57,Input!$S$7:$X$82,6,FALSE)</f>
        <v>-</v>
      </c>
      <c r="H57" s="150"/>
      <c r="I57" s="241"/>
      <c r="J57" s="150"/>
      <c r="K57" s="241"/>
      <c r="L57" s="150"/>
      <c r="M57" s="437"/>
      <c r="N57" s="614">
        <v>44</v>
      </c>
      <c r="O57" s="479" t="str">
        <f>VLOOKUP($N57,Input!$Z$7:$AE$82,2,FALSE)</f>
        <v>-</v>
      </c>
      <c r="P57" s="480" t="str">
        <f>VLOOKUP($N57,Input!$Z$7:$AE$82,3,FALSE)</f>
        <v>-</v>
      </c>
      <c r="Q57" s="480" t="str">
        <f>VLOOKUP($N57,Input!$Z$7:$AE$82,4,FALSE)</f>
        <v>-</v>
      </c>
      <c r="R57" s="481" t="str">
        <f>VLOOKUP($N57,Input!$Z$7:$AE$82,5,FALSE)</f>
        <v>-</v>
      </c>
      <c r="S57" s="482" t="str">
        <f>VLOOKUP($N57,Input!$Z$7:$AE$82,6,FALSE)</f>
        <v>-</v>
      </c>
      <c r="T57" s="150"/>
      <c r="U57" s="241"/>
      <c r="V57" s="150"/>
      <c r="W57" s="241"/>
      <c r="X57" s="150"/>
      <c r="Y57" s="437"/>
      <c r="Z57" s="614">
        <v>44</v>
      </c>
      <c r="AA57" s="479" t="str">
        <f>VLOOKUP($Z57,Input!$AG$7:$AL$108,2,FALSE)</f>
        <v>-</v>
      </c>
      <c r="AB57" s="480" t="str">
        <f>VLOOKUP($Z57,Input!$AG$7:$AL$108,3,FALSE)</f>
        <v>-</v>
      </c>
      <c r="AC57" s="480" t="str">
        <f>VLOOKUP($Z57,Input!$AG$7:$AL$108,4,FALSE)</f>
        <v>-</v>
      </c>
      <c r="AD57" s="481" t="str">
        <f>VLOOKUP($Z57,Input!$AG$7:$AL$108,5,FALSE)</f>
        <v>-</v>
      </c>
      <c r="AE57" s="482" t="str">
        <f>VLOOKUP($Z57,Input!$AG$7:$AL$108,6,FALSE)</f>
        <v>-</v>
      </c>
      <c r="AF57" s="150"/>
      <c r="AG57" s="241"/>
      <c r="AH57" s="150"/>
      <c r="AI57" s="241"/>
      <c r="AJ57" s="150"/>
      <c r="AK57" s="251"/>
      <c r="AM57" s="430">
        <v>44</v>
      </c>
      <c r="AN57" s="354" t="str">
        <f t="shared" si="41"/>
        <v>-</v>
      </c>
      <c r="AO57" s="355" t="str">
        <f t="shared" si="42"/>
        <v>-</v>
      </c>
      <c r="AP57" s="356" t="str">
        <f t="shared" si="43"/>
        <v>-</v>
      </c>
      <c r="AQ57" s="356" t="str">
        <f t="shared" si="44"/>
        <v>-</v>
      </c>
      <c r="AR57" s="357" t="str">
        <f t="shared" si="45"/>
        <v>-</v>
      </c>
      <c r="AS57" s="441" t="str">
        <f t="shared" si="46"/>
        <v>-</v>
      </c>
      <c r="AT57" s="357" t="str">
        <f t="shared" si="47"/>
        <v>-</v>
      </c>
      <c r="AV57" s="416">
        <f t="shared" si="48"/>
        <v>44</v>
      </c>
      <c r="AW57" s="37" t="str">
        <f t="shared" si="49"/>
        <v>-</v>
      </c>
      <c r="AX57" s="431" t="str">
        <f t="shared" si="50"/>
        <v>-</v>
      </c>
      <c r="AY57" s="431" t="str">
        <f t="shared" si="51"/>
        <v>-</v>
      </c>
      <c r="AZ57" s="435" t="str">
        <f t="shared" si="52"/>
        <v>-</v>
      </c>
      <c r="BA57" s="432" t="str">
        <f t="shared" si="53"/>
        <v>-</v>
      </c>
      <c r="BB57" s="433">
        <f t="shared" si="54"/>
        <v>0</v>
      </c>
      <c r="BC57" s="432">
        <f t="shared" si="55"/>
        <v>0</v>
      </c>
      <c r="BD57" s="423">
        <f t="shared" si="56"/>
        <v>0</v>
      </c>
      <c r="BE57" s="432">
        <f t="shared" si="57"/>
        <v>0</v>
      </c>
      <c r="BF57" s="423">
        <f t="shared" si="58"/>
        <v>0</v>
      </c>
      <c r="BH57" s="323" t="e">
        <f t="shared" si="59"/>
        <v>#VALUE!</v>
      </c>
      <c r="BI57" s="416">
        <f t="shared" si="35"/>
        <v>44</v>
      </c>
      <c r="BJ57" s="38" t="str">
        <f t="shared" si="36"/>
        <v>-</v>
      </c>
      <c r="BK57" s="324" t="str">
        <f t="shared" si="37"/>
        <v>-</v>
      </c>
      <c r="BL57" s="324" t="str">
        <f t="shared" si="38"/>
        <v>-</v>
      </c>
      <c r="BM57" s="325" t="str">
        <f t="shared" si="39"/>
        <v>-</v>
      </c>
      <c r="BN57" s="325" t="str">
        <f t="shared" si="60"/>
        <v>-</v>
      </c>
      <c r="BO57" s="424" t="str">
        <f t="shared" si="40"/>
        <v>-</v>
      </c>
      <c r="BP57" s="325" t="str">
        <f t="shared" si="61"/>
        <v>-</v>
      </c>
      <c r="BQ57" s="425" t="e">
        <f t="shared" si="62"/>
        <v>#VALUE!</v>
      </c>
      <c r="BR57" s="424" t="e">
        <f t="shared" si="63"/>
        <v>#VALUE!</v>
      </c>
      <c r="BS57" s="425" t="e">
        <f t="shared" si="64"/>
        <v>#VALUE!</v>
      </c>
      <c r="BT57" s="426" t="e">
        <f t="shared" si="65"/>
        <v>#VALUE!</v>
      </c>
      <c r="BU57" s="427">
        <f t="shared" si="29"/>
        <v>5.7000000000000005E-7</v>
      </c>
      <c r="BV57" s="428" t="str">
        <f t="shared" si="30"/>
        <v>-</v>
      </c>
    </row>
    <row r="58" spans="1:74" x14ac:dyDescent="0.25">
      <c r="A58" s="251"/>
      <c r="B58" s="614">
        <v>45</v>
      </c>
      <c r="C58" s="479" t="str">
        <f>VLOOKUP($B58,Input!$S$7:$X$82,2,FALSE)</f>
        <v>-</v>
      </c>
      <c r="D58" s="480" t="str">
        <f>VLOOKUP($B58,Input!$S$7:$X$82,3,FALSE)</f>
        <v>-</v>
      </c>
      <c r="E58" s="480" t="str">
        <f>VLOOKUP($B58,Input!$S$7:$X$82,4,FALSE)</f>
        <v>-</v>
      </c>
      <c r="F58" s="481" t="str">
        <f>VLOOKUP($B58,Input!$S$7:$X$82,5,FALSE)</f>
        <v>-</v>
      </c>
      <c r="G58" s="482" t="str">
        <f>VLOOKUP($B58,Input!$S$7:$X$82,6,FALSE)</f>
        <v>-</v>
      </c>
      <c r="H58" s="150"/>
      <c r="I58" s="241"/>
      <c r="J58" s="150"/>
      <c r="K58" s="241"/>
      <c r="L58" s="150"/>
      <c r="M58" s="437"/>
      <c r="N58" s="614">
        <v>45</v>
      </c>
      <c r="O58" s="479" t="str">
        <f>VLOOKUP($N58,Input!$Z$7:$AE$82,2,FALSE)</f>
        <v>-</v>
      </c>
      <c r="P58" s="480" t="str">
        <f>VLOOKUP($N58,Input!$Z$7:$AE$82,3,FALSE)</f>
        <v>-</v>
      </c>
      <c r="Q58" s="480" t="str">
        <f>VLOOKUP($N58,Input!$Z$7:$AE$82,4,FALSE)</f>
        <v>-</v>
      </c>
      <c r="R58" s="481" t="str">
        <f>VLOOKUP($N58,Input!$Z$7:$AE$82,5,FALSE)</f>
        <v>-</v>
      </c>
      <c r="S58" s="482" t="str">
        <f>VLOOKUP($N58,Input!$Z$7:$AE$82,6,FALSE)</f>
        <v>-</v>
      </c>
      <c r="T58" s="150"/>
      <c r="U58" s="241"/>
      <c r="V58" s="150"/>
      <c r="W58" s="241"/>
      <c r="X58" s="150"/>
      <c r="Y58" s="437"/>
      <c r="Z58" s="614">
        <v>45</v>
      </c>
      <c r="AA58" s="479" t="str">
        <f>VLOOKUP($Z58,Input!$AG$7:$AL$108,2,FALSE)</f>
        <v>-</v>
      </c>
      <c r="AB58" s="480" t="str">
        <f>VLOOKUP($Z58,Input!$AG$7:$AL$108,3,FALSE)</f>
        <v>-</v>
      </c>
      <c r="AC58" s="480" t="str">
        <f>VLOOKUP($Z58,Input!$AG$7:$AL$108,4,FALSE)</f>
        <v>-</v>
      </c>
      <c r="AD58" s="481" t="str">
        <f>VLOOKUP($Z58,Input!$AG$7:$AL$108,5,FALSE)</f>
        <v>-</v>
      </c>
      <c r="AE58" s="482" t="str">
        <f>VLOOKUP($Z58,Input!$AG$7:$AL$108,6,FALSE)</f>
        <v>-</v>
      </c>
      <c r="AF58" s="150"/>
      <c r="AG58" s="241"/>
      <c r="AH58" s="150"/>
      <c r="AI58" s="241"/>
      <c r="AJ58" s="150"/>
      <c r="AK58" s="251"/>
      <c r="AM58" s="430">
        <v>45</v>
      </c>
      <c r="AN58" s="354" t="str">
        <f t="shared" si="41"/>
        <v>-</v>
      </c>
      <c r="AO58" s="355" t="str">
        <f t="shared" si="42"/>
        <v>-</v>
      </c>
      <c r="AP58" s="356" t="str">
        <f t="shared" si="43"/>
        <v>-</v>
      </c>
      <c r="AQ58" s="356" t="str">
        <f t="shared" si="44"/>
        <v>-</v>
      </c>
      <c r="AR58" s="357" t="str">
        <f t="shared" si="45"/>
        <v>-</v>
      </c>
      <c r="AS58" s="441" t="str">
        <f t="shared" si="46"/>
        <v>-</v>
      </c>
      <c r="AT58" s="357" t="str">
        <f t="shared" si="47"/>
        <v>-</v>
      </c>
      <c r="AV58" s="416">
        <f t="shared" si="48"/>
        <v>45</v>
      </c>
      <c r="AW58" s="37" t="str">
        <f t="shared" si="49"/>
        <v>-</v>
      </c>
      <c r="AX58" s="431" t="str">
        <f t="shared" si="50"/>
        <v>-</v>
      </c>
      <c r="AY58" s="431" t="str">
        <f t="shared" si="51"/>
        <v>-</v>
      </c>
      <c r="AZ58" s="435" t="str">
        <f t="shared" si="52"/>
        <v>-</v>
      </c>
      <c r="BA58" s="432" t="str">
        <f t="shared" si="53"/>
        <v>-</v>
      </c>
      <c r="BB58" s="433">
        <f t="shared" si="54"/>
        <v>0</v>
      </c>
      <c r="BC58" s="432">
        <f t="shared" si="55"/>
        <v>0</v>
      </c>
      <c r="BD58" s="423">
        <f t="shared" si="56"/>
        <v>0</v>
      </c>
      <c r="BE58" s="432">
        <f t="shared" si="57"/>
        <v>0</v>
      </c>
      <c r="BF58" s="423">
        <f t="shared" si="58"/>
        <v>0</v>
      </c>
      <c r="BH58" s="323" t="e">
        <f t="shared" si="59"/>
        <v>#VALUE!</v>
      </c>
      <c r="BI58" s="416">
        <f t="shared" si="35"/>
        <v>45</v>
      </c>
      <c r="BJ58" s="38" t="str">
        <f t="shared" si="36"/>
        <v>-</v>
      </c>
      <c r="BK58" s="324" t="str">
        <f t="shared" si="37"/>
        <v>-</v>
      </c>
      <c r="BL58" s="324" t="str">
        <f t="shared" si="38"/>
        <v>-</v>
      </c>
      <c r="BM58" s="325" t="str">
        <f t="shared" si="39"/>
        <v>-</v>
      </c>
      <c r="BN58" s="325" t="str">
        <f t="shared" si="60"/>
        <v>-</v>
      </c>
      <c r="BO58" s="424" t="str">
        <f t="shared" si="40"/>
        <v>-</v>
      </c>
      <c r="BP58" s="325" t="str">
        <f t="shared" si="61"/>
        <v>-</v>
      </c>
      <c r="BQ58" s="425" t="e">
        <f t="shared" si="62"/>
        <v>#VALUE!</v>
      </c>
      <c r="BR58" s="424" t="e">
        <f t="shared" si="63"/>
        <v>#VALUE!</v>
      </c>
      <c r="BS58" s="425" t="e">
        <f t="shared" si="64"/>
        <v>#VALUE!</v>
      </c>
      <c r="BT58" s="426" t="e">
        <f t="shared" si="65"/>
        <v>#VALUE!</v>
      </c>
      <c r="BU58" s="427">
        <f t="shared" si="29"/>
        <v>5.8000000000000006E-7</v>
      </c>
      <c r="BV58" s="428" t="str">
        <f t="shared" si="30"/>
        <v>-</v>
      </c>
    </row>
    <row r="59" spans="1:74" x14ac:dyDescent="0.25">
      <c r="A59" s="251"/>
      <c r="B59" s="614">
        <v>46</v>
      </c>
      <c r="C59" s="479" t="str">
        <f>VLOOKUP($B59,Input!$S$7:$X$82,2,FALSE)</f>
        <v>-</v>
      </c>
      <c r="D59" s="480" t="str">
        <f>VLOOKUP($B59,Input!$S$7:$X$82,3,FALSE)</f>
        <v>-</v>
      </c>
      <c r="E59" s="480" t="str">
        <f>VLOOKUP($B59,Input!$S$7:$X$82,4,FALSE)</f>
        <v>-</v>
      </c>
      <c r="F59" s="481" t="str">
        <f>VLOOKUP($B59,Input!$S$7:$X$82,5,FALSE)</f>
        <v>-</v>
      </c>
      <c r="G59" s="482" t="str">
        <f>VLOOKUP($B59,Input!$S$7:$X$82,6,FALSE)</f>
        <v>-</v>
      </c>
      <c r="H59" s="150"/>
      <c r="I59" s="241"/>
      <c r="J59" s="150"/>
      <c r="K59" s="241"/>
      <c r="L59" s="150"/>
      <c r="M59" s="437"/>
      <c r="N59" s="614">
        <v>46</v>
      </c>
      <c r="O59" s="479" t="str">
        <f>VLOOKUP($N59,Input!$Z$7:$AE$82,2,FALSE)</f>
        <v>-</v>
      </c>
      <c r="P59" s="480" t="str">
        <f>VLOOKUP($N59,Input!$Z$7:$AE$82,3,FALSE)</f>
        <v>-</v>
      </c>
      <c r="Q59" s="480" t="str">
        <f>VLOOKUP($N59,Input!$Z$7:$AE$82,4,FALSE)</f>
        <v>-</v>
      </c>
      <c r="R59" s="481" t="str">
        <f>VLOOKUP($N59,Input!$Z$7:$AE$82,5,FALSE)</f>
        <v>-</v>
      </c>
      <c r="S59" s="482" t="str">
        <f>VLOOKUP($N59,Input!$Z$7:$AE$82,6,FALSE)</f>
        <v>-</v>
      </c>
      <c r="T59" s="150"/>
      <c r="U59" s="241"/>
      <c r="V59" s="150"/>
      <c r="W59" s="241"/>
      <c r="X59" s="150"/>
      <c r="Y59" s="437"/>
      <c r="Z59" s="614">
        <v>46</v>
      </c>
      <c r="AA59" s="479" t="str">
        <f>VLOOKUP($Z59,Input!$AG$7:$AL$108,2,FALSE)</f>
        <v>-</v>
      </c>
      <c r="AB59" s="480" t="str">
        <f>VLOOKUP($Z59,Input!$AG$7:$AL$108,3,FALSE)</f>
        <v>-</v>
      </c>
      <c r="AC59" s="480" t="str">
        <f>VLOOKUP($Z59,Input!$AG$7:$AL$108,4,FALSE)</f>
        <v>-</v>
      </c>
      <c r="AD59" s="481" t="str">
        <f>VLOOKUP($Z59,Input!$AG$7:$AL$108,5,FALSE)</f>
        <v>-</v>
      </c>
      <c r="AE59" s="482" t="str">
        <f>VLOOKUP($Z59,Input!$AG$7:$AL$108,6,FALSE)</f>
        <v>-</v>
      </c>
      <c r="AF59" s="150"/>
      <c r="AG59" s="241"/>
      <c r="AH59" s="150"/>
      <c r="AI59" s="241"/>
      <c r="AJ59" s="150"/>
      <c r="AK59" s="251"/>
      <c r="AM59" s="430">
        <v>46</v>
      </c>
      <c r="AN59" s="354" t="str">
        <f t="shared" si="41"/>
        <v>-</v>
      </c>
      <c r="AO59" s="355" t="str">
        <f t="shared" si="42"/>
        <v>-</v>
      </c>
      <c r="AP59" s="356" t="str">
        <f t="shared" si="43"/>
        <v>-</v>
      </c>
      <c r="AQ59" s="356" t="str">
        <f t="shared" si="44"/>
        <v>-</v>
      </c>
      <c r="AR59" s="357" t="str">
        <f t="shared" si="45"/>
        <v>-</v>
      </c>
      <c r="AS59" s="441" t="str">
        <f t="shared" si="46"/>
        <v>-</v>
      </c>
      <c r="AT59" s="357" t="str">
        <f t="shared" si="47"/>
        <v>-</v>
      </c>
      <c r="AV59" s="416">
        <f t="shared" si="48"/>
        <v>46</v>
      </c>
      <c r="AW59" s="37" t="str">
        <f t="shared" si="49"/>
        <v>-</v>
      </c>
      <c r="AX59" s="431" t="str">
        <f t="shared" si="50"/>
        <v>-</v>
      </c>
      <c r="AY59" s="431" t="str">
        <f t="shared" si="51"/>
        <v>-</v>
      </c>
      <c r="AZ59" s="435" t="str">
        <f t="shared" si="52"/>
        <v>-</v>
      </c>
      <c r="BA59" s="432" t="str">
        <f t="shared" si="53"/>
        <v>-</v>
      </c>
      <c r="BB59" s="433">
        <f t="shared" si="54"/>
        <v>0</v>
      </c>
      <c r="BC59" s="432">
        <f t="shared" si="55"/>
        <v>0</v>
      </c>
      <c r="BD59" s="423">
        <f t="shared" si="56"/>
        <v>0</v>
      </c>
      <c r="BE59" s="432">
        <f t="shared" si="57"/>
        <v>0</v>
      </c>
      <c r="BF59" s="423">
        <f t="shared" si="58"/>
        <v>0</v>
      </c>
      <c r="BH59" s="323" t="e">
        <f t="shared" si="59"/>
        <v>#VALUE!</v>
      </c>
      <c r="BI59" s="416">
        <f t="shared" si="35"/>
        <v>46</v>
      </c>
      <c r="BJ59" s="38" t="str">
        <f t="shared" si="36"/>
        <v>-</v>
      </c>
      <c r="BK59" s="324" t="str">
        <f t="shared" si="37"/>
        <v>-</v>
      </c>
      <c r="BL59" s="324" t="str">
        <f t="shared" si="38"/>
        <v>-</v>
      </c>
      <c r="BM59" s="325" t="str">
        <f t="shared" si="39"/>
        <v>-</v>
      </c>
      <c r="BN59" s="325" t="str">
        <f t="shared" si="60"/>
        <v>-</v>
      </c>
      <c r="BO59" s="424" t="str">
        <f t="shared" si="40"/>
        <v>-</v>
      </c>
      <c r="BP59" s="325" t="str">
        <f t="shared" si="61"/>
        <v>-</v>
      </c>
      <c r="BQ59" s="425" t="e">
        <f t="shared" si="62"/>
        <v>#VALUE!</v>
      </c>
      <c r="BR59" s="424" t="e">
        <f t="shared" si="63"/>
        <v>#VALUE!</v>
      </c>
      <c r="BS59" s="425" t="e">
        <f t="shared" si="64"/>
        <v>#VALUE!</v>
      </c>
      <c r="BT59" s="426" t="e">
        <f t="shared" si="65"/>
        <v>#VALUE!</v>
      </c>
      <c r="BU59" s="427">
        <f t="shared" si="29"/>
        <v>5.8999999999999996E-7</v>
      </c>
      <c r="BV59" s="428" t="str">
        <f t="shared" si="30"/>
        <v>-</v>
      </c>
    </row>
    <row r="60" spans="1:74" x14ac:dyDescent="0.25">
      <c r="A60" s="251"/>
      <c r="B60" s="614">
        <v>47</v>
      </c>
      <c r="C60" s="479" t="str">
        <f>VLOOKUP($B60,Input!$S$7:$X$82,2,FALSE)</f>
        <v>-</v>
      </c>
      <c r="D60" s="480" t="str">
        <f>VLOOKUP($B60,Input!$S$7:$X$82,3,FALSE)</f>
        <v>-</v>
      </c>
      <c r="E60" s="480" t="str">
        <f>VLOOKUP($B60,Input!$S$7:$X$82,4,FALSE)</f>
        <v>-</v>
      </c>
      <c r="F60" s="481" t="str">
        <f>VLOOKUP($B60,Input!$S$7:$X$82,5,FALSE)</f>
        <v>-</v>
      </c>
      <c r="G60" s="482" t="str">
        <f>VLOOKUP($B60,Input!$S$7:$X$82,6,FALSE)</f>
        <v>-</v>
      </c>
      <c r="H60" s="150"/>
      <c r="I60" s="241"/>
      <c r="J60" s="150"/>
      <c r="K60" s="241"/>
      <c r="L60" s="150"/>
      <c r="M60" s="437"/>
      <c r="N60" s="614">
        <v>47</v>
      </c>
      <c r="O60" s="479" t="str">
        <f>VLOOKUP($N60,Input!$Z$7:$AE$82,2,FALSE)</f>
        <v>-</v>
      </c>
      <c r="P60" s="480" t="str">
        <f>VLOOKUP($N60,Input!$Z$7:$AE$82,3,FALSE)</f>
        <v>-</v>
      </c>
      <c r="Q60" s="480" t="str">
        <f>VLOOKUP($N60,Input!$Z$7:$AE$82,4,FALSE)</f>
        <v>-</v>
      </c>
      <c r="R60" s="481" t="str">
        <f>VLOOKUP($N60,Input!$Z$7:$AE$82,5,FALSE)</f>
        <v>-</v>
      </c>
      <c r="S60" s="482" t="str">
        <f>VLOOKUP($N60,Input!$Z$7:$AE$82,6,FALSE)</f>
        <v>-</v>
      </c>
      <c r="T60" s="150"/>
      <c r="U60" s="241"/>
      <c r="V60" s="150"/>
      <c r="W60" s="241"/>
      <c r="X60" s="150"/>
      <c r="Y60" s="437"/>
      <c r="Z60" s="614">
        <v>47</v>
      </c>
      <c r="AA60" s="479" t="str">
        <f>VLOOKUP($Z60,Input!$AG$7:$AL$108,2,FALSE)</f>
        <v>-</v>
      </c>
      <c r="AB60" s="480" t="str">
        <f>VLOOKUP($Z60,Input!$AG$7:$AL$108,3,FALSE)</f>
        <v>-</v>
      </c>
      <c r="AC60" s="480" t="str">
        <f>VLOOKUP($Z60,Input!$AG$7:$AL$108,4,FALSE)</f>
        <v>-</v>
      </c>
      <c r="AD60" s="481" t="str">
        <f>VLOOKUP($Z60,Input!$AG$7:$AL$108,5,FALSE)</f>
        <v>-</v>
      </c>
      <c r="AE60" s="482" t="str">
        <f>VLOOKUP($Z60,Input!$AG$7:$AL$108,6,FALSE)</f>
        <v>-</v>
      </c>
      <c r="AF60" s="150"/>
      <c r="AG60" s="241"/>
      <c r="AH60" s="150"/>
      <c r="AI60" s="241"/>
      <c r="AJ60" s="150"/>
      <c r="AK60" s="251"/>
      <c r="AM60" s="430">
        <v>47</v>
      </c>
      <c r="AN60" s="354" t="str">
        <f t="shared" si="41"/>
        <v>-</v>
      </c>
      <c r="AO60" s="355" t="str">
        <f t="shared" si="42"/>
        <v>-</v>
      </c>
      <c r="AP60" s="356" t="str">
        <f t="shared" si="43"/>
        <v>-</v>
      </c>
      <c r="AQ60" s="356" t="str">
        <f t="shared" si="44"/>
        <v>-</v>
      </c>
      <c r="AR60" s="357" t="str">
        <f t="shared" si="45"/>
        <v>-</v>
      </c>
      <c r="AS60" s="441" t="str">
        <f t="shared" si="46"/>
        <v>-</v>
      </c>
      <c r="AT60" s="357" t="str">
        <f t="shared" si="47"/>
        <v>-</v>
      </c>
      <c r="AV60" s="416">
        <f t="shared" si="48"/>
        <v>47</v>
      </c>
      <c r="AW60" s="37" t="str">
        <f t="shared" si="49"/>
        <v>-</v>
      </c>
      <c r="AX60" s="431" t="str">
        <f t="shared" si="50"/>
        <v>-</v>
      </c>
      <c r="AY60" s="431" t="str">
        <f t="shared" si="51"/>
        <v>-</v>
      </c>
      <c r="AZ60" s="435" t="str">
        <f t="shared" si="52"/>
        <v>-</v>
      </c>
      <c r="BA60" s="432" t="str">
        <f t="shared" si="53"/>
        <v>-</v>
      </c>
      <c r="BB60" s="433">
        <f t="shared" si="54"/>
        <v>0</v>
      </c>
      <c r="BC60" s="432">
        <f t="shared" si="55"/>
        <v>0</v>
      </c>
      <c r="BD60" s="423">
        <f t="shared" si="56"/>
        <v>0</v>
      </c>
      <c r="BE60" s="432">
        <f t="shared" si="57"/>
        <v>0</v>
      </c>
      <c r="BF60" s="423">
        <f t="shared" si="58"/>
        <v>0</v>
      </c>
      <c r="BH60" s="323" t="e">
        <f t="shared" si="59"/>
        <v>#VALUE!</v>
      </c>
      <c r="BI60" s="416">
        <f t="shared" si="35"/>
        <v>47</v>
      </c>
      <c r="BJ60" s="38" t="str">
        <f t="shared" si="36"/>
        <v>-</v>
      </c>
      <c r="BK60" s="324" t="str">
        <f t="shared" si="37"/>
        <v>-</v>
      </c>
      <c r="BL60" s="324" t="str">
        <f t="shared" si="38"/>
        <v>-</v>
      </c>
      <c r="BM60" s="325" t="str">
        <f t="shared" si="39"/>
        <v>-</v>
      </c>
      <c r="BN60" s="325" t="str">
        <f t="shared" si="60"/>
        <v>-</v>
      </c>
      <c r="BO60" s="424" t="str">
        <f t="shared" si="40"/>
        <v>-</v>
      </c>
      <c r="BP60" s="325" t="str">
        <f t="shared" si="61"/>
        <v>-</v>
      </c>
      <c r="BQ60" s="425" t="e">
        <f t="shared" si="62"/>
        <v>#VALUE!</v>
      </c>
      <c r="BR60" s="424" t="e">
        <f t="shared" si="63"/>
        <v>#VALUE!</v>
      </c>
      <c r="BS60" s="425" t="e">
        <f t="shared" si="64"/>
        <v>#VALUE!</v>
      </c>
      <c r="BT60" s="426" t="e">
        <f t="shared" si="65"/>
        <v>#VALUE!</v>
      </c>
      <c r="BU60" s="427">
        <f t="shared" si="29"/>
        <v>5.9999999999999997E-7</v>
      </c>
      <c r="BV60" s="428" t="str">
        <f t="shared" si="30"/>
        <v>-</v>
      </c>
    </row>
    <row r="61" spans="1:74" x14ac:dyDescent="0.25">
      <c r="A61" s="251"/>
      <c r="B61" s="614">
        <v>48</v>
      </c>
      <c r="C61" s="479" t="str">
        <f>VLOOKUP($B61,Input!$S$7:$X$82,2,FALSE)</f>
        <v>-</v>
      </c>
      <c r="D61" s="480" t="str">
        <f>VLOOKUP($B61,Input!$S$7:$X$82,3,FALSE)</f>
        <v>-</v>
      </c>
      <c r="E61" s="480" t="str">
        <f>VLOOKUP($B61,Input!$S$7:$X$82,4,FALSE)</f>
        <v>-</v>
      </c>
      <c r="F61" s="481" t="str">
        <f>VLOOKUP($B61,Input!$S$7:$X$82,5,FALSE)</f>
        <v>-</v>
      </c>
      <c r="G61" s="482" t="str">
        <f>VLOOKUP($B61,Input!$S$7:$X$82,6,FALSE)</f>
        <v>-</v>
      </c>
      <c r="H61" s="150"/>
      <c r="I61" s="241"/>
      <c r="J61" s="150"/>
      <c r="K61" s="241"/>
      <c r="L61" s="150"/>
      <c r="M61" s="437"/>
      <c r="N61" s="614">
        <v>48</v>
      </c>
      <c r="O61" s="479" t="str">
        <f>VLOOKUP($N61,Input!$Z$7:$AE$82,2,FALSE)</f>
        <v>-</v>
      </c>
      <c r="P61" s="480" t="str">
        <f>VLOOKUP($N61,Input!$Z$7:$AE$82,3,FALSE)</f>
        <v>-</v>
      </c>
      <c r="Q61" s="480" t="str">
        <f>VLOOKUP($N61,Input!$Z$7:$AE$82,4,FALSE)</f>
        <v>-</v>
      </c>
      <c r="R61" s="481" t="str">
        <f>VLOOKUP($N61,Input!$Z$7:$AE$82,5,FALSE)</f>
        <v>-</v>
      </c>
      <c r="S61" s="482" t="str">
        <f>VLOOKUP($N61,Input!$Z$7:$AE$82,6,FALSE)</f>
        <v>-</v>
      </c>
      <c r="T61" s="150"/>
      <c r="U61" s="241"/>
      <c r="V61" s="150"/>
      <c r="W61" s="241"/>
      <c r="X61" s="150"/>
      <c r="Y61" s="437"/>
      <c r="Z61" s="614">
        <v>48</v>
      </c>
      <c r="AA61" s="479" t="str">
        <f>VLOOKUP($Z61,Input!$AG$7:$AL$108,2,FALSE)</f>
        <v>-</v>
      </c>
      <c r="AB61" s="480" t="str">
        <f>VLOOKUP($Z61,Input!$AG$7:$AL$108,3,FALSE)</f>
        <v>-</v>
      </c>
      <c r="AC61" s="480" t="str">
        <f>VLOOKUP($Z61,Input!$AG$7:$AL$108,4,FALSE)</f>
        <v>-</v>
      </c>
      <c r="AD61" s="481" t="str">
        <f>VLOOKUP($Z61,Input!$AG$7:$AL$108,5,FALSE)</f>
        <v>-</v>
      </c>
      <c r="AE61" s="482" t="str">
        <f>VLOOKUP($Z61,Input!$AG$7:$AL$108,6,FALSE)</f>
        <v>-</v>
      </c>
      <c r="AF61" s="150"/>
      <c r="AG61" s="241"/>
      <c r="AH61" s="150"/>
      <c r="AI61" s="241"/>
      <c r="AJ61" s="150"/>
      <c r="AK61" s="251"/>
      <c r="AM61" s="430">
        <v>48</v>
      </c>
      <c r="AN61" s="354" t="str">
        <f t="shared" si="41"/>
        <v>-</v>
      </c>
      <c r="AO61" s="355" t="str">
        <f t="shared" si="42"/>
        <v>-</v>
      </c>
      <c r="AP61" s="356" t="str">
        <f t="shared" si="43"/>
        <v>-</v>
      </c>
      <c r="AQ61" s="356" t="str">
        <f t="shared" si="44"/>
        <v>-</v>
      </c>
      <c r="AR61" s="357" t="str">
        <f t="shared" si="45"/>
        <v>-</v>
      </c>
      <c r="AS61" s="441" t="str">
        <f t="shared" si="46"/>
        <v>-</v>
      </c>
      <c r="AT61" s="357" t="str">
        <f t="shared" si="47"/>
        <v>-</v>
      </c>
      <c r="AV61" s="416">
        <f t="shared" si="48"/>
        <v>48</v>
      </c>
      <c r="AW61" s="37" t="str">
        <f t="shared" si="49"/>
        <v>-</v>
      </c>
      <c r="AX61" s="431" t="str">
        <f t="shared" si="50"/>
        <v>-</v>
      </c>
      <c r="AY61" s="431" t="str">
        <f t="shared" si="51"/>
        <v>-</v>
      </c>
      <c r="AZ61" s="435" t="str">
        <f t="shared" si="52"/>
        <v>-</v>
      </c>
      <c r="BA61" s="432" t="str">
        <f t="shared" si="53"/>
        <v>-</v>
      </c>
      <c r="BB61" s="433">
        <f t="shared" si="54"/>
        <v>0</v>
      </c>
      <c r="BC61" s="432">
        <f t="shared" si="55"/>
        <v>0</v>
      </c>
      <c r="BD61" s="423">
        <f t="shared" si="56"/>
        <v>0</v>
      </c>
      <c r="BE61" s="432">
        <f t="shared" si="57"/>
        <v>0</v>
      </c>
      <c r="BF61" s="423">
        <f t="shared" si="58"/>
        <v>0</v>
      </c>
      <c r="BH61" s="323" t="e">
        <f t="shared" si="59"/>
        <v>#VALUE!</v>
      </c>
      <c r="BI61" s="416">
        <f t="shared" si="35"/>
        <v>48</v>
      </c>
      <c r="BJ61" s="38" t="str">
        <f t="shared" si="36"/>
        <v>-</v>
      </c>
      <c r="BK61" s="324" t="str">
        <f t="shared" si="37"/>
        <v>-</v>
      </c>
      <c r="BL61" s="324" t="str">
        <f t="shared" si="38"/>
        <v>-</v>
      </c>
      <c r="BM61" s="325" t="str">
        <f t="shared" si="39"/>
        <v>-</v>
      </c>
      <c r="BN61" s="325" t="str">
        <f t="shared" si="60"/>
        <v>-</v>
      </c>
      <c r="BO61" s="424" t="str">
        <f t="shared" si="40"/>
        <v>-</v>
      </c>
      <c r="BP61" s="325" t="str">
        <f t="shared" si="61"/>
        <v>-</v>
      </c>
      <c r="BQ61" s="425" t="e">
        <f t="shared" si="62"/>
        <v>#VALUE!</v>
      </c>
      <c r="BR61" s="424" t="e">
        <f t="shared" si="63"/>
        <v>#VALUE!</v>
      </c>
      <c r="BS61" s="425" t="e">
        <f t="shared" si="64"/>
        <v>#VALUE!</v>
      </c>
      <c r="BT61" s="426" t="e">
        <f t="shared" si="65"/>
        <v>#VALUE!</v>
      </c>
      <c r="BU61" s="427">
        <f t="shared" si="29"/>
        <v>6.0999999999999998E-7</v>
      </c>
      <c r="BV61" s="428" t="str">
        <f t="shared" si="30"/>
        <v>-</v>
      </c>
    </row>
    <row r="62" spans="1:74" x14ac:dyDescent="0.25">
      <c r="A62" s="251"/>
      <c r="B62" s="614">
        <v>49</v>
      </c>
      <c r="C62" s="479" t="str">
        <f>VLOOKUP($B62,Input!$S$7:$X$82,2,FALSE)</f>
        <v>-</v>
      </c>
      <c r="D62" s="480" t="str">
        <f>VLOOKUP($B62,Input!$S$7:$X$82,3,FALSE)</f>
        <v>-</v>
      </c>
      <c r="E62" s="480" t="str">
        <f>VLOOKUP($B62,Input!$S$7:$X$82,4,FALSE)</f>
        <v>-</v>
      </c>
      <c r="F62" s="481" t="str">
        <f>VLOOKUP($B62,Input!$S$7:$X$82,5,FALSE)</f>
        <v>-</v>
      </c>
      <c r="G62" s="482" t="str">
        <f>VLOOKUP($B62,Input!$S$7:$X$82,6,FALSE)</f>
        <v>-</v>
      </c>
      <c r="H62" s="150"/>
      <c r="I62" s="241"/>
      <c r="J62" s="150"/>
      <c r="K62" s="241"/>
      <c r="L62" s="150"/>
      <c r="M62" s="437"/>
      <c r="N62" s="614">
        <v>49</v>
      </c>
      <c r="O62" s="479" t="str">
        <f>VLOOKUP($N62,Input!$Z$7:$AE$82,2,FALSE)</f>
        <v>-</v>
      </c>
      <c r="P62" s="480" t="str">
        <f>VLOOKUP($N62,Input!$Z$7:$AE$82,3,FALSE)</f>
        <v>-</v>
      </c>
      <c r="Q62" s="480" t="str">
        <f>VLOOKUP($N62,Input!$Z$7:$AE$82,4,FALSE)</f>
        <v>-</v>
      </c>
      <c r="R62" s="481" t="str">
        <f>VLOOKUP($N62,Input!$Z$7:$AE$82,5,FALSE)</f>
        <v>-</v>
      </c>
      <c r="S62" s="482" t="str">
        <f>VLOOKUP($N62,Input!$Z$7:$AE$82,6,FALSE)</f>
        <v>-</v>
      </c>
      <c r="T62" s="150"/>
      <c r="U62" s="241"/>
      <c r="V62" s="150"/>
      <c r="W62" s="241"/>
      <c r="X62" s="150"/>
      <c r="Y62" s="437"/>
      <c r="Z62" s="614">
        <v>49</v>
      </c>
      <c r="AA62" s="479" t="str">
        <f>VLOOKUP($Z62,Input!$AG$7:$AL$108,2,FALSE)</f>
        <v>-</v>
      </c>
      <c r="AB62" s="480" t="str">
        <f>VLOOKUP($Z62,Input!$AG$7:$AL$108,3,FALSE)</f>
        <v>-</v>
      </c>
      <c r="AC62" s="480" t="str">
        <f>VLOOKUP($Z62,Input!$AG$7:$AL$108,4,FALSE)</f>
        <v>-</v>
      </c>
      <c r="AD62" s="481" t="str">
        <f>VLOOKUP($Z62,Input!$AG$7:$AL$108,5,FALSE)</f>
        <v>-</v>
      </c>
      <c r="AE62" s="482" t="str">
        <f>VLOOKUP($Z62,Input!$AG$7:$AL$108,6,FALSE)</f>
        <v>-</v>
      </c>
      <c r="AF62" s="150"/>
      <c r="AG62" s="241"/>
      <c r="AH62" s="150"/>
      <c r="AI62" s="241"/>
      <c r="AJ62" s="150"/>
      <c r="AK62" s="251"/>
      <c r="AM62" s="430">
        <v>49</v>
      </c>
      <c r="AN62" s="354" t="str">
        <f t="shared" si="41"/>
        <v>-</v>
      </c>
      <c r="AO62" s="355" t="str">
        <f t="shared" si="42"/>
        <v>-</v>
      </c>
      <c r="AP62" s="356" t="str">
        <f t="shared" si="43"/>
        <v>-</v>
      </c>
      <c r="AQ62" s="356" t="str">
        <f t="shared" si="44"/>
        <v>-</v>
      </c>
      <c r="AR62" s="357" t="str">
        <f t="shared" si="45"/>
        <v>-</v>
      </c>
      <c r="AS62" s="441" t="str">
        <f t="shared" si="46"/>
        <v>-</v>
      </c>
      <c r="AT62" s="357" t="str">
        <f t="shared" si="47"/>
        <v>-</v>
      </c>
      <c r="AV62" s="416">
        <f t="shared" si="48"/>
        <v>49</v>
      </c>
      <c r="AW62" s="37" t="str">
        <f t="shared" si="49"/>
        <v>-</v>
      </c>
      <c r="AX62" s="431" t="str">
        <f t="shared" si="50"/>
        <v>-</v>
      </c>
      <c r="AY62" s="431" t="str">
        <f t="shared" si="51"/>
        <v>-</v>
      </c>
      <c r="AZ62" s="435" t="str">
        <f t="shared" si="52"/>
        <v>-</v>
      </c>
      <c r="BA62" s="432" t="str">
        <f t="shared" si="53"/>
        <v>-</v>
      </c>
      <c r="BB62" s="433">
        <f t="shared" si="54"/>
        <v>0</v>
      </c>
      <c r="BC62" s="432">
        <f t="shared" si="55"/>
        <v>0</v>
      </c>
      <c r="BD62" s="423">
        <f t="shared" si="56"/>
        <v>0</v>
      </c>
      <c r="BE62" s="432">
        <f t="shared" si="57"/>
        <v>0</v>
      </c>
      <c r="BF62" s="423">
        <f t="shared" si="58"/>
        <v>0</v>
      </c>
      <c r="BH62" s="323" t="e">
        <f t="shared" si="59"/>
        <v>#VALUE!</v>
      </c>
      <c r="BI62" s="416">
        <f t="shared" si="35"/>
        <v>49</v>
      </c>
      <c r="BJ62" s="38" t="str">
        <f t="shared" si="36"/>
        <v>-</v>
      </c>
      <c r="BK62" s="324" t="str">
        <f t="shared" si="37"/>
        <v>-</v>
      </c>
      <c r="BL62" s="324" t="str">
        <f t="shared" si="38"/>
        <v>-</v>
      </c>
      <c r="BM62" s="325" t="str">
        <f t="shared" si="39"/>
        <v>-</v>
      </c>
      <c r="BN62" s="325" t="str">
        <f t="shared" si="60"/>
        <v>-</v>
      </c>
      <c r="BO62" s="424" t="str">
        <f t="shared" si="40"/>
        <v>-</v>
      </c>
      <c r="BP62" s="325" t="str">
        <f t="shared" si="61"/>
        <v>-</v>
      </c>
      <c r="BQ62" s="425" t="e">
        <f t="shared" si="62"/>
        <v>#VALUE!</v>
      </c>
      <c r="BR62" s="424" t="e">
        <f t="shared" si="63"/>
        <v>#VALUE!</v>
      </c>
      <c r="BS62" s="425" t="e">
        <f t="shared" si="64"/>
        <v>#VALUE!</v>
      </c>
      <c r="BT62" s="426" t="e">
        <f t="shared" si="65"/>
        <v>#VALUE!</v>
      </c>
      <c r="BU62" s="427">
        <f t="shared" si="29"/>
        <v>6.1999999999999999E-7</v>
      </c>
      <c r="BV62" s="428" t="str">
        <f t="shared" si="30"/>
        <v>-</v>
      </c>
    </row>
    <row r="63" spans="1:74" x14ac:dyDescent="0.25">
      <c r="A63" s="251"/>
      <c r="B63" s="614">
        <v>50</v>
      </c>
      <c r="C63" s="479" t="str">
        <f>VLOOKUP($B63,Input!$S$7:$X$82,2,FALSE)</f>
        <v>-</v>
      </c>
      <c r="D63" s="480" t="str">
        <f>VLOOKUP($B63,Input!$S$7:$X$82,3,FALSE)</f>
        <v>-</v>
      </c>
      <c r="E63" s="480" t="str">
        <f>VLOOKUP($B63,Input!$S$7:$X$82,4,FALSE)</f>
        <v>-</v>
      </c>
      <c r="F63" s="481" t="str">
        <f>VLOOKUP($B63,Input!$S$7:$X$82,5,FALSE)</f>
        <v>-</v>
      </c>
      <c r="G63" s="482" t="str">
        <f>VLOOKUP($B63,Input!$S$7:$X$82,6,FALSE)</f>
        <v>-</v>
      </c>
      <c r="H63" s="150"/>
      <c r="I63" s="241"/>
      <c r="J63" s="150"/>
      <c r="K63" s="241"/>
      <c r="L63" s="150"/>
      <c r="M63" s="437"/>
      <c r="N63" s="614">
        <v>50</v>
      </c>
      <c r="O63" s="479" t="str">
        <f>VLOOKUP($N63,Input!$Z$7:$AE$82,2,FALSE)</f>
        <v>-</v>
      </c>
      <c r="P63" s="480" t="str">
        <f>VLOOKUP($N63,Input!$Z$7:$AE$82,3,FALSE)</f>
        <v>-</v>
      </c>
      <c r="Q63" s="480" t="str">
        <f>VLOOKUP($N63,Input!$Z$7:$AE$82,4,FALSE)</f>
        <v>-</v>
      </c>
      <c r="R63" s="481" t="str">
        <f>VLOOKUP($N63,Input!$Z$7:$AE$82,5,FALSE)</f>
        <v>-</v>
      </c>
      <c r="S63" s="482" t="str">
        <f>VLOOKUP($N63,Input!$Z$7:$AE$82,6,FALSE)</f>
        <v>-</v>
      </c>
      <c r="T63" s="150"/>
      <c r="U63" s="241"/>
      <c r="V63" s="150"/>
      <c r="W63" s="241"/>
      <c r="X63" s="150"/>
      <c r="Y63" s="437"/>
      <c r="Z63" s="614">
        <v>50</v>
      </c>
      <c r="AA63" s="479" t="str">
        <f>VLOOKUP($Z63,Input!$AG$7:$AL$108,2,FALSE)</f>
        <v>-</v>
      </c>
      <c r="AB63" s="480" t="str">
        <f>VLOOKUP($Z63,Input!$AG$7:$AL$108,3,FALSE)</f>
        <v>-</v>
      </c>
      <c r="AC63" s="480" t="str">
        <f>VLOOKUP($Z63,Input!$AG$7:$AL$108,4,FALSE)</f>
        <v>-</v>
      </c>
      <c r="AD63" s="481" t="str">
        <f>VLOOKUP($Z63,Input!$AG$7:$AL$108,5,FALSE)</f>
        <v>-</v>
      </c>
      <c r="AE63" s="482" t="str">
        <f>VLOOKUP($Z63,Input!$AG$7:$AL$108,6,FALSE)</f>
        <v>-</v>
      </c>
      <c r="AF63" s="150"/>
      <c r="AG63" s="241"/>
      <c r="AH63" s="150"/>
      <c r="AI63" s="241"/>
      <c r="AJ63" s="150"/>
      <c r="AK63" s="251"/>
      <c r="AM63" s="430">
        <v>50</v>
      </c>
      <c r="AN63" s="354" t="str">
        <f t="shared" si="41"/>
        <v>-</v>
      </c>
      <c r="AO63" s="355" t="str">
        <f t="shared" si="42"/>
        <v>-</v>
      </c>
      <c r="AP63" s="356" t="str">
        <f t="shared" si="43"/>
        <v>-</v>
      </c>
      <c r="AQ63" s="356" t="str">
        <f t="shared" si="44"/>
        <v>-</v>
      </c>
      <c r="AR63" s="357" t="str">
        <f t="shared" si="45"/>
        <v>-</v>
      </c>
      <c r="AS63" s="441" t="str">
        <f t="shared" si="46"/>
        <v>-</v>
      </c>
      <c r="AT63" s="357" t="str">
        <f t="shared" si="47"/>
        <v>-</v>
      </c>
      <c r="AV63" s="416">
        <f t="shared" si="48"/>
        <v>50</v>
      </c>
      <c r="AW63" s="37" t="str">
        <f t="shared" si="49"/>
        <v>-</v>
      </c>
      <c r="AX63" s="431" t="str">
        <f t="shared" si="50"/>
        <v>-</v>
      </c>
      <c r="AY63" s="431" t="str">
        <f t="shared" si="51"/>
        <v>-</v>
      </c>
      <c r="AZ63" s="435" t="str">
        <f t="shared" si="52"/>
        <v>-</v>
      </c>
      <c r="BA63" s="432" t="str">
        <f t="shared" si="53"/>
        <v>-</v>
      </c>
      <c r="BB63" s="433">
        <f t="shared" si="54"/>
        <v>0</v>
      </c>
      <c r="BC63" s="432">
        <f t="shared" si="55"/>
        <v>0</v>
      </c>
      <c r="BD63" s="423">
        <f t="shared" si="56"/>
        <v>0</v>
      </c>
      <c r="BE63" s="432">
        <f t="shared" si="57"/>
        <v>0</v>
      </c>
      <c r="BF63" s="423">
        <f t="shared" si="58"/>
        <v>0</v>
      </c>
      <c r="BH63" s="323" t="e">
        <f t="shared" si="59"/>
        <v>#VALUE!</v>
      </c>
      <c r="BI63" s="416">
        <f t="shared" si="35"/>
        <v>50</v>
      </c>
      <c r="BJ63" s="38" t="str">
        <f t="shared" si="36"/>
        <v>-</v>
      </c>
      <c r="BK63" s="324" t="str">
        <f t="shared" si="37"/>
        <v>-</v>
      </c>
      <c r="BL63" s="324" t="str">
        <f t="shared" si="38"/>
        <v>-</v>
      </c>
      <c r="BM63" s="325" t="str">
        <f t="shared" si="39"/>
        <v>-</v>
      </c>
      <c r="BN63" s="325" t="str">
        <f t="shared" si="60"/>
        <v>-</v>
      </c>
      <c r="BO63" s="424" t="str">
        <f t="shared" si="40"/>
        <v>-</v>
      </c>
      <c r="BP63" s="325" t="str">
        <f t="shared" si="61"/>
        <v>-</v>
      </c>
      <c r="BQ63" s="425" t="e">
        <f t="shared" si="62"/>
        <v>#VALUE!</v>
      </c>
      <c r="BR63" s="424" t="e">
        <f t="shared" si="63"/>
        <v>#VALUE!</v>
      </c>
      <c r="BS63" s="425" t="e">
        <f t="shared" si="64"/>
        <v>#VALUE!</v>
      </c>
      <c r="BT63" s="426" t="e">
        <f t="shared" si="65"/>
        <v>#VALUE!</v>
      </c>
      <c r="BU63" s="427">
        <f t="shared" si="29"/>
        <v>6.3E-7</v>
      </c>
      <c r="BV63" s="428" t="str">
        <f t="shared" si="30"/>
        <v>-</v>
      </c>
    </row>
    <row r="64" spans="1:74" x14ac:dyDescent="0.25">
      <c r="A64" s="251"/>
      <c r="B64" s="614">
        <v>51</v>
      </c>
      <c r="C64" s="479" t="str">
        <f>VLOOKUP($B64,Input!$S$7:$X$82,2,FALSE)</f>
        <v>-</v>
      </c>
      <c r="D64" s="480" t="str">
        <f>VLOOKUP($B64,Input!$S$7:$X$82,3,FALSE)</f>
        <v>-</v>
      </c>
      <c r="E64" s="480" t="str">
        <f>VLOOKUP($B64,Input!$S$7:$X$82,4,FALSE)</f>
        <v>-</v>
      </c>
      <c r="F64" s="481" t="str">
        <f>VLOOKUP($B64,Input!$S$7:$X$82,5,FALSE)</f>
        <v>-</v>
      </c>
      <c r="G64" s="482" t="str">
        <f>VLOOKUP($B64,Input!$S$7:$X$82,6,FALSE)</f>
        <v>-</v>
      </c>
      <c r="H64" s="150"/>
      <c r="I64" s="241"/>
      <c r="J64" s="150"/>
      <c r="K64" s="241"/>
      <c r="L64" s="150"/>
      <c r="M64" s="437"/>
      <c r="N64" s="614">
        <v>51</v>
      </c>
      <c r="O64" s="479" t="str">
        <f>VLOOKUP($N64,Input!$Z$7:$AE$82,2,FALSE)</f>
        <v>-</v>
      </c>
      <c r="P64" s="480" t="str">
        <f>VLOOKUP($N64,Input!$Z$7:$AE$82,3,FALSE)</f>
        <v>-</v>
      </c>
      <c r="Q64" s="480" t="str">
        <f>VLOOKUP($N64,Input!$Z$7:$AE$82,4,FALSE)</f>
        <v>-</v>
      </c>
      <c r="R64" s="481" t="str">
        <f>VLOOKUP($N64,Input!$Z$7:$AE$82,5,FALSE)</f>
        <v>-</v>
      </c>
      <c r="S64" s="482" t="str">
        <f>VLOOKUP($N64,Input!$Z$7:$AE$82,6,FALSE)</f>
        <v>-</v>
      </c>
      <c r="T64" s="150"/>
      <c r="U64" s="241"/>
      <c r="V64" s="150"/>
      <c r="W64" s="241"/>
      <c r="X64" s="150"/>
      <c r="Y64" s="437"/>
      <c r="Z64" s="614">
        <v>51</v>
      </c>
      <c r="AA64" s="479" t="str">
        <f>VLOOKUP($Z64,Input!$AG$7:$AL$108,2,FALSE)</f>
        <v>-</v>
      </c>
      <c r="AB64" s="480" t="str">
        <f>VLOOKUP($Z64,Input!$AG$7:$AL$108,3,FALSE)</f>
        <v>-</v>
      </c>
      <c r="AC64" s="480" t="str">
        <f>VLOOKUP($Z64,Input!$AG$7:$AL$108,4,FALSE)</f>
        <v>-</v>
      </c>
      <c r="AD64" s="481" t="str">
        <f>VLOOKUP($Z64,Input!$AG$7:$AL$108,5,FALSE)</f>
        <v>-</v>
      </c>
      <c r="AE64" s="482" t="str">
        <f>VLOOKUP($Z64,Input!$AG$7:$AL$108,6,FALSE)</f>
        <v>-</v>
      </c>
      <c r="AF64" s="150"/>
      <c r="AG64" s="241"/>
      <c r="AH64" s="150"/>
      <c r="AI64" s="241"/>
      <c r="AJ64" s="150"/>
      <c r="AK64" s="251"/>
      <c r="AM64" s="430">
        <v>51</v>
      </c>
      <c r="AN64" s="354" t="str">
        <f t="shared" si="41"/>
        <v>-</v>
      </c>
      <c r="AO64" s="355" t="str">
        <f t="shared" si="42"/>
        <v>-</v>
      </c>
      <c r="AP64" s="356" t="str">
        <f t="shared" si="43"/>
        <v>-</v>
      </c>
      <c r="AQ64" s="356" t="str">
        <f t="shared" si="44"/>
        <v>-</v>
      </c>
      <c r="AR64" s="357" t="str">
        <f t="shared" si="45"/>
        <v>-</v>
      </c>
      <c r="AS64" s="441" t="str">
        <f t="shared" si="46"/>
        <v>-</v>
      </c>
      <c r="AT64" s="357" t="str">
        <f t="shared" si="47"/>
        <v>-</v>
      </c>
      <c r="AV64" s="416">
        <f t="shared" si="48"/>
        <v>51</v>
      </c>
      <c r="AW64" s="37" t="str">
        <f t="shared" si="49"/>
        <v>-</v>
      </c>
      <c r="AX64" s="431" t="str">
        <f t="shared" si="50"/>
        <v>-</v>
      </c>
      <c r="AY64" s="431" t="str">
        <f t="shared" si="51"/>
        <v>-</v>
      </c>
      <c r="AZ64" s="435" t="str">
        <f t="shared" si="52"/>
        <v>-</v>
      </c>
      <c r="BA64" s="432" t="str">
        <f t="shared" si="53"/>
        <v>-</v>
      </c>
      <c r="BB64" s="433">
        <f t="shared" si="54"/>
        <v>0</v>
      </c>
      <c r="BC64" s="432">
        <f t="shared" si="55"/>
        <v>0</v>
      </c>
      <c r="BD64" s="423">
        <f t="shared" si="56"/>
        <v>0</v>
      </c>
      <c r="BE64" s="432">
        <f t="shared" si="57"/>
        <v>0</v>
      </c>
      <c r="BF64" s="423">
        <f t="shared" si="58"/>
        <v>0</v>
      </c>
      <c r="BH64" s="323" t="e">
        <f t="shared" si="59"/>
        <v>#VALUE!</v>
      </c>
      <c r="BI64" s="416">
        <f t="shared" si="35"/>
        <v>51</v>
      </c>
      <c r="BJ64" s="38" t="str">
        <f t="shared" si="36"/>
        <v>-</v>
      </c>
      <c r="BK64" s="324" t="str">
        <f t="shared" si="37"/>
        <v>-</v>
      </c>
      <c r="BL64" s="324" t="str">
        <f t="shared" si="38"/>
        <v>-</v>
      </c>
      <c r="BM64" s="325" t="str">
        <f t="shared" si="39"/>
        <v>-</v>
      </c>
      <c r="BN64" s="325" t="str">
        <f t="shared" si="60"/>
        <v>-</v>
      </c>
      <c r="BO64" s="424" t="str">
        <f t="shared" si="40"/>
        <v>-</v>
      </c>
      <c r="BP64" s="325" t="str">
        <f t="shared" si="61"/>
        <v>-</v>
      </c>
      <c r="BQ64" s="425" t="e">
        <f t="shared" si="62"/>
        <v>#VALUE!</v>
      </c>
      <c r="BR64" s="424" t="e">
        <f t="shared" si="63"/>
        <v>#VALUE!</v>
      </c>
      <c r="BS64" s="425" t="e">
        <f t="shared" si="64"/>
        <v>#VALUE!</v>
      </c>
      <c r="BT64" s="426" t="e">
        <f t="shared" si="65"/>
        <v>#VALUE!</v>
      </c>
      <c r="BU64" s="427">
        <f t="shared" si="29"/>
        <v>6.4000000000000001E-7</v>
      </c>
      <c r="BV64" s="428" t="str">
        <f t="shared" si="30"/>
        <v>-</v>
      </c>
    </row>
    <row r="65" spans="1:74" x14ac:dyDescent="0.25">
      <c r="A65" s="251"/>
      <c r="B65" s="614">
        <v>52</v>
      </c>
      <c r="C65" s="479" t="str">
        <f>VLOOKUP($B65,Input!$S$7:$X$82,2,FALSE)</f>
        <v>-</v>
      </c>
      <c r="D65" s="480" t="str">
        <f>VLOOKUP($B65,Input!$S$7:$X$82,3,FALSE)</f>
        <v>-</v>
      </c>
      <c r="E65" s="480" t="str">
        <f>VLOOKUP($B65,Input!$S$7:$X$82,4,FALSE)</f>
        <v>-</v>
      </c>
      <c r="F65" s="481" t="str">
        <f>VLOOKUP($B65,Input!$S$7:$X$82,5,FALSE)</f>
        <v>-</v>
      </c>
      <c r="G65" s="482" t="str">
        <f>VLOOKUP($B65,Input!$S$7:$X$82,6,FALSE)</f>
        <v>-</v>
      </c>
      <c r="H65" s="150"/>
      <c r="I65" s="241"/>
      <c r="J65" s="150"/>
      <c r="K65" s="241"/>
      <c r="L65" s="150"/>
      <c r="M65" s="437"/>
      <c r="N65" s="614">
        <v>52</v>
      </c>
      <c r="O65" s="479" t="str">
        <f>VLOOKUP($N65,Input!$Z$7:$AE$82,2,FALSE)</f>
        <v>-</v>
      </c>
      <c r="P65" s="480" t="str">
        <f>VLOOKUP($N65,Input!$Z$7:$AE$82,3,FALSE)</f>
        <v>-</v>
      </c>
      <c r="Q65" s="480" t="str">
        <f>VLOOKUP($N65,Input!$Z$7:$AE$82,4,FALSE)</f>
        <v>-</v>
      </c>
      <c r="R65" s="481" t="str">
        <f>VLOOKUP($N65,Input!$Z$7:$AE$82,5,FALSE)</f>
        <v>-</v>
      </c>
      <c r="S65" s="482" t="str">
        <f>VLOOKUP($N65,Input!$Z$7:$AE$82,6,FALSE)</f>
        <v>-</v>
      </c>
      <c r="T65" s="150"/>
      <c r="U65" s="241"/>
      <c r="V65" s="150"/>
      <c r="W65" s="241"/>
      <c r="X65" s="150"/>
      <c r="Y65" s="437"/>
      <c r="Z65" s="614">
        <v>52</v>
      </c>
      <c r="AA65" s="479" t="str">
        <f>VLOOKUP($Z65,Input!$AG$7:$AL$108,2,FALSE)</f>
        <v>-</v>
      </c>
      <c r="AB65" s="480" t="str">
        <f>VLOOKUP($Z65,Input!$AG$7:$AL$108,3,FALSE)</f>
        <v>-</v>
      </c>
      <c r="AC65" s="480" t="str">
        <f>VLOOKUP($Z65,Input!$AG$7:$AL$108,4,FALSE)</f>
        <v>-</v>
      </c>
      <c r="AD65" s="481" t="str">
        <f>VLOOKUP($Z65,Input!$AG$7:$AL$108,5,FALSE)</f>
        <v>-</v>
      </c>
      <c r="AE65" s="482" t="str">
        <f>VLOOKUP($Z65,Input!$AG$7:$AL$108,6,FALSE)</f>
        <v>-</v>
      </c>
      <c r="AF65" s="150"/>
      <c r="AG65" s="241"/>
      <c r="AH65" s="150"/>
      <c r="AI65" s="241"/>
      <c r="AJ65" s="150"/>
      <c r="AK65" s="251"/>
      <c r="AM65" s="430">
        <v>52</v>
      </c>
      <c r="AN65" s="354" t="str">
        <f t="shared" si="41"/>
        <v>-</v>
      </c>
      <c r="AO65" s="355" t="str">
        <f t="shared" si="42"/>
        <v>-</v>
      </c>
      <c r="AP65" s="356" t="str">
        <f t="shared" si="43"/>
        <v>-</v>
      </c>
      <c r="AQ65" s="356" t="str">
        <f t="shared" si="44"/>
        <v>-</v>
      </c>
      <c r="AR65" s="357" t="str">
        <f t="shared" si="45"/>
        <v>-</v>
      </c>
      <c r="AS65" s="441" t="str">
        <f t="shared" si="46"/>
        <v>-</v>
      </c>
      <c r="AT65" s="357" t="str">
        <f t="shared" si="47"/>
        <v>-</v>
      </c>
      <c r="AV65" s="416">
        <f t="shared" si="48"/>
        <v>52</v>
      </c>
      <c r="AW65" s="37" t="str">
        <f t="shared" si="49"/>
        <v>-</v>
      </c>
      <c r="AX65" s="431" t="str">
        <f t="shared" si="50"/>
        <v>-</v>
      </c>
      <c r="AY65" s="431" t="str">
        <f t="shared" si="51"/>
        <v>-</v>
      </c>
      <c r="AZ65" s="435" t="str">
        <f t="shared" si="52"/>
        <v>-</v>
      </c>
      <c r="BA65" s="432" t="str">
        <f t="shared" si="53"/>
        <v>-</v>
      </c>
      <c r="BB65" s="433">
        <f t="shared" si="54"/>
        <v>0</v>
      </c>
      <c r="BC65" s="432">
        <f t="shared" si="55"/>
        <v>0</v>
      </c>
      <c r="BD65" s="423">
        <f t="shared" si="56"/>
        <v>0</v>
      </c>
      <c r="BE65" s="432">
        <f t="shared" si="57"/>
        <v>0</v>
      </c>
      <c r="BF65" s="423">
        <f t="shared" si="58"/>
        <v>0</v>
      </c>
      <c r="BH65" s="323" t="e">
        <f t="shared" si="59"/>
        <v>#VALUE!</v>
      </c>
      <c r="BI65" s="416">
        <f t="shared" si="35"/>
        <v>52</v>
      </c>
      <c r="BJ65" s="38" t="str">
        <f t="shared" si="36"/>
        <v>-</v>
      </c>
      <c r="BK65" s="324" t="str">
        <f t="shared" si="37"/>
        <v>-</v>
      </c>
      <c r="BL65" s="324" t="str">
        <f t="shared" si="38"/>
        <v>-</v>
      </c>
      <c r="BM65" s="325" t="str">
        <f t="shared" si="39"/>
        <v>-</v>
      </c>
      <c r="BN65" s="325" t="str">
        <f t="shared" si="60"/>
        <v>-</v>
      </c>
      <c r="BO65" s="424" t="str">
        <f t="shared" si="40"/>
        <v>-</v>
      </c>
      <c r="BP65" s="325" t="str">
        <f t="shared" si="61"/>
        <v>-</v>
      </c>
      <c r="BQ65" s="425" t="e">
        <f t="shared" si="62"/>
        <v>#VALUE!</v>
      </c>
      <c r="BR65" s="424" t="e">
        <f t="shared" si="63"/>
        <v>#VALUE!</v>
      </c>
      <c r="BS65" s="425" t="e">
        <f t="shared" si="64"/>
        <v>#VALUE!</v>
      </c>
      <c r="BT65" s="426" t="e">
        <f t="shared" si="65"/>
        <v>#VALUE!</v>
      </c>
      <c r="BU65" s="427">
        <f t="shared" si="29"/>
        <v>6.5000000000000002E-7</v>
      </c>
      <c r="BV65" s="428" t="str">
        <f t="shared" si="30"/>
        <v>-</v>
      </c>
    </row>
    <row r="66" spans="1:74" x14ac:dyDescent="0.25">
      <c r="A66" s="251"/>
      <c r="B66" s="614">
        <v>53</v>
      </c>
      <c r="C66" s="479" t="str">
        <f>VLOOKUP($B66,Input!$S$7:$X$82,2,FALSE)</f>
        <v>-</v>
      </c>
      <c r="D66" s="480" t="str">
        <f>VLOOKUP($B66,Input!$S$7:$X$82,3,FALSE)</f>
        <v>-</v>
      </c>
      <c r="E66" s="480" t="str">
        <f>VLOOKUP($B66,Input!$S$7:$X$82,4,FALSE)</f>
        <v>-</v>
      </c>
      <c r="F66" s="481" t="str">
        <f>VLOOKUP($B66,Input!$S$7:$X$82,5,FALSE)</f>
        <v>-</v>
      </c>
      <c r="G66" s="482" t="str">
        <f>VLOOKUP($B66,Input!$S$7:$X$82,6,FALSE)</f>
        <v>-</v>
      </c>
      <c r="H66" s="150"/>
      <c r="I66" s="241"/>
      <c r="J66" s="150"/>
      <c r="K66" s="241"/>
      <c r="L66" s="150"/>
      <c r="M66" s="437"/>
      <c r="N66" s="614">
        <v>53</v>
      </c>
      <c r="O66" s="479" t="str">
        <f>VLOOKUP($N66,Input!$Z$7:$AE$82,2,FALSE)</f>
        <v>-</v>
      </c>
      <c r="P66" s="480" t="str">
        <f>VLOOKUP($N66,Input!$Z$7:$AE$82,3,FALSE)</f>
        <v>-</v>
      </c>
      <c r="Q66" s="480" t="str">
        <f>VLOOKUP($N66,Input!$Z$7:$AE$82,4,FALSE)</f>
        <v>-</v>
      </c>
      <c r="R66" s="481" t="str">
        <f>VLOOKUP($N66,Input!$Z$7:$AE$82,5,FALSE)</f>
        <v>-</v>
      </c>
      <c r="S66" s="482" t="str">
        <f>VLOOKUP($N66,Input!$Z$7:$AE$82,6,FALSE)</f>
        <v>-</v>
      </c>
      <c r="T66" s="150"/>
      <c r="U66" s="241"/>
      <c r="V66" s="150"/>
      <c r="W66" s="241"/>
      <c r="X66" s="150"/>
      <c r="Y66" s="437"/>
      <c r="Z66" s="614">
        <v>53</v>
      </c>
      <c r="AA66" s="479" t="str">
        <f>VLOOKUP($Z66,Input!$AG$7:$AL$108,2,FALSE)</f>
        <v>-</v>
      </c>
      <c r="AB66" s="480" t="str">
        <f>VLOOKUP($Z66,Input!$AG$7:$AL$108,3,FALSE)</f>
        <v>-</v>
      </c>
      <c r="AC66" s="480" t="str">
        <f>VLOOKUP($Z66,Input!$AG$7:$AL$108,4,FALSE)</f>
        <v>-</v>
      </c>
      <c r="AD66" s="481" t="str">
        <f>VLOOKUP($Z66,Input!$AG$7:$AL$108,5,FALSE)</f>
        <v>-</v>
      </c>
      <c r="AE66" s="482" t="str">
        <f>VLOOKUP($Z66,Input!$AG$7:$AL$108,6,FALSE)</f>
        <v>-</v>
      </c>
      <c r="AF66" s="150"/>
      <c r="AG66" s="241"/>
      <c r="AH66" s="150"/>
      <c r="AI66" s="241"/>
      <c r="AJ66" s="150"/>
      <c r="AK66" s="251"/>
      <c r="AM66" s="430">
        <v>53</v>
      </c>
      <c r="AN66" s="354" t="str">
        <f t="shared" si="41"/>
        <v>-</v>
      </c>
      <c r="AO66" s="355" t="str">
        <f t="shared" si="42"/>
        <v>-</v>
      </c>
      <c r="AP66" s="356" t="str">
        <f t="shared" si="43"/>
        <v>-</v>
      </c>
      <c r="AQ66" s="356" t="str">
        <f t="shared" si="44"/>
        <v>-</v>
      </c>
      <c r="AR66" s="357" t="str">
        <f t="shared" si="45"/>
        <v>-</v>
      </c>
      <c r="AS66" s="441" t="str">
        <f t="shared" si="46"/>
        <v>-</v>
      </c>
      <c r="AT66" s="357" t="str">
        <f t="shared" si="47"/>
        <v>-</v>
      </c>
      <c r="AV66" s="416">
        <f t="shared" si="48"/>
        <v>53</v>
      </c>
      <c r="AW66" s="37" t="str">
        <f t="shared" si="49"/>
        <v>-</v>
      </c>
      <c r="AX66" s="431" t="str">
        <f t="shared" si="50"/>
        <v>-</v>
      </c>
      <c r="AY66" s="431" t="str">
        <f t="shared" si="51"/>
        <v>-</v>
      </c>
      <c r="AZ66" s="435" t="str">
        <f t="shared" si="52"/>
        <v>-</v>
      </c>
      <c r="BA66" s="432" t="str">
        <f t="shared" si="53"/>
        <v>-</v>
      </c>
      <c r="BB66" s="433">
        <f t="shared" si="54"/>
        <v>0</v>
      </c>
      <c r="BC66" s="432">
        <f t="shared" si="55"/>
        <v>0</v>
      </c>
      <c r="BD66" s="423">
        <f t="shared" si="56"/>
        <v>0</v>
      </c>
      <c r="BE66" s="432">
        <f t="shared" si="57"/>
        <v>0</v>
      </c>
      <c r="BF66" s="423">
        <f t="shared" si="58"/>
        <v>0</v>
      </c>
      <c r="BH66" s="323" t="e">
        <f t="shared" si="59"/>
        <v>#VALUE!</v>
      </c>
      <c r="BI66" s="416">
        <f t="shared" si="35"/>
        <v>53</v>
      </c>
      <c r="BJ66" s="38" t="str">
        <f t="shared" si="36"/>
        <v>-</v>
      </c>
      <c r="BK66" s="324" t="str">
        <f t="shared" si="37"/>
        <v>-</v>
      </c>
      <c r="BL66" s="324" t="str">
        <f t="shared" si="38"/>
        <v>-</v>
      </c>
      <c r="BM66" s="325" t="str">
        <f t="shared" si="39"/>
        <v>-</v>
      </c>
      <c r="BN66" s="325" t="str">
        <f t="shared" si="60"/>
        <v>-</v>
      </c>
      <c r="BO66" s="424" t="str">
        <f t="shared" si="40"/>
        <v>-</v>
      </c>
      <c r="BP66" s="325" t="str">
        <f t="shared" si="61"/>
        <v>-</v>
      </c>
      <c r="BQ66" s="425" t="e">
        <f t="shared" si="62"/>
        <v>#VALUE!</v>
      </c>
      <c r="BR66" s="424" t="e">
        <f t="shared" si="63"/>
        <v>#VALUE!</v>
      </c>
      <c r="BS66" s="425" t="e">
        <f t="shared" si="64"/>
        <v>#VALUE!</v>
      </c>
      <c r="BT66" s="426" t="e">
        <f t="shared" si="65"/>
        <v>#VALUE!</v>
      </c>
      <c r="BU66" s="427">
        <f t="shared" si="29"/>
        <v>6.6000000000000003E-7</v>
      </c>
      <c r="BV66" s="428" t="str">
        <f t="shared" si="30"/>
        <v>-</v>
      </c>
    </row>
    <row r="67" spans="1:74" x14ac:dyDescent="0.25">
      <c r="A67" s="429"/>
      <c r="B67" s="614">
        <v>54</v>
      </c>
      <c r="C67" s="479" t="str">
        <f>VLOOKUP($B67,Input!$S$7:$X$82,2,FALSE)</f>
        <v>-</v>
      </c>
      <c r="D67" s="480" t="str">
        <f>VLOOKUP($B67,Input!$S$7:$X$82,3,FALSE)</f>
        <v>-</v>
      </c>
      <c r="E67" s="480" t="str">
        <f>VLOOKUP($B67,Input!$S$7:$X$82,4,FALSE)</f>
        <v>-</v>
      </c>
      <c r="F67" s="481" t="str">
        <f>VLOOKUP($B67,Input!$S$7:$X$82,5,FALSE)</f>
        <v>-</v>
      </c>
      <c r="G67" s="482" t="str">
        <f>VLOOKUP($B67,Input!$S$7:$X$82,6,FALSE)</f>
        <v>-</v>
      </c>
      <c r="H67" s="150"/>
      <c r="I67" s="241"/>
      <c r="J67" s="150"/>
      <c r="K67" s="241"/>
      <c r="L67" s="150"/>
      <c r="M67" s="437"/>
      <c r="N67" s="614">
        <v>54</v>
      </c>
      <c r="O67" s="479" t="str">
        <f>VLOOKUP($N67,Input!$Z$7:$AE$82,2,FALSE)</f>
        <v>-</v>
      </c>
      <c r="P67" s="480" t="str">
        <f>VLOOKUP($N67,Input!$Z$7:$AE$82,3,FALSE)</f>
        <v>-</v>
      </c>
      <c r="Q67" s="480" t="str">
        <f>VLOOKUP($N67,Input!$Z$7:$AE$82,4,FALSE)</f>
        <v>-</v>
      </c>
      <c r="R67" s="481" t="str">
        <f>VLOOKUP($N67,Input!$Z$7:$AE$82,5,FALSE)</f>
        <v>-</v>
      </c>
      <c r="S67" s="482" t="str">
        <f>VLOOKUP($N67,Input!$Z$7:$AE$82,6,FALSE)</f>
        <v>-</v>
      </c>
      <c r="T67" s="150"/>
      <c r="U67" s="241"/>
      <c r="V67" s="150"/>
      <c r="W67" s="241"/>
      <c r="X67" s="150"/>
      <c r="Y67" s="437"/>
      <c r="Z67" s="614">
        <v>54</v>
      </c>
      <c r="AA67" s="479" t="str">
        <f>VLOOKUP($Z67,Input!$AG$7:$AL$108,2,FALSE)</f>
        <v>-</v>
      </c>
      <c r="AB67" s="480" t="str">
        <f>VLOOKUP($Z67,Input!$AG$7:$AL$108,3,FALSE)</f>
        <v>-</v>
      </c>
      <c r="AC67" s="480" t="str">
        <f>VLOOKUP($Z67,Input!$AG$7:$AL$108,4,FALSE)</f>
        <v>-</v>
      </c>
      <c r="AD67" s="481" t="str">
        <f>VLOOKUP($Z67,Input!$AG$7:$AL$108,5,FALSE)</f>
        <v>-</v>
      </c>
      <c r="AE67" s="482" t="str">
        <f>VLOOKUP($Z67,Input!$AG$7:$AL$108,6,FALSE)</f>
        <v>-</v>
      </c>
      <c r="AF67" s="150"/>
      <c r="AG67" s="241"/>
      <c r="AH67" s="150"/>
      <c r="AI67" s="241"/>
      <c r="AJ67" s="150"/>
      <c r="AK67" s="251"/>
      <c r="AM67" s="430">
        <v>54</v>
      </c>
      <c r="AN67" s="354" t="str">
        <f t="shared" si="41"/>
        <v>-</v>
      </c>
      <c r="AO67" s="355" t="str">
        <f t="shared" si="42"/>
        <v>-</v>
      </c>
      <c r="AP67" s="356" t="str">
        <f t="shared" si="43"/>
        <v>-</v>
      </c>
      <c r="AQ67" s="356" t="str">
        <f t="shared" si="44"/>
        <v>-</v>
      </c>
      <c r="AR67" s="357" t="str">
        <f t="shared" si="45"/>
        <v>-</v>
      </c>
      <c r="AS67" s="441" t="str">
        <f t="shared" si="46"/>
        <v>-</v>
      </c>
      <c r="AT67" s="357" t="str">
        <f t="shared" si="47"/>
        <v>-</v>
      </c>
      <c r="AV67" s="416">
        <f t="shared" si="48"/>
        <v>54</v>
      </c>
      <c r="AW67" s="37" t="str">
        <f t="shared" si="49"/>
        <v>-</v>
      </c>
      <c r="AX67" s="431" t="str">
        <f t="shared" si="50"/>
        <v>-</v>
      </c>
      <c r="AY67" s="431" t="str">
        <f t="shared" si="51"/>
        <v>-</v>
      </c>
      <c r="AZ67" s="435" t="str">
        <f t="shared" si="52"/>
        <v>-</v>
      </c>
      <c r="BA67" s="432" t="str">
        <f t="shared" si="53"/>
        <v>-</v>
      </c>
      <c r="BB67" s="433">
        <f t="shared" si="54"/>
        <v>0</v>
      </c>
      <c r="BC67" s="432">
        <f t="shared" si="55"/>
        <v>0</v>
      </c>
      <c r="BD67" s="423">
        <f t="shared" si="56"/>
        <v>0</v>
      </c>
      <c r="BE67" s="432">
        <f t="shared" si="57"/>
        <v>0</v>
      </c>
      <c r="BF67" s="423">
        <f t="shared" si="58"/>
        <v>0</v>
      </c>
      <c r="BH67" s="323" t="e">
        <f t="shared" si="59"/>
        <v>#VALUE!</v>
      </c>
      <c r="BI67" s="416">
        <f t="shared" si="35"/>
        <v>54</v>
      </c>
      <c r="BJ67" s="38" t="str">
        <f t="shared" si="36"/>
        <v>-</v>
      </c>
      <c r="BK67" s="324" t="str">
        <f t="shared" si="37"/>
        <v>-</v>
      </c>
      <c r="BL67" s="324" t="str">
        <f t="shared" si="38"/>
        <v>-</v>
      </c>
      <c r="BM67" s="325" t="str">
        <f t="shared" si="39"/>
        <v>-</v>
      </c>
      <c r="BN67" s="325" t="str">
        <f t="shared" si="60"/>
        <v>-</v>
      </c>
      <c r="BO67" s="424" t="str">
        <f t="shared" si="40"/>
        <v>-</v>
      </c>
      <c r="BP67" s="325" t="str">
        <f t="shared" si="61"/>
        <v>-</v>
      </c>
      <c r="BQ67" s="425" t="e">
        <f t="shared" si="62"/>
        <v>#VALUE!</v>
      </c>
      <c r="BR67" s="424" t="e">
        <f t="shared" si="63"/>
        <v>#VALUE!</v>
      </c>
      <c r="BS67" s="425" t="e">
        <f t="shared" si="64"/>
        <v>#VALUE!</v>
      </c>
      <c r="BT67" s="426" t="e">
        <f t="shared" si="65"/>
        <v>#VALUE!</v>
      </c>
      <c r="BU67" s="427">
        <f t="shared" si="29"/>
        <v>6.7000000000000004E-7</v>
      </c>
      <c r="BV67" s="428" t="str">
        <f t="shared" si="30"/>
        <v>-</v>
      </c>
    </row>
    <row r="68" spans="1:74" x14ac:dyDescent="0.25">
      <c r="A68" s="251"/>
      <c r="B68" s="614">
        <v>55</v>
      </c>
      <c r="C68" s="479" t="str">
        <f>VLOOKUP($B68,Input!$S$7:$X$82,2,FALSE)</f>
        <v>-</v>
      </c>
      <c r="D68" s="480" t="str">
        <f>VLOOKUP($B68,Input!$S$7:$X$82,3,FALSE)</f>
        <v>-</v>
      </c>
      <c r="E68" s="480" t="str">
        <f>VLOOKUP($B68,Input!$S$7:$X$82,4,FALSE)</f>
        <v>-</v>
      </c>
      <c r="F68" s="481" t="str">
        <f>VLOOKUP($B68,Input!$S$7:$X$82,5,FALSE)</f>
        <v>-</v>
      </c>
      <c r="G68" s="482" t="str">
        <f>VLOOKUP($B68,Input!$S$7:$X$82,6,FALSE)</f>
        <v>-</v>
      </c>
      <c r="H68" s="150"/>
      <c r="I68" s="241"/>
      <c r="J68" s="150"/>
      <c r="K68" s="241"/>
      <c r="L68" s="150"/>
      <c r="M68" s="437"/>
      <c r="N68" s="614">
        <v>55</v>
      </c>
      <c r="O68" s="479" t="str">
        <f>VLOOKUP($N68,Input!$Z$7:$AE$82,2,FALSE)</f>
        <v>-</v>
      </c>
      <c r="P68" s="480" t="str">
        <f>VLOOKUP($N68,Input!$Z$7:$AE$82,3,FALSE)</f>
        <v>-</v>
      </c>
      <c r="Q68" s="480" t="str">
        <f>VLOOKUP($N68,Input!$Z$7:$AE$82,4,FALSE)</f>
        <v>-</v>
      </c>
      <c r="R68" s="481" t="str">
        <f>VLOOKUP($N68,Input!$Z$7:$AE$82,5,FALSE)</f>
        <v>-</v>
      </c>
      <c r="S68" s="482" t="str">
        <f>VLOOKUP($N68,Input!$Z$7:$AE$82,6,FALSE)</f>
        <v>-</v>
      </c>
      <c r="T68" s="150"/>
      <c r="U68" s="241"/>
      <c r="V68" s="150"/>
      <c r="W68" s="241"/>
      <c r="X68" s="150"/>
      <c r="Y68" s="437"/>
      <c r="Z68" s="614">
        <v>55</v>
      </c>
      <c r="AA68" s="479" t="str">
        <f>VLOOKUP($Z68,Input!$AG$7:$AL$108,2,FALSE)</f>
        <v>-</v>
      </c>
      <c r="AB68" s="480" t="str">
        <f>VLOOKUP($Z68,Input!$AG$7:$AL$108,3,FALSE)</f>
        <v>-</v>
      </c>
      <c r="AC68" s="480" t="str">
        <f>VLOOKUP($Z68,Input!$AG$7:$AL$108,4,FALSE)</f>
        <v>-</v>
      </c>
      <c r="AD68" s="481" t="str">
        <f>VLOOKUP($Z68,Input!$AG$7:$AL$108,5,FALSE)</f>
        <v>-</v>
      </c>
      <c r="AE68" s="482" t="str">
        <f>VLOOKUP($Z68,Input!$AG$7:$AL$108,6,FALSE)</f>
        <v>-</v>
      </c>
      <c r="AF68" s="150"/>
      <c r="AG68" s="241"/>
      <c r="AH68" s="150"/>
      <c r="AI68" s="241"/>
      <c r="AJ68" s="150"/>
      <c r="AK68" s="251"/>
      <c r="AM68" s="430">
        <v>55</v>
      </c>
      <c r="AN68" s="354" t="str">
        <f t="shared" si="41"/>
        <v>-</v>
      </c>
      <c r="AO68" s="355" t="str">
        <f t="shared" si="42"/>
        <v>-</v>
      </c>
      <c r="AP68" s="356" t="str">
        <f t="shared" si="43"/>
        <v>-</v>
      </c>
      <c r="AQ68" s="356" t="str">
        <f t="shared" si="44"/>
        <v>-</v>
      </c>
      <c r="AR68" s="357" t="str">
        <f t="shared" si="45"/>
        <v>-</v>
      </c>
      <c r="AS68" s="441" t="str">
        <f t="shared" si="46"/>
        <v>-</v>
      </c>
      <c r="AT68" s="357" t="str">
        <f t="shared" si="47"/>
        <v>-</v>
      </c>
      <c r="AV68" s="416">
        <f t="shared" si="48"/>
        <v>55</v>
      </c>
      <c r="AW68" s="37" t="str">
        <f t="shared" si="49"/>
        <v>-</v>
      </c>
      <c r="AX68" s="431" t="str">
        <f t="shared" si="50"/>
        <v>-</v>
      </c>
      <c r="AY68" s="431" t="str">
        <f t="shared" si="51"/>
        <v>-</v>
      </c>
      <c r="AZ68" s="435" t="str">
        <f t="shared" si="52"/>
        <v>-</v>
      </c>
      <c r="BA68" s="432" t="str">
        <f t="shared" si="53"/>
        <v>-</v>
      </c>
      <c r="BB68" s="433">
        <f t="shared" si="54"/>
        <v>0</v>
      </c>
      <c r="BC68" s="432">
        <f t="shared" si="55"/>
        <v>0</v>
      </c>
      <c r="BD68" s="423">
        <f t="shared" si="56"/>
        <v>0</v>
      </c>
      <c r="BE68" s="432">
        <f t="shared" si="57"/>
        <v>0</v>
      </c>
      <c r="BF68" s="423">
        <f t="shared" si="58"/>
        <v>0</v>
      </c>
      <c r="BH68" s="323" t="e">
        <f t="shared" si="59"/>
        <v>#VALUE!</v>
      </c>
      <c r="BI68" s="416">
        <f t="shared" si="35"/>
        <v>55</v>
      </c>
      <c r="BJ68" s="38" t="str">
        <f t="shared" si="36"/>
        <v>-</v>
      </c>
      <c r="BK68" s="324" t="str">
        <f t="shared" si="37"/>
        <v>-</v>
      </c>
      <c r="BL68" s="324" t="str">
        <f t="shared" si="38"/>
        <v>-</v>
      </c>
      <c r="BM68" s="325" t="str">
        <f t="shared" si="39"/>
        <v>-</v>
      </c>
      <c r="BN68" s="325" t="str">
        <f t="shared" si="60"/>
        <v>-</v>
      </c>
      <c r="BO68" s="424" t="str">
        <f t="shared" si="40"/>
        <v>-</v>
      </c>
      <c r="BP68" s="325" t="str">
        <f t="shared" si="61"/>
        <v>-</v>
      </c>
      <c r="BQ68" s="425" t="e">
        <f t="shared" si="62"/>
        <v>#VALUE!</v>
      </c>
      <c r="BR68" s="424" t="e">
        <f t="shared" si="63"/>
        <v>#VALUE!</v>
      </c>
      <c r="BS68" s="425" t="e">
        <f t="shared" si="64"/>
        <v>#VALUE!</v>
      </c>
      <c r="BT68" s="426" t="e">
        <f t="shared" si="65"/>
        <v>#VALUE!</v>
      </c>
      <c r="BU68" s="427">
        <f t="shared" si="29"/>
        <v>6.8000000000000005E-7</v>
      </c>
      <c r="BV68" s="428" t="str">
        <f t="shared" si="30"/>
        <v>-</v>
      </c>
    </row>
    <row r="69" spans="1:74" x14ac:dyDescent="0.25">
      <c r="A69" s="429"/>
      <c r="B69" s="614">
        <v>56</v>
      </c>
      <c r="C69" s="479" t="str">
        <f>VLOOKUP($B69,Input!$S$7:$X$82,2,FALSE)</f>
        <v>-</v>
      </c>
      <c r="D69" s="480" t="str">
        <f>VLOOKUP($B69,Input!$S$7:$X$82,3,FALSE)</f>
        <v>-</v>
      </c>
      <c r="E69" s="480" t="str">
        <f>VLOOKUP($B69,Input!$S$7:$X$82,4,FALSE)</f>
        <v>-</v>
      </c>
      <c r="F69" s="481" t="str">
        <f>VLOOKUP($B69,Input!$S$7:$X$82,5,FALSE)</f>
        <v>-</v>
      </c>
      <c r="G69" s="482" t="str">
        <f>VLOOKUP($B69,Input!$S$7:$X$82,6,FALSE)</f>
        <v>-</v>
      </c>
      <c r="H69" s="150"/>
      <c r="I69" s="241"/>
      <c r="J69" s="150"/>
      <c r="K69" s="241"/>
      <c r="L69" s="150"/>
      <c r="M69" s="437"/>
      <c r="N69" s="614">
        <v>56</v>
      </c>
      <c r="O69" s="479" t="str">
        <f>VLOOKUP($N69,Input!$Z$7:$AE$82,2,FALSE)</f>
        <v>-</v>
      </c>
      <c r="P69" s="480" t="str">
        <f>VLOOKUP($N69,Input!$Z$7:$AE$82,3,FALSE)</f>
        <v>-</v>
      </c>
      <c r="Q69" s="480" t="str">
        <f>VLOOKUP($N69,Input!$Z$7:$AE$82,4,FALSE)</f>
        <v>-</v>
      </c>
      <c r="R69" s="481" t="str">
        <f>VLOOKUP($N69,Input!$Z$7:$AE$82,5,FALSE)</f>
        <v>-</v>
      </c>
      <c r="S69" s="482" t="str">
        <f>VLOOKUP($N69,Input!$Z$7:$AE$82,6,FALSE)</f>
        <v>-</v>
      </c>
      <c r="T69" s="150"/>
      <c r="U69" s="241"/>
      <c r="V69" s="150"/>
      <c r="W69" s="241"/>
      <c r="X69" s="150"/>
      <c r="Y69" s="437"/>
      <c r="Z69" s="614">
        <v>56</v>
      </c>
      <c r="AA69" s="479" t="str">
        <f>VLOOKUP($Z69,Input!$AG$7:$AL$108,2,FALSE)</f>
        <v>-</v>
      </c>
      <c r="AB69" s="480" t="str">
        <f>VLOOKUP($Z69,Input!$AG$7:$AL$108,3,FALSE)</f>
        <v>-</v>
      </c>
      <c r="AC69" s="480" t="str">
        <f>VLOOKUP($Z69,Input!$AG$7:$AL$108,4,FALSE)</f>
        <v>-</v>
      </c>
      <c r="AD69" s="481" t="str">
        <f>VLOOKUP($Z69,Input!$AG$7:$AL$108,5,FALSE)</f>
        <v>-</v>
      </c>
      <c r="AE69" s="482" t="str">
        <f>VLOOKUP($Z69,Input!$AG$7:$AL$108,6,FALSE)</f>
        <v>-</v>
      </c>
      <c r="AF69" s="150"/>
      <c r="AG69" s="241"/>
      <c r="AH69" s="150"/>
      <c r="AI69" s="241"/>
      <c r="AJ69" s="150"/>
      <c r="AK69" s="251"/>
      <c r="AM69" s="430">
        <v>56</v>
      </c>
      <c r="AN69" s="354" t="str">
        <f t="shared" si="41"/>
        <v>-</v>
      </c>
      <c r="AO69" s="355" t="str">
        <f t="shared" si="42"/>
        <v>-</v>
      </c>
      <c r="AP69" s="356" t="str">
        <f t="shared" si="43"/>
        <v>-</v>
      </c>
      <c r="AQ69" s="356" t="str">
        <f t="shared" si="44"/>
        <v>-</v>
      </c>
      <c r="AR69" s="357" t="str">
        <f t="shared" si="45"/>
        <v>-</v>
      </c>
      <c r="AS69" s="441" t="str">
        <f t="shared" si="46"/>
        <v>-</v>
      </c>
      <c r="AT69" s="357" t="str">
        <f t="shared" si="47"/>
        <v>-</v>
      </c>
      <c r="AV69" s="416">
        <f t="shared" si="48"/>
        <v>56</v>
      </c>
      <c r="AW69" s="37" t="str">
        <f t="shared" si="49"/>
        <v>-</v>
      </c>
      <c r="AX69" s="431" t="str">
        <f t="shared" si="50"/>
        <v>-</v>
      </c>
      <c r="AY69" s="431" t="str">
        <f t="shared" si="51"/>
        <v>-</v>
      </c>
      <c r="AZ69" s="435" t="str">
        <f t="shared" si="52"/>
        <v>-</v>
      </c>
      <c r="BA69" s="432" t="str">
        <f t="shared" si="53"/>
        <v>-</v>
      </c>
      <c r="BB69" s="433">
        <f t="shared" si="54"/>
        <v>0</v>
      </c>
      <c r="BC69" s="432">
        <f t="shared" si="55"/>
        <v>0</v>
      </c>
      <c r="BD69" s="423">
        <f t="shared" si="56"/>
        <v>0</v>
      </c>
      <c r="BE69" s="432">
        <f t="shared" si="57"/>
        <v>0</v>
      </c>
      <c r="BF69" s="423">
        <f t="shared" si="58"/>
        <v>0</v>
      </c>
      <c r="BH69" s="323" t="e">
        <f t="shared" si="59"/>
        <v>#VALUE!</v>
      </c>
      <c r="BI69" s="416">
        <f t="shared" ref="BI69:BI80" si="66">AV69</f>
        <v>56</v>
      </c>
      <c r="BJ69" s="38" t="str">
        <f t="shared" ref="BJ69:BJ80" si="67">AW69</f>
        <v>-</v>
      </c>
      <c r="BK69" s="324" t="str">
        <f t="shared" ref="BK69:BK80" si="68">AX69</f>
        <v>-</v>
      </c>
      <c r="BL69" s="324" t="str">
        <f t="shared" ref="BL69:BL80" si="69">AY69</f>
        <v>-</v>
      </c>
      <c r="BM69" s="325" t="str">
        <f t="shared" ref="BM69:BM80" si="70">AZ69</f>
        <v>-</v>
      </c>
      <c r="BN69" s="325" t="str">
        <f t="shared" ref="BN69:BN80" si="71">IF(BO69=1,BA69,(IF(BO69=2,BC69,IF(BO69=3,BE69,"-"))))</f>
        <v>-</v>
      </c>
      <c r="BO69" s="424" t="str">
        <f t="shared" ref="BO69:BO80" si="72">IF(BA69="-","-",IF(BB69=0,1,IF(BD69=0,2,IF(BF69=0,3,"-"))))</f>
        <v>-</v>
      </c>
      <c r="BP69" s="325" t="str">
        <f t="shared" ref="BP69:BP80" si="73">IF(OR(BN69=0,BN69="-",VLOOKUP(BJ69,$F$3:$G$9,2,FALSE)&lt;&gt;"Yes"),"-","Yes")</f>
        <v>-</v>
      </c>
      <c r="BQ69" s="425" t="e">
        <f t="shared" ref="BQ69:BQ80" si="74">BJ69*BQ$9</f>
        <v>#VALUE!</v>
      </c>
      <c r="BR69" s="424" t="e">
        <f t="shared" ref="BR69:BR80" si="75">BN69*BR$9</f>
        <v>#VALUE!</v>
      </c>
      <c r="BS69" s="425" t="e">
        <f t="shared" ref="BS69:BS80" si="76">BO69*BS$9</f>
        <v>#VALUE!</v>
      </c>
      <c r="BT69" s="426" t="e">
        <f t="shared" si="65"/>
        <v>#VALUE!</v>
      </c>
      <c r="BU69" s="427">
        <f t="shared" si="29"/>
        <v>6.9000000000000006E-7</v>
      </c>
      <c r="BV69" s="428" t="str">
        <f t="shared" si="30"/>
        <v>-</v>
      </c>
    </row>
    <row r="70" spans="1:74" x14ac:dyDescent="0.25">
      <c r="A70" s="251"/>
      <c r="B70" s="614">
        <v>57</v>
      </c>
      <c r="C70" s="479" t="str">
        <f>VLOOKUP($B70,Input!$S$7:$X$82,2,FALSE)</f>
        <v>-</v>
      </c>
      <c r="D70" s="480" t="str">
        <f>VLOOKUP($B70,Input!$S$7:$X$82,3,FALSE)</f>
        <v>-</v>
      </c>
      <c r="E70" s="480" t="str">
        <f>VLOOKUP($B70,Input!$S$7:$X$82,4,FALSE)</f>
        <v>-</v>
      </c>
      <c r="F70" s="481" t="str">
        <f>VLOOKUP($B70,Input!$S$7:$X$82,5,FALSE)</f>
        <v>-</v>
      </c>
      <c r="G70" s="482" t="str">
        <f>VLOOKUP($B70,Input!$S$7:$X$82,6,FALSE)</f>
        <v>-</v>
      </c>
      <c r="H70" s="150"/>
      <c r="I70" s="241"/>
      <c r="J70" s="150"/>
      <c r="K70" s="241"/>
      <c r="L70" s="150"/>
      <c r="M70" s="437"/>
      <c r="N70" s="614">
        <v>57</v>
      </c>
      <c r="O70" s="479" t="str">
        <f>VLOOKUP($N70,Input!$Z$7:$AE$82,2,FALSE)</f>
        <v>-</v>
      </c>
      <c r="P70" s="480" t="str">
        <f>VLOOKUP($N70,Input!$Z$7:$AE$82,3,FALSE)</f>
        <v>-</v>
      </c>
      <c r="Q70" s="480" t="str">
        <f>VLOOKUP($N70,Input!$Z$7:$AE$82,4,FALSE)</f>
        <v>-</v>
      </c>
      <c r="R70" s="481" t="str">
        <f>VLOOKUP($N70,Input!$Z$7:$AE$82,5,FALSE)</f>
        <v>-</v>
      </c>
      <c r="S70" s="482" t="str">
        <f>VLOOKUP($N70,Input!$Z$7:$AE$82,6,FALSE)</f>
        <v>-</v>
      </c>
      <c r="T70" s="150"/>
      <c r="U70" s="241"/>
      <c r="V70" s="150"/>
      <c r="W70" s="241"/>
      <c r="X70" s="150"/>
      <c r="Y70" s="437"/>
      <c r="Z70" s="614">
        <v>57</v>
      </c>
      <c r="AA70" s="479" t="str">
        <f>VLOOKUP($Z70,Input!$AG$7:$AL$108,2,FALSE)</f>
        <v>-</v>
      </c>
      <c r="AB70" s="480" t="str">
        <f>VLOOKUP($Z70,Input!$AG$7:$AL$108,3,FALSE)</f>
        <v>-</v>
      </c>
      <c r="AC70" s="480" t="str">
        <f>VLOOKUP($Z70,Input!$AG$7:$AL$108,4,FALSE)</f>
        <v>-</v>
      </c>
      <c r="AD70" s="481" t="str">
        <f>VLOOKUP($Z70,Input!$AG$7:$AL$108,5,FALSE)</f>
        <v>-</v>
      </c>
      <c r="AE70" s="482" t="str">
        <f>VLOOKUP($Z70,Input!$AG$7:$AL$108,6,FALSE)</f>
        <v>-</v>
      </c>
      <c r="AF70" s="150"/>
      <c r="AG70" s="241"/>
      <c r="AH70" s="150"/>
      <c r="AI70" s="241"/>
      <c r="AJ70" s="150"/>
      <c r="AK70" s="251"/>
      <c r="AM70" s="430">
        <v>57</v>
      </c>
      <c r="AN70" s="354" t="str">
        <f t="shared" si="41"/>
        <v>-</v>
      </c>
      <c r="AO70" s="355" t="str">
        <f t="shared" si="42"/>
        <v>-</v>
      </c>
      <c r="AP70" s="356" t="str">
        <f t="shared" si="43"/>
        <v>-</v>
      </c>
      <c r="AQ70" s="356" t="str">
        <f t="shared" si="44"/>
        <v>-</v>
      </c>
      <c r="AR70" s="357" t="str">
        <f t="shared" si="45"/>
        <v>-</v>
      </c>
      <c r="AS70" s="441" t="str">
        <f t="shared" si="46"/>
        <v>-</v>
      </c>
      <c r="AT70" s="357" t="str">
        <f t="shared" si="47"/>
        <v>-</v>
      </c>
      <c r="AV70" s="416">
        <f t="shared" si="48"/>
        <v>57</v>
      </c>
      <c r="AW70" s="37" t="str">
        <f t="shared" si="49"/>
        <v>-</v>
      </c>
      <c r="AX70" s="431" t="str">
        <f t="shared" si="50"/>
        <v>-</v>
      </c>
      <c r="AY70" s="431" t="str">
        <f t="shared" si="51"/>
        <v>-</v>
      </c>
      <c r="AZ70" s="435" t="str">
        <f t="shared" si="52"/>
        <v>-</v>
      </c>
      <c r="BA70" s="432" t="str">
        <f t="shared" si="53"/>
        <v>-</v>
      </c>
      <c r="BB70" s="433">
        <f t="shared" si="54"/>
        <v>0</v>
      </c>
      <c r="BC70" s="432">
        <f t="shared" si="55"/>
        <v>0</v>
      </c>
      <c r="BD70" s="423">
        <f t="shared" si="56"/>
        <v>0</v>
      </c>
      <c r="BE70" s="432">
        <f t="shared" si="57"/>
        <v>0</v>
      </c>
      <c r="BF70" s="423">
        <f t="shared" si="58"/>
        <v>0</v>
      </c>
      <c r="BH70" s="323" t="e">
        <f t="shared" si="59"/>
        <v>#VALUE!</v>
      </c>
      <c r="BI70" s="416">
        <f t="shared" si="66"/>
        <v>57</v>
      </c>
      <c r="BJ70" s="38" t="str">
        <f t="shared" si="67"/>
        <v>-</v>
      </c>
      <c r="BK70" s="324" t="str">
        <f t="shared" si="68"/>
        <v>-</v>
      </c>
      <c r="BL70" s="324" t="str">
        <f t="shared" si="69"/>
        <v>-</v>
      </c>
      <c r="BM70" s="325" t="str">
        <f t="shared" si="70"/>
        <v>-</v>
      </c>
      <c r="BN70" s="325" t="str">
        <f t="shared" si="71"/>
        <v>-</v>
      </c>
      <c r="BO70" s="424" t="str">
        <f t="shared" si="72"/>
        <v>-</v>
      </c>
      <c r="BP70" s="325" t="str">
        <f t="shared" si="73"/>
        <v>-</v>
      </c>
      <c r="BQ70" s="425" t="e">
        <f t="shared" si="74"/>
        <v>#VALUE!</v>
      </c>
      <c r="BR70" s="424" t="e">
        <f t="shared" si="75"/>
        <v>#VALUE!</v>
      </c>
      <c r="BS70" s="425" t="e">
        <f t="shared" si="76"/>
        <v>#VALUE!</v>
      </c>
      <c r="BT70" s="426" t="e">
        <f t="shared" si="65"/>
        <v>#VALUE!</v>
      </c>
      <c r="BU70" s="427">
        <f t="shared" si="29"/>
        <v>6.9999999999999997E-7</v>
      </c>
      <c r="BV70" s="428" t="str">
        <f t="shared" si="30"/>
        <v>-</v>
      </c>
    </row>
    <row r="71" spans="1:74" x14ac:dyDescent="0.25">
      <c r="A71" s="251"/>
      <c r="B71" s="614">
        <v>58</v>
      </c>
      <c r="C71" s="479" t="str">
        <f>VLOOKUP($B71,Input!$S$7:$X$82,2,FALSE)</f>
        <v>-</v>
      </c>
      <c r="D71" s="480" t="str">
        <f>VLOOKUP($B71,Input!$S$7:$X$82,3,FALSE)</f>
        <v>-</v>
      </c>
      <c r="E71" s="480" t="str">
        <f>VLOOKUP($B71,Input!$S$7:$X$82,4,FALSE)</f>
        <v>-</v>
      </c>
      <c r="F71" s="481" t="str">
        <f>VLOOKUP($B71,Input!$S$7:$X$82,5,FALSE)</f>
        <v>-</v>
      </c>
      <c r="G71" s="482" t="str">
        <f>VLOOKUP($B71,Input!$S$7:$X$82,6,FALSE)</f>
        <v>-</v>
      </c>
      <c r="H71" s="150"/>
      <c r="I71" s="241"/>
      <c r="J71" s="150"/>
      <c r="K71" s="241"/>
      <c r="L71" s="150"/>
      <c r="M71" s="437"/>
      <c r="N71" s="614">
        <v>58</v>
      </c>
      <c r="O71" s="479" t="str">
        <f>VLOOKUP($N71,Input!$Z$7:$AE$82,2,FALSE)</f>
        <v>-</v>
      </c>
      <c r="P71" s="480" t="str">
        <f>VLOOKUP($N71,Input!$Z$7:$AE$82,3,FALSE)</f>
        <v>-</v>
      </c>
      <c r="Q71" s="480" t="str">
        <f>VLOOKUP($N71,Input!$Z$7:$AE$82,4,FALSE)</f>
        <v>-</v>
      </c>
      <c r="R71" s="481" t="str">
        <f>VLOOKUP($N71,Input!$Z$7:$AE$82,5,FALSE)</f>
        <v>-</v>
      </c>
      <c r="S71" s="482" t="str">
        <f>VLOOKUP($N71,Input!$Z$7:$AE$82,6,FALSE)</f>
        <v>-</v>
      </c>
      <c r="T71" s="150"/>
      <c r="U71" s="241"/>
      <c r="V71" s="150"/>
      <c r="W71" s="241"/>
      <c r="X71" s="150"/>
      <c r="Y71" s="437"/>
      <c r="Z71" s="614">
        <v>58</v>
      </c>
      <c r="AA71" s="479" t="str">
        <f>VLOOKUP($Z71,Input!$AG$7:$AL$108,2,FALSE)</f>
        <v>-</v>
      </c>
      <c r="AB71" s="480" t="str">
        <f>VLOOKUP($Z71,Input!$AG$7:$AL$108,3,FALSE)</f>
        <v>-</v>
      </c>
      <c r="AC71" s="480" t="str">
        <f>VLOOKUP($Z71,Input!$AG$7:$AL$108,4,FALSE)</f>
        <v>-</v>
      </c>
      <c r="AD71" s="481" t="str">
        <f>VLOOKUP($Z71,Input!$AG$7:$AL$108,5,FALSE)</f>
        <v>-</v>
      </c>
      <c r="AE71" s="482" t="str">
        <f>VLOOKUP($Z71,Input!$AG$7:$AL$108,6,FALSE)</f>
        <v>-</v>
      </c>
      <c r="AF71" s="150"/>
      <c r="AG71" s="241"/>
      <c r="AH71" s="150"/>
      <c r="AI71" s="241"/>
      <c r="AJ71" s="150"/>
      <c r="AK71" s="251"/>
      <c r="AM71" s="430">
        <v>58</v>
      </c>
      <c r="AN71" s="354" t="str">
        <f t="shared" si="41"/>
        <v>-</v>
      </c>
      <c r="AO71" s="355" t="str">
        <f t="shared" si="42"/>
        <v>-</v>
      </c>
      <c r="AP71" s="356" t="str">
        <f t="shared" si="43"/>
        <v>-</v>
      </c>
      <c r="AQ71" s="356" t="str">
        <f t="shared" si="44"/>
        <v>-</v>
      </c>
      <c r="AR71" s="357" t="str">
        <f t="shared" si="45"/>
        <v>-</v>
      </c>
      <c r="AS71" s="441" t="str">
        <f t="shared" si="46"/>
        <v>-</v>
      </c>
      <c r="AT71" s="357" t="str">
        <f t="shared" si="47"/>
        <v>-</v>
      </c>
      <c r="AV71" s="416">
        <f t="shared" si="48"/>
        <v>58</v>
      </c>
      <c r="AW71" s="37" t="str">
        <f t="shared" si="49"/>
        <v>-</v>
      </c>
      <c r="AX71" s="431" t="str">
        <f t="shared" si="50"/>
        <v>-</v>
      </c>
      <c r="AY71" s="431" t="str">
        <f t="shared" si="51"/>
        <v>-</v>
      </c>
      <c r="AZ71" s="435" t="str">
        <f t="shared" si="52"/>
        <v>-</v>
      </c>
      <c r="BA71" s="432" t="str">
        <f t="shared" si="53"/>
        <v>-</v>
      </c>
      <c r="BB71" s="433">
        <f t="shared" si="54"/>
        <v>0</v>
      </c>
      <c r="BC71" s="432">
        <f t="shared" si="55"/>
        <v>0</v>
      </c>
      <c r="BD71" s="423">
        <f t="shared" si="56"/>
        <v>0</v>
      </c>
      <c r="BE71" s="432">
        <f t="shared" si="57"/>
        <v>0</v>
      </c>
      <c r="BF71" s="423">
        <f t="shared" si="58"/>
        <v>0</v>
      </c>
      <c r="BH71" s="323" t="e">
        <f t="shared" si="59"/>
        <v>#VALUE!</v>
      </c>
      <c r="BI71" s="416">
        <f t="shared" si="66"/>
        <v>58</v>
      </c>
      <c r="BJ71" s="38" t="str">
        <f t="shared" si="67"/>
        <v>-</v>
      </c>
      <c r="BK71" s="324" t="str">
        <f t="shared" si="68"/>
        <v>-</v>
      </c>
      <c r="BL71" s="324" t="str">
        <f t="shared" si="69"/>
        <v>-</v>
      </c>
      <c r="BM71" s="325" t="str">
        <f t="shared" si="70"/>
        <v>-</v>
      </c>
      <c r="BN71" s="325" t="str">
        <f t="shared" si="71"/>
        <v>-</v>
      </c>
      <c r="BO71" s="424" t="str">
        <f t="shared" si="72"/>
        <v>-</v>
      </c>
      <c r="BP71" s="325" t="str">
        <f t="shared" si="73"/>
        <v>-</v>
      </c>
      <c r="BQ71" s="425" t="e">
        <f t="shared" si="74"/>
        <v>#VALUE!</v>
      </c>
      <c r="BR71" s="424" t="e">
        <f t="shared" si="75"/>
        <v>#VALUE!</v>
      </c>
      <c r="BS71" s="425" t="e">
        <f t="shared" si="76"/>
        <v>#VALUE!</v>
      </c>
      <c r="BT71" s="426" t="e">
        <f t="shared" si="65"/>
        <v>#VALUE!</v>
      </c>
      <c r="BU71" s="427">
        <f t="shared" si="29"/>
        <v>7.0999999999999998E-7</v>
      </c>
      <c r="BV71" s="428" t="str">
        <f t="shared" si="30"/>
        <v>-</v>
      </c>
    </row>
    <row r="72" spans="1:74" x14ac:dyDescent="0.25">
      <c r="A72" s="251"/>
      <c r="B72" s="614">
        <v>59</v>
      </c>
      <c r="C72" s="479" t="str">
        <f>VLOOKUP($B72,Input!$S$7:$X$82,2,FALSE)</f>
        <v>-</v>
      </c>
      <c r="D72" s="480" t="str">
        <f>VLOOKUP($B72,Input!$S$7:$X$82,3,FALSE)</f>
        <v>-</v>
      </c>
      <c r="E72" s="480" t="str">
        <f>VLOOKUP($B72,Input!$S$7:$X$82,4,FALSE)</f>
        <v>-</v>
      </c>
      <c r="F72" s="481" t="str">
        <f>VLOOKUP($B72,Input!$S$7:$X$82,5,FALSE)</f>
        <v>-</v>
      </c>
      <c r="G72" s="482" t="str">
        <f>VLOOKUP($B72,Input!$S$7:$X$82,6,FALSE)</f>
        <v>-</v>
      </c>
      <c r="H72" s="150"/>
      <c r="I72" s="241"/>
      <c r="J72" s="150"/>
      <c r="K72" s="241"/>
      <c r="L72" s="150"/>
      <c r="M72" s="437"/>
      <c r="N72" s="614">
        <v>59</v>
      </c>
      <c r="O72" s="479" t="str">
        <f>VLOOKUP($N72,Input!$Z$7:$AE$82,2,FALSE)</f>
        <v>-</v>
      </c>
      <c r="P72" s="480" t="str">
        <f>VLOOKUP($N72,Input!$Z$7:$AE$82,3,FALSE)</f>
        <v>-</v>
      </c>
      <c r="Q72" s="480" t="str">
        <f>VLOOKUP($N72,Input!$Z$7:$AE$82,4,FALSE)</f>
        <v>-</v>
      </c>
      <c r="R72" s="481" t="str">
        <f>VLOOKUP($N72,Input!$Z$7:$AE$82,5,FALSE)</f>
        <v>-</v>
      </c>
      <c r="S72" s="482" t="str">
        <f>VLOOKUP($N72,Input!$Z$7:$AE$82,6,FALSE)</f>
        <v>-</v>
      </c>
      <c r="T72" s="150"/>
      <c r="U72" s="241"/>
      <c r="V72" s="150"/>
      <c r="W72" s="241"/>
      <c r="X72" s="150"/>
      <c r="Y72" s="437"/>
      <c r="Z72" s="614">
        <v>59</v>
      </c>
      <c r="AA72" s="479" t="str">
        <f>VLOOKUP($Z72,Input!$AG$7:$AL$108,2,FALSE)</f>
        <v>-</v>
      </c>
      <c r="AB72" s="480" t="str">
        <f>VLOOKUP($Z72,Input!$AG$7:$AL$108,3,FALSE)</f>
        <v>-</v>
      </c>
      <c r="AC72" s="480" t="str">
        <f>VLOOKUP($Z72,Input!$AG$7:$AL$108,4,FALSE)</f>
        <v>-</v>
      </c>
      <c r="AD72" s="481" t="str">
        <f>VLOOKUP($Z72,Input!$AG$7:$AL$108,5,FALSE)</f>
        <v>-</v>
      </c>
      <c r="AE72" s="482" t="str">
        <f>VLOOKUP($Z72,Input!$AG$7:$AL$108,6,FALSE)</f>
        <v>-</v>
      </c>
      <c r="AF72" s="150"/>
      <c r="AG72" s="241"/>
      <c r="AH72" s="150"/>
      <c r="AI72" s="241"/>
      <c r="AJ72" s="150"/>
      <c r="AK72" s="251"/>
      <c r="AM72" s="430">
        <v>59</v>
      </c>
      <c r="AN72" s="354" t="str">
        <f t="shared" si="41"/>
        <v>-</v>
      </c>
      <c r="AO72" s="355" t="str">
        <f t="shared" si="42"/>
        <v>-</v>
      </c>
      <c r="AP72" s="356" t="str">
        <f t="shared" si="43"/>
        <v>-</v>
      </c>
      <c r="AQ72" s="356" t="str">
        <f t="shared" si="44"/>
        <v>-</v>
      </c>
      <c r="AR72" s="357" t="str">
        <f t="shared" si="45"/>
        <v>-</v>
      </c>
      <c r="AS72" s="441" t="str">
        <f t="shared" si="46"/>
        <v>-</v>
      </c>
      <c r="AT72" s="357" t="str">
        <f t="shared" si="47"/>
        <v>-</v>
      </c>
      <c r="AV72" s="416">
        <f t="shared" si="48"/>
        <v>59</v>
      </c>
      <c r="AW72" s="37" t="str">
        <f t="shared" si="49"/>
        <v>-</v>
      </c>
      <c r="AX72" s="431" t="str">
        <f t="shared" si="50"/>
        <v>-</v>
      </c>
      <c r="AY72" s="431" t="str">
        <f t="shared" si="51"/>
        <v>-</v>
      </c>
      <c r="AZ72" s="435" t="str">
        <f t="shared" si="52"/>
        <v>-</v>
      </c>
      <c r="BA72" s="432" t="str">
        <f t="shared" si="53"/>
        <v>-</v>
      </c>
      <c r="BB72" s="433">
        <f t="shared" si="54"/>
        <v>0</v>
      </c>
      <c r="BC72" s="432">
        <f t="shared" si="55"/>
        <v>0</v>
      </c>
      <c r="BD72" s="423">
        <f t="shared" si="56"/>
        <v>0</v>
      </c>
      <c r="BE72" s="432">
        <f t="shared" si="57"/>
        <v>0</v>
      </c>
      <c r="BF72" s="423">
        <f t="shared" si="58"/>
        <v>0</v>
      </c>
      <c r="BH72" s="323" t="e">
        <f t="shared" si="59"/>
        <v>#VALUE!</v>
      </c>
      <c r="BI72" s="416">
        <f t="shared" si="66"/>
        <v>59</v>
      </c>
      <c r="BJ72" s="38" t="str">
        <f t="shared" si="67"/>
        <v>-</v>
      </c>
      <c r="BK72" s="324" t="str">
        <f t="shared" si="68"/>
        <v>-</v>
      </c>
      <c r="BL72" s="324" t="str">
        <f t="shared" si="69"/>
        <v>-</v>
      </c>
      <c r="BM72" s="325" t="str">
        <f t="shared" si="70"/>
        <v>-</v>
      </c>
      <c r="BN72" s="325" t="str">
        <f t="shared" si="71"/>
        <v>-</v>
      </c>
      <c r="BO72" s="424" t="str">
        <f t="shared" si="72"/>
        <v>-</v>
      </c>
      <c r="BP72" s="325" t="str">
        <f t="shared" si="73"/>
        <v>-</v>
      </c>
      <c r="BQ72" s="425" t="e">
        <f t="shared" si="74"/>
        <v>#VALUE!</v>
      </c>
      <c r="BR72" s="424" t="e">
        <f t="shared" si="75"/>
        <v>#VALUE!</v>
      </c>
      <c r="BS72" s="425" t="e">
        <f t="shared" si="76"/>
        <v>#VALUE!</v>
      </c>
      <c r="BT72" s="426" t="e">
        <f t="shared" si="65"/>
        <v>#VALUE!</v>
      </c>
      <c r="BU72" s="427">
        <f t="shared" si="29"/>
        <v>7.1999999999999999E-7</v>
      </c>
      <c r="BV72" s="428" t="str">
        <f t="shared" si="30"/>
        <v>-</v>
      </c>
    </row>
    <row r="73" spans="1:74" x14ac:dyDescent="0.25">
      <c r="A73" s="251"/>
      <c r="B73" s="614">
        <v>60</v>
      </c>
      <c r="C73" s="479" t="str">
        <f>VLOOKUP($B73,Input!$S$7:$X$82,2,FALSE)</f>
        <v>-</v>
      </c>
      <c r="D73" s="480" t="str">
        <f>VLOOKUP($B73,Input!$S$7:$X$82,3,FALSE)</f>
        <v>-</v>
      </c>
      <c r="E73" s="480" t="str">
        <f>VLOOKUP($B73,Input!$S$7:$X$82,4,FALSE)</f>
        <v>-</v>
      </c>
      <c r="F73" s="481" t="str">
        <f>VLOOKUP($B73,Input!$S$7:$X$82,5,FALSE)</f>
        <v>-</v>
      </c>
      <c r="G73" s="482" t="str">
        <f>VLOOKUP($B73,Input!$S$7:$X$82,6,FALSE)</f>
        <v>-</v>
      </c>
      <c r="H73" s="150"/>
      <c r="I73" s="241"/>
      <c r="J73" s="150"/>
      <c r="K73" s="241"/>
      <c r="L73" s="150"/>
      <c r="M73" s="437"/>
      <c r="N73" s="614">
        <v>60</v>
      </c>
      <c r="O73" s="479" t="str">
        <f>VLOOKUP($N73,Input!$Z$7:$AE$82,2,FALSE)</f>
        <v>-</v>
      </c>
      <c r="P73" s="480" t="str">
        <f>VLOOKUP($N73,Input!$Z$7:$AE$82,3,FALSE)</f>
        <v>-</v>
      </c>
      <c r="Q73" s="480" t="str">
        <f>VLOOKUP($N73,Input!$Z$7:$AE$82,4,FALSE)</f>
        <v>-</v>
      </c>
      <c r="R73" s="481" t="str">
        <f>VLOOKUP($N73,Input!$Z$7:$AE$82,5,FALSE)</f>
        <v>-</v>
      </c>
      <c r="S73" s="482" t="str">
        <f>VLOOKUP($N73,Input!$Z$7:$AE$82,6,FALSE)</f>
        <v>-</v>
      </c>
      <c r="T73" s="150"/>
      <c r="U73" s="241"/>
      <c r="V73" s="150"/>
      <c r="W73" s="241"/>
      <c r="X73" s="150"/>
      <c r="Y73" s="437"/>
      <c r="Z73" s="614">
        <v>60</v>
      </c>
      <c r="AA73" s="479" t="str">
        <f>VLOOKUP($Z73,Input!$AG$7:$AL$108,2,FALSE)</f>
        <v>-</v>
      </c>
      <c r="AB73" s="480" t="str">
        <f>VLOOKUP($Z73,Input!$AG$7:$AL$108,3,FALSE)</f>
        <v>-</v>
      </c>
      <c r="AC73" s="480" t="str">
        <f>VLOOKUP($Z73,Input!$AG$7:$AL$108,4,FALSE)</f>
        <v>-</v>
      </c>
      <c r="AD73" s="481" t="str">
        <f>VLOOKUP($Z73,Input!$AG$7:$AL$108,5,FALSE)</f>
        <v>-</v>
      </c>
      <c r="AE73" s="482" t="str">
        <f>VLOOKUP($Z73,Input!$AG$7:$AL$108,6,FALSE)</f>
        <v>-</v>
      </c>
      <c r="AF73" s="150"/>
      <c r="AG73" s="241"/>
      <c r="AH73" s="150"/>
      <c r="AI73" s="241"/>
      <c r="AJ73" s="150"/>
      <c r="AK73" s="251"/>
      <c r="AM73" s="430">
        <v>60</v>
      </c>
      <c r="AN73" s="354" t="str">
        <f t="shared" si="41"/>
        <v>-</v>
      </c>
      <c r="AO73" s="355" t="str">
        <f t="shared" si="42"/>
        <v>-</v>
      </c>
      <c r="AP73" s="356" t="str">
        <f t="shared" si="43"/>
        <v>-</v>
      </c>
      <c r="AQ73" s="356" t="str">
        <f t="shared" si="44"/>
        <v>-</v>
      </c>
      <c r="AR73" s="357" t="str">
        <f t="shared" si="45"/>
        <v>-</v>
      </c>
      <c r="AS73" s="441" t="str">
        <f t="shared" si="46"/>
        <v>-</v>
      </c>
      <c r="AT73" s="357" t="str">
        <f t="shared" si="47"/>
        <v>-</v>
      </c>
      <c r="AV73" s="416">
        <f t="shared" si="48"/>
        <v>60</v>
      </c>
      <c r="AW73" s="37" t="str">
        <f t="shared" si="49"/>
        <v>-</v>
      </c>
      <c r="AX73" s="431" t="str">
        <f t="shared" si="50"/>
        <v>-</v>
      </c>
      <c r="AY73" s="431" t="str">
        <f t="shared" si="51"/>
        <v>-</v>
      </c>
      <c r="AZ73" s="435" t="str">
        <f t="shared" si="52"/>
        <v>-</v>
      </c>
      <c r="BA73" s="432" t="str">
        <f t="shared" si="53"/>
        <v>-</v>
      </c>
      <c r="BB73" s="433">
        <f t="shared" si="54"/>
        <v>0</v>
      </c>
      <c r="BC73" s="432">
        <f t="shared" si="55"/>
        <v>0</v>
      </c>
      <c r="BD73" s="423">
        <f t="shared" si="56"/>
        <v>0</v>
      </c>
      <c r="BE73" s="432">
        <f t="shared" si="57"/>
        <v>0</v>
      </c>
      <c r="BF73" s="423">
        <f t="shared" si="58"/>
        <v>0</v>
      </c>
      <c r="BH73" s="323" t="e">
        <f t="shared" si="59"/>
        <v>#VALUE!</v>
      </c>
      <c r="BI73" s="416">
        <f t="shared" si="66"/>
        <v>60</v>
      </c>
      <c r="BJ73" s="38" t="str">
        <f t="shared" si="67"/>
        <v>-</v>
      </c>
      <c r="BK73" s="324" t="str">
        <f t="shared" si="68"/>
        <v>-</v>
      </c>
      <c r="BL73" s="324" t="str">
        <f t="shared" si="69"/>
        <v>-</v>
      </c>
      <c r="BM73" s="325" t="str">
        <f t="shared" si="70"/>
        <v>-</v>
      </c>
      <c r="BN73" s="325" t="str">
        <f t="shared" si="71"/>
        <v>-</v>
      </c>
      <c r="BO73" s="424" t="str">
        <f t="shared" si="72"/>
        <v>-</v>
      </c>
      <c r="BP73" s="325" t="str">
        <f t="shared" si="73"/>
        <v>-</v>
      </c>
      <c r="BQ73" s="425" t="e">
        <f t="shared" si="74"/>
        <v>#VALUE!</v>
      </c>
      <c r="BR73" s="424" t="e">
        <f t="shared" si="75"/>
        <v>#VALUE!</v>
      </c>
      <c r="BS73" s="425" t="e">
        <f t="shared" si="76"/>
        <v>#VALUE!</v>
      </c>
      <c r="BT73" s="426" t="e">
        <f t="shared" si="65"/>
        <v>#VALUE!</v>
      </c>
      <c r="BU73" s="427">
        <f t="shared" si="29"/>
        <v>7.3E-7</v>
      </c>
      <c r="BV73" s="428" t="str">
        <f t="shared" si="30"/>
        <v>-</v>
      </c>
    </row>
    <row r="74" spans="1:74" x14ac:dyDescent="0.25">
      <c r="A74" s="251"/>
      <c r="B74" s="614">
        <v>61</v>
      </c>
      <c r="C74" s="479" t="str">
        <f>VLOOKUP($B74,Input!$S$7:$X$82,2,FALSE)</f>
        <v>-</v>
      </c>
      <c r="D74" s="480" t="str">
        <f>VLOOKUP($B74,Input!$S$7:$X$82,3,FALSE)</f>
        <v>-</v>
      </c>
      <c r="E74" s="480" t="str">
        <f>VLOOKUP($B74,Input!$S$7:$X$82,4,FALSE)</f>
        <v>-</v>
      </c>
      <c r="F74" s="481" t="str">
        <f>VLOOKUP($B74,Input!$S$7:$X$82,5,FALSE)</f>
        <v>-</v>
      </c>
      <c r="G74" s="482" t="str">
        <f>VLOOKUP($B74,Input!$S$7:$X$82,6,FALSE)</f>
        <v>-</v>
      </c>
      <c r="H74" s="150"/>
      <c r="I74" s="241"/>
      <c r="J74" s="150"/>
      <c r="K74" s="241"/>
      <c r="L74" s="150"/>
      <c r="M74" s="437"/>
      <c r="N74" s="614">
        <v>61</v>
      </c>
      <c r="O74" s="479" t="str">
        <f>VLOOKUP($N74,Input!$Z$7:$AE$82,2,FALSE)</f>
        <v>-</v>
      </c>
      <c r="P74" s="480" t="str">
        <f>VLOOKUP($N74,Input!$Z$7:$AE$82,3,FALSE)</f>
        <v>-</v>
      </c>
      <c r="Q74" s="480" t="str">
        <f>VLOOKUP($N74,Input!$Z$7:$AE$82,4,FALSE)</f>
        <v>-</v>
      </c>
      <c r="R74" s="481" t="str">
        <f>VLOOKUP($N74,Input!$Z$7:$AE$82,5,FALSE)</f>
        <v>-</v>
      </c>
      <c r="S74" s="482" t="str">
        <f>VLOOKUP($N74,Input!$Z$7:$AE$82,6,FALSE)</f>
        <v>-</v>
      </c>
      <c r="T74" s="150"/>
      <c r="U74" s="241"/>
      <c r="V74" s="150"/>
      <c r="W74" s="241"/>
      <c r="X74" s="150"/>
      <c r="Y74" s="437"/>
      <c r="Z74" s="614">
        <v>61</v>
      </c>
      <c r="AA74" s="479" t="str">
        <f>VLOOKUP($Z74,Input!$AG$7:$AL$108,2,FALSE)</f>
        <v>-</v>
      </c>
      <c r="AB74" s="480" t="str">
        <f>VLOOKUP($Z74,Input!$AG$7:$AL$108,3,FALSE)</f>
        <v>-</v>
      </c>
      <c r="AC74" s="480" t="str">
        <f>VLOOKUP($Z74,Input!$AG$7:$AL$108,4,FALSE)</f>
        <v>-</v>
      </c>
      <c r="AD74" s="481" t="str">
        <f>VLOOKUP($Z74,Input!$AG$7:$AL$108,5,FALSE)</f>
        <v>-</v>
      </c>
      <c r="AE74" s="482" t="str">
        <f>VLOOKUP($Z74,Input!$AG$7:$AL$108,6,FALSE)</f>
        <v>-</v>
      </c>
      <c r="AF74" s="150"/>
      <c r="AG74" s="241"/>
      <c r="AH74" s="150"/>
      <c r="AI74" s="241"/>
      <c r="AJ74" s="150"/>
      <c r="AK74" s="251"/>
      <c r="AM74" s="430">
        <v>61</v>
      </c>
      <c r="AN74" s="354" t="str">
        <f t="shared" si="41"/>
        <v>-</v>
      </c>
      <c r="AO74" s="355" t="str">
        <f t="shared" si="42"/>
        <v>-</v>
      </c>
      <c r="AP74" s="356" t="str">
        <f t="shared" si="43"/>
        <v>-</v>
      </c>
      <c r="AQ74" s="356" t="str">
        <f t="shared" si="44"/>
        <v>-</v>
      </c>
      <c r="AR74" s="357" t="str">
        <f t="shared" si="45"/>
        <v>-</v>
      </c>
      <c r="AS74" s="441" t="str">
        <f t="shared" si="46"/>
        <v>-</v>
      </c>
      <c r="AT74" s="357" t="str">
        <f t="shared" si="47"/>
        <v>-</v>
      </c>
      <c r="AV74" s="416">
        <f t="shared" si="48"/>
        <v>61</v>
      </c>
      <c r="AW74" s="37" t="str">
        <f t="shared" si="49"/>
        <v>-</v>
      </c>
      <c r="AX74" s="431" t="str">
        <f t="shared" si="50"/>
        <v>-</v>
      </c>
      <c r="AY74" s="431" t="str">
        <f t="shared" si="51"/>
        <v>-</v>
      </c>
      <c r="AZ74" s="435" t="str">
        <f t="shared" si="52"/>
        <v>-</v>
      </c>
      <c r="BA74" s="432" t="str">
        <f t="shared" si="53"/>
        <v>-</v>
      </c>
      <c r="BB74" s="433">
        <f t="shared" si="54"/>
        <v>0</v>
      </c>
      <c r="BC74" s="432">
        <f t="shared" si="55"/>
        <v>0</v>
      </c>
      <c r="BD74" s="423">
        <f t="shared" si="56"/>
        <v>0</v>
      </c>
      <c r="BE74" s="432">
        <f t="shared" si="57"/>
        <v>0</v>
      </c>
      <c r="BF74" s="423">
        <f t="shared" si="58"/>
        <v>0</v>
      </c>
      <c r="BH74" s="323" t="e">
        <f t="shared" si="59"/>
        <v>#VALUE!</v>
      </c>
      <c r="BI74" s="416">
        <f t="shared" si="66"/>
        <v>61</v>
      </c>
      <c r="BJ74" s="38" t="str">
        <f t="shared" si="67"/>
        <v>-</v>
      </c>
      <c r="BK74" s="324" t="str">
        <f t="shared" si="68"/>
        <v>-</v>
      </c>
      <c r="BL74" s="324" t="str">
        <f t="shared" si="69"/>
        <v>-</v>
      </c>
      <c r="BM74" s="325" t="str">
        <f t="shared" si="70"/>
        <v>-</v>
      </c>
      <c r="BN74" s="325" t="str">
        <f t="shared" si="71"/>
        <v>-</v>
      </c>
      <c r="BO74" s="424" t="str">
        <f t="shared" si="72"/>
        <v>-</v>
      </c>
      <c r="BP74" s="325" t="str">
        <f t="shared" si="73"/>
        <v>-</v>
      </c>
      <c r="BQ74" s="425" t="e">
        <f t="shared" si="74"/>
        <v>#VALUE!</v>
      </c>
      <c r="BR74" s="424" t="e">
        <f t="shared" si="75"/>
        <v>#VALUE!</v>
      </c>
      <c r="BS74" s="425" t="e">
        <f t="shared" si="76"/>
        <v>#VALUE!</v>
      </c>
      <c r="BT74" s="426" t="e">
        <f t="shared" si="65"/>
        <v>#VALUE!</v>
      </c>
      <c r="BU74" s="427">
        <f t="shared" si="29"/>
        <v>7.4000000000000001E-7</v>
      </c>
      <c r="BV74" s="428" t="str">
        <f t="shared" si="30"/>
        <v>-</v>
      </c>
    </row>
    <row r="75" spans="1:74" x14ac:dyDescent="0.25">
      <c r="A75" s="251"/>
      <c r="B75" s="614">
        <v>62</v>
      </c>
      <c r="C75" s="479" t="str">
        <f>VLOOKUP($B75,Input!$S$7:$X$82,2,FALSE)</f>
        <v>-</v>
      </c>
      <c r="D75" s="480" t="str">
        <f>VLOOKUP($B75,Input!$S$7:$X$82,3,FALSE)</f>
        <v>-</v>
      </c>
      <c r="E75" s="480" t="str">
        <f>VLOOKUP($B75,Input!$S$7:$X$82,4,FALSE)</f>
        <v>-</v>
      </c>
      <c r="F75" s="481" t="str">
        <f>VLOOKUP($B75,Input!$S$7:$X$82,5,FALSE)</f>
        <v>-</v>
      </c>
      <c r="G75" s="482" t="str">
        <f>VLOOKUP($B75,Input!$S$7:$X$82,6,FALSE)</f>
        <v>-</v>
      </c>
      <c r="H75" s="150"/>
      <c r="I75" s="241"/>
      <c r="J75" s="150"/>
      <c r="K75" s="241"/>
      <c r="L75" s="150"/>
      <c r="M75" s="437"/>
      <c r="N75" s="614">
        <v>62</v>
      </c>
      <c r="O75" s="479" t="str">
        <f>VLOOKUP($N75,Input!$Z$7:$AE$82,2,FALSE)</f>
        <v>-</v>
      </c>
      <c r="P75" s="480" t="str">
        <f>VLOOKUP($N75,Input!$Z$7:$AE$82,3,FALSE)</f>
        <v>-</v>
      </c>
      <c r="Q75" s="480" t="str">
        <f>VLOOKUP($N75,Input!$Z$7:$AE$82,4,FALSE)</f>
        <v>-</v>
      </c>
      <c r="R75" s="481" t="str">
        <f>VLOOKUP($N75,Input!$Z$7:$AE$82,5,FALSE)</f>
        <v>-</v>
      </c>
      <c r="S75" s="482" t="str">
        <f>VLOOKUP($N75,Input!$Z$7:$AE$82,6,FALSE)</f>
        <v>-</v>
      </c>
      <c r="T75" s="150"/>
      <c r="U75" s="241"/>
      <c r="V75" s="150"/>
      <c r="W75" s="241"/>
      <c r="X75" s="150"/>
      <c r="Y75" s="437"/>
      <c r="Z75" s="614">
        <v>62</v>
      </c>
      <c r="AA75" s="479" t="str">
        <f>VLOOKUP($Z75,Input!$AG$7:$AL$108,2,FALSE)</f>
        <v>-</v>
      </c>
      <c r="AB75" s="480" t="str">
        <f>VLOOKUP($Z75,Input!$AG$7:$AL$108,3,FALSE)</f>
        <v>-</v>
      </c>
      <c r="AC75" s="480" t="str">
        <f>VLOOKUP($Z75,Input!$AG$7:$AL$108,4,FALSE)</f>
        <v>-</v>
      </c>
      <c r="AD75" s="481" t="str">
        <f>VLOOKUP($Z75,Input!$AG$7:$AL$108,5,FALSE)</f>
        <v>-</v>
      </c>
      <c r="AE75" s="482" t="str">
        <f>VLOOKUP($Z75,Input!$AG$7:$AL$108,6,FALSE)</f>
        <v>-</v>
      </c>
      <c r="AF75" s="150"/>
      <c r="AG75" s="241"/>
      <c r="AH75" s="150"/>
      <c r="AI75" s="241"/>
      <c r="AJ75" s="150"/>
      <c r="AK75" s="251"/>
      <c r="AM75" s="430">
        <v>62</v>
      </c>
      <c r="AN75" s="354" t="str">
        <f t="shared" si="41"/>
        <v>-</v>
      </c>
      <c r="AO75" s="355" t="str">
        <f t="shared" si="42"/>
        <v>-</v>
      </c>
      <c r="AP75" s="356" t="str">
        <f t="shared" si="43"/>
        <v>-</v>
      </c>
      <c r="AQ75" s="356" t="str">
        <f t="shared" si="44"/>
        <v>-</v>
      </c>
      <c r="AR75" s="357" t="str">
        <f t="shared" si="45"/>
        <v>-</v>
      </c>
      <c r="AS75" s="441" t="str">
        <f t="shared" si="46"/>
        <v>-</v>
      </c>
      <c r="AT75" s="357" t="str">
        <f t="shared" si="47"/>
        <v>-</v>
      </c>
      <c r="AV75" s="416">
        <f t="shared" si="48"/>
        <v>62</v>
      </c>
      <c r="AW75" s="37" t="str">
        <f t="shared" si="49"/>
        <v>-</v>
      </c>
      <c r="AX75" s="431" t="str">
        <f t="shared" si="50"/>
        <v>-</v>
      </c>
      <c r="AY75" s="431" t="str">
        <f t="shared" si="51"/>
        <v>-</v>
      </c>
      <c r="AZ75" s="435" t="str">
        <f t="shared" si="52"/>
        <v>-</v>
      </c>
      <c r="BA75" s="432" t="str">
        <f t="shared" si="53"/>
        <v>-</v>
      </c>
      <c r="BB75" s="433">
        <f t="shared" si="54"/>
        <v>0</v>
      </c>
      <c r="BC75" s="432">
        <f t="shared" si="55"/>
        <v>0</v>
      </c>
      <c r="BD75" s="423">
        <f t="shared" si="56"/>
        <v>0</v>
      </c>
      <c r="BE75" s="432">
        <f t="shared" si="57"/>
        <v>0</v>
      </c>
      <c r="BF75" s="423">
        <f t="shared" si="58"/>
        <v>0</v>
      </c>
      <c r="BH75" s="323" t="e">
        <f t="shared" si="59"/>
        <v>#VALUE!</v>
      </c>
      <c r="BI75" s="416">
        <f t="shared" si="66"/>
        <v>62</v>
      </c>
      <c r="BJ75" s="38" t="str">
        <f t="shared" si="67"/>
        <v>-</v>
      </c>
      <c r="BK75" s="324" t="str">
        <f t="shared" si="68"/>
        <v>-</v>
      </c>
      <c r="BL75" s="324" t="str">
        <f t="shared" si="69"/>
        <v>-</v>
      </c>
      <c r="BM75" s="325" t="str">
        <f t="shared" si="70"/>
        <v>-</v>
      </c>
      <c r="BN75" s="325" t="str">
        <f t="shared" si="71"/>
        <v>-</v>
      </c>
      <c r="BO75" s="424" t="str">
        <f t="shared" si="72"/>
        <v>-</v>
      </c>
      <c r="BP75" s="325" t="str">
        <f t="shared" si="73"/>
        <v>-</v>
      </c>
      <c r="BQ75" s="425" t="e">
        <f t="shared" si="74"/>
        <v>#VALUE!</v>
      </c>
      <c r="BR75" s="424" t="e">
        <f t="shared" si="75"/>
        <v>#VALUE!</v>
      </c>
      <c r="BS75" s="425" t="e">
        <f t="shared" si="76"/>
        <v>#VALUE!</v>
      </c>
      <c r="BT75" s="426" t="e">
        <f t="shared" si="65"/>
        <v>#VALUE!</v>
      </c>
      <c r="BU75" s="427">
        <f t="shared" si="29"/>
        <v>7.5000000000000002E-7</v>
      </c>
      <c r="BV75" s="428" t="str">
        <f t="shared" si="30"/>
        <v>-</v>
      </c>
    </row>
    <row r="76" spans="1:74" x14ac:dyDescent="0.25">
      <c r="A76" s="251"/>
      <c r="B76" s="614">
        <v>63</v>
      </c>
      <c r="C76" s="479" t="str">
        <f>VLOOKUP($B76,Input!$S$7:$X$82,2,FALSE)</f>
        <v>-</v>
      </c>
      <c r="D76" s="480" t="str">
        <f>VLOOKUP($B76,Input!$S$7:$X$82,3,FALSE)</f>
        <v>-</v>
      </c>
      <c r="E76" s="480" t="str">
        <f>VLOOKUP($B76,Input!$S$7:$X$82,4,FALSE)</f>
        <v>-</v>
      </c>
      <c r="F76" s="481" t="str">
        <f>VLOOKUP($B76,Input!$S$7:$X$82,5,FALSE)</f>
        <v>-</v>
      </c>
      <c r="G76" s="482" t="str">
        <f>VLOOKUP($B76,Input!$S$7:$X$82,6,FALSE)</f>
        <v>-</v>
      </c>
      <c r="H76" s="150"/>
      <c r="I76" s="241"/>
      <c r="J76" s="150"/>
      <c r="K76" s="241"/>
      <c r="L76" s="150"/>
      <c r="M76" s="437"/>
      <c r="N76" s="614">
        <v>63</v>
      </c>
      <c r="O76" s="479" t="str">
        <f>VLOOKUP($N76,Input!$Z$7:$AE$82,2,FALSE)</f>
        <v>-</v>
      </c>
      <c r="P76" s="480" t="str">
        <f>VLOOKUP($N76,Input!$Z$7:$AE$82,3,FALSE)</f>
        <v>-</v>
      </c>
      <c r="Q76" s="480" t="str">
        <f>VLOOKUP($N76,Input!$Z$7:$AE$82,4,FALSE)</f>
        <v>-</v>
      </c>
      <c r="R76" s="481" t="str">
        <f>VLOOKUP($N76,Input!$Z$7:$AE$82,5,FALSE)</f>
        <v>-</v>
      </c>
      <c r="S76" s="482" t="str">
        <f>VLOOKUP($N76,Input!$Z$7:$AE$82,6,FALSE)</f>
        <v>-</v>
      </c>
      <c r="T76" s="150"/>
      <c r="U76" s="241"/>
      <c r="V76" s="150"/>
      <c r="W76" s="241"/>
      <c r="X76" s="150"/>
      <c r="Y76" s="437"/>
      <c r="Z76" s="614">
        <v>63</v>
      </c>
      <c r="AA76" s="479" t="str">
        <f>VLOOKUP($Z76,Input!$AG$7:$AL$108,2,FALSE)</f>
        <v>-</v>
      </c>
      <c r="AB76" s="480" t="str">
        <f>VLOOKUP($Z76,Input!$AG$7:$AL$108,3,FALSE)</f>
        <v>-</v>
      </c>
      <c r="AC76" s="480" t="str">
        <f>VLOOKUP($Z76,Input!$AG$7:$AL$108,4,FALSE)</f>
        <v>-</v>
      </c>
      <c r="AD76" s="481" t="str">
        <f>VLOOKUP($Z76,Input!$AG$7:$AL$108,5,FALSE)</f>
        <v>-</v>
      </c>
      <c r="AE76" s="482" t="str">
        <f>VLOOKUP($Z76,Input!$AG$7:$AL$108,6,FALSE)</f>
        <v>-</v>
      </c>
      <c r="AF76" s="150"/>
      <c r="AG76" s="241"/>
      <c r="AH76" s="150"/>
      <c r="AI76" s="241"/>
      <c r="AJ76" s="150"/>
      <c r="AK76" s="251"/>
      <c r="AM76" s="430">
        <v>63</v>
      </c>
      <c r="AN76" s="354" t="str">
        <f t="shared" si="41"/>
        <v>-</v>
      </c>
      <c r="AO76" s="355" t="str">
        <f t="shared" si="42"/>
        <v>-</v>
      </c>
      <c r="AP76" s="356" t="str">
        <f t="shared" si="43"/>
        <v>-</v>
      </c>
      <c r="AQ76" s="356" t="str">
        <f t="shared" si="44"/>
        <v>-</v>
      </c>
      <c r="AR76" s="357" t="str">
        <f t="shared" si="45"/>
        <v>-</v>
      </c>
      <c r="AS76" s="441" t="str">
        <f t="shared" si="46"/>
        <v>-</v>
      </c>
      <c r="AT76" s="357" t="str">
        <f t="shared" si="47"/>
        <v>-</v>
      </c>
      <c r="AV76" s="416">
        <f t="shared" si="48"/>
        <v>63</v>
      </c>
      <c r="AW76" s="37" t="str">
        <f t="shared" si="49"/>
        <v>-</v>
      </c>
      <c r="AX76" s="431" t="str">
        <f t="shared" si="50"/>
        <v>-</v>
      </c>
      <c r="AY76" s="431" t="str">
        <f t="shared" si="51"/>
        <v>-</v>
      </c>
      <c r="AZ76" s="435" t="str">
        <f t="shared" si="52"/>
        <v>-</v>
      </c>
      <c r="BA76" s="432" t="str">
        <f t="shared" si="53"/>
        <v>-</v>
      </c>
      <c r="BB76" s="433">
        <f t="shared" si="54"/>
        <v>0</v>
      </c>
      <c r="BC76" s="432">
        <f t="shared" si="55"/>
        <v>0</v>
      </c>
      <c r="BD76" s="423">
        <f t="shared" si="56"/>
        <v>0</v>
      </c>
      <c r="BE76" s="432">
        <f t="shared" si="57"/>
        <v>0</v>
      </c>
      <c r="BF76" s="423">
        <f t="shared" si="58"/>
        <v>0</v>
      </c>
      <c r="BH76" s="323" t="e">
        <f t="shared" si="59"/>
        <v>#VALUE!</v>
      </c>
      <c r="BI76" s="416">
        <f t="shared" si="66"/>
        <v>63</v>
      </c>
      <c r="BJ76" s="38" t="str">
        <f t="shared" si="67"/>
        <v>-</v>
      </c>
      <c r="BK76" s="324" t="str">
        <f t="shared" si="68"/>
        <v>-</v>
      </c>
      <c r="BL76" s="324" t="str">
        <f t="shared" si="69"/>
        <v>-</v>
      </c>
      <c r="BM76" s="325" t="str">
        <f t="shared" si="70"/>
        <v>-</v>
      </c>
      <c r="BN76" s="325" t="str">
        <f t="shared" si="71"/>
        <v>-</v>
      </c>
      <c r="BO76" s="424" t="str">
        <f t="shared" si="72"/>
        <v>-</v>
      </c>
      <c r="BP76" s="325" t="str">
        <f t="shared" si="73"/>
        <v>-</v>
      </c>
      <c r="BQ76" s="425" t="e">
        <f t="shared" si="74"/>
        <v>#VALUE!</v>
      </c>
      <c r="BR76" s="424" t="e">
        <f t="shared" si="75"/>
        <v>#VALUE!</v>
      </c>
      <c r="BS76" s="425" t="e">
        <f t="shared" si="76"/>
        <v>#VALUE!</v>
      </c>
      <c r="BT76" s="426" t="e">
        <f t="shared" si="65"/>
        <v>#VALUE!</v>
      </c>
      <c r="BU76" s="427">
        <f t="shared" si="29"/>
        <v>7.6000000000000003E-7</v>
      </c>
      <c r="BV76" s="428" t="str">
        <f t="shared" si="30"/>
        <v>-</v>
      </c>
    </row>
    <row r="77" spans="1:74" x14ac:dyDescent="0.25">
      <c r="A77" s="251"/>
      <c r="B77" s="614">
        <v>64</v>
      </c>
      <c r="C77" s="479" t="str">
        <f>VLOOKUP($B77,Input!$S$7:$X$82,2,FALSE)</f>
        <v>-</v>
      </c>
      <c r="D77" s="480" t="str">
        <f>VLOOKUP($B77,Input!$S$7:$X$82,3,FALSE)</f>
        <v>-</v>
      </c>
      <c r="E77" s="480" t="str">
        <f>VLOOKUP($B77,Input!$S$7:$X$82,4,FALSE)</f>
        <v>-</v>
      </c>
      <c r="F77" s="481" t="str">
        <f>VLOOKUP($B77,Input!$S$7:$X$82,5,FALSE)</f>
        <v>-</v>
      </c>
      <c r="G77" s="482" t="str">
        <f>VLOOKUP($B77,Input!$S$7:$X$82,6,FALSE)</f>
        <v>-</v>
      </c>
      <c r="H77" s="150"/>
      <c r="I77" s="241"/>
      <c r="J77" s="150"/>
      <c r="K77" s="241"/>
      <c r="L77" s="150"/>
      <c r="M77" s="437"/>
      <c r="N77" s="614">
        <v>64</v>
      </c>
      <c r="O77" s="479" t="str">
        <f>VLOOKUP($N77,Input!$Z$7:$AE$82,2,FALSE)</f>
        <v>-</v>
      </c>
      <c r="P77" s="480" t="str">
        <f>VLOOKUP($N77,Input!$Z$7:$AE$82,3,FALSE)</f>
        <v>-</v>
      </c>
      <c r="Q77" s="480" t="str">
        <f>VLOOKUP($N77,Input!$Z$7:$AE$82,4,FALSE)</f>
        <v>-</v>
      </c>
      <c r="R77" s="481" t="str">
        <f>VLOOKUP($N77,Input!$Z$7:$AE$82,5,FALSE)</f>
        <v>-</v>
      </c>
      <c r="S77" s="482" t="str">
        <f>VLOOKUP($N77,Input!$Z$7:$AE$82,6,FALSE)</f>
        <v>-</v>
      </c>
      <c r="T77" s="150"/>
      <c r="U77" s="241"/>
      <c r="V77" s="150"/>
      <c r="W77" s="241"/>
      <c r="X77" s="150"/>
      <c r="Y77" s="437"/>
      <c r="Z77" s="614">
        <v>64</v>
      </c>
      <c r="AA77" s="479" t="str">
        <f>VLOOKUP($Z77,Input!$AG$7:$AL$108,2,FALSE)</f>
        <v>-</v>
      </c>
      <c r="AB77" s="480" t="str">
        <f>VLOOKUP($Z77,Input!$AG$7:$AL$108,3,FALSE)</f>
        <v>-</v>
      </c>
      <c r="AC77" s="480" t="str">
        <f>VLOOKUP($Z77,Input!$AG$7:$AL$108,4,FALSE)</f>
        <v>-</v>
      </c>
      <c r="AD77" s="481" t="str">
        <f>VLOOKUP($Z77,Input!$AG$7:$AL$108,5,FALSE)</f>
        <v>-</v>
      </c>
      <c r="AE77" s="482" t="str">
        <f>VLOOKUP($Z77,Input!$AG$7:$AL$108,6,FALSE)</f>
        <v>-</v>
      </c>
      <c r="AF77" s="150"/>
      <c r="AG77" s="241"/>
      <c r="AH77" s="150"/>
      <c r="AI77" s="241"/>
      <c r="AJ77" s="150"/>
      <c r="AK77" s="251"/>
      <c r="AM77" s="430">
        <v>64</v>
      </c>
      <c r="AN77" s="354" t="str">
        <f t="shared" si="41"/>
        <v>-</v>
      </c>
      <c r="AO77" s="355" t="str">
        <f t="shared" si="42"/>
        <v>-</v>
      </c>
      <c r="AP77" s="356" t="str">
        <f t="shared" si="43"/>
        <v>-</v>
      </c>
      <c r="AQ77" s="356" t="str">
        <f t="shared" si="44"/>
        <v>-</v>
      </c>
      <c r="AR77" s="357" t="str">
        <f t="shared" si="45"/>
        <v>-</v>
      </c>
      <c r="AS77" s="441" t="str">
        <f t="shared" si="46"/>
        <v>-</v>
      </c>
      <c r="AT77" s="357" t="str">
        <f t="shared" si="47"/>
        <v>-</v>
      </c>
      <c r="AV77" s="416">
        <f t="shared" si="48"/>
        <v>64</v>
      </c>
      <c r="AW77" s="37" t="str">
        <f t="shared" si="49"/>
        <v>-</v>
      </c>
      <c r="AX77" s="431" t="str">
        <f t="shared" si="50"/>
        <v>-</v>
      </c>
      <c r="AY77" s="431" t="str">
        <f t="shared" si="51"/>
        <v>-</v>
      </c>
      <c r="AZ77" s="435" t="str">
        <f t="shared" si="52"/>
        <v>-</v>
      </c>
      <c r="BA77" s="432" t="str">
        <f t="shared" si="53"/>
        <v>-</v>
      </c>
      <c r="BB77" s="433">
        <f t="shared" si="54"/>
        <v>0</v>
      </c>
      <c r="BC77" s="432">
        <f t="shared" si="55"/>
        <v>0</v>
      </c>
      <c r="BD77" s="423">
        <f t="shared" si="56"/>
        <v>0</v>
      </c>
      <c r="BE77" s="432">
        <f t="shared" si="57"/>
        <v>0</v>
      </c>
      <c r="BF77" s="423">
        <f t="shared" si="58"/>
        <v>0</v>
      </c>
      <c r="BH77" s="323" t="e">
        <f t="shared" si="59"/>
        <v>#VALUE!</v>
      </c>
      <c r="BI77" s="416">
        <f t="shared" si="66"/>
        <v>64</v>
      </c>
      <c r="BJ77" s="38" t="str">
        <f t="shared" si="67"/>
        <v>-</v>
      </c>
      <c r="BK77" s="324" t="str">
        <f t="shared" si="68"/>
        <v>-</v>
      </c>
      <c r="BL77" s="324" t="str">
        <f t="shared" si="69"/>
        <v>-</v>
      </c>
      <c r="BM77" s="325" t="str">
        <f t="shared" si="70"/>
        <v>-</v>
      </c>
      <c r="BN77" s="325" t="str">
        <f t="shared" si="71"/>
        <v>-</v>
      </c>
      <c r="BO77" s="424" t="str">
        <f t="shared" si="72"/>
        <v>-</v>
      </c>
      <c r="BP77" s="325" t="str">
        <f t="shared" si="73"/>
        <v>-</v>
      </c>
      <c r="BQ77" s="425" t="e">
        <f t="shared" si="74"/>
        <v>#VALUE!</v>
      </c>
      <c r="BR77" s="424" t="e">
        <f t="shared" si="75"/>
        <v>#VALUE!</v>
      </c>
      <c r="BS77" s="425" t="e">
        <f t="shared" si="76"/>
        <v>#VALUE!</v>
      </c>
      <c r="BT77" s="426" t="e">
        <f t="shared" si="65"/>
        <v>#VALUE!</v>
      </c>
      <c r="BU77" s="427">
        <f t="shared" si="29"/>
        <v>7.7000000000000004E-7</v>
      </c>
      <c r="BV77" s="428" t="str">
        <f t="shared" si="30"/>
        <v>-</v>
      </c>
    </row>
    <row r="78" spans="1:74" x14ac:dyDescent="0.25">
      <c r="A78" s="251"/>
      <c r="B78" s="614">
        <v>65</v>
      </c>
      <c r="C78" s="479" t="str">
        <f>VLOOKUP($B78,Input!$S$7:$X$82,2,FALSE)</f>
        <v>-</v>
      </c>
      <c r="D78" s="480" t="str">
        <f>VLOOKUP($B78,Input!$S$7:$X$82,3,FALSE)</f>
        <v>-</v>
      </c>
      <c r="E78" s="480" t="str">
        <f>VLOOKUP($B78,Input!$S$7:$X$82,4,FALSE)</f>
        <v>-</v>
      </c>
      <c r="F78" s="481" t="str">
        <f>VLOOKUP($B78,Input!$S$7:$X$82,5,FALSE)</f>
        <v>-</v>
      </c>
      <c r="G78" s="482" t="str">
        <f>VLOOKUP($B78,Input!$S$7:$X$82,6,FALSE)</f>
        <v>-</v>
      </c>
      <c r="H78" s="150"/>
      <c r="I78" s="241"/>
      <c r="J78" s="150"/>
      <c r="K78" s="241"/>
      <c r="L78" s="150"/>
      <c r="M78" s="437"/>
      <c r="N78" s="614">
        <v>65</v>
      </c>
      <c r="O78" s="479" t="str">
        <f>VLOOKUP($N78,Input!$Z$7:$AE$82,2,FALSE)</f>
        <v>-</v>
      </c>
      <c r="P78" s="480" t="str">
        <f>VLOOKUP($N78,Input!$Z$7:$AE$82,3,FALSE)</f>
        <v>-</v>
      </c>
      <c r="Q78" s="480" t="str">
        <f>VLOOKUP($N78,Input!$Z$7:$AE$82,4,FALSE)</f>
        <v>-</v>
      </c>
      <c r="R78" s="481" t="str">
        <f>VLOOKUP($N78,Input!$Z$7:$AE$82,5,FALSE)</f>
        <v>-</v>
      </c>
      <c r="S78" s="482" t="str">
        <f>VLOOKUP($N78,Input!$Z$7:$AE$82,6,FALSE)</f>
        <v>-</v>
      </c>
      <c r="T78" s="150"/>
      <c r="U78" s="241"/>
      <c r="V78" s="150"/>
      <c r="W78" s="241"/>
      <c r="X78" s="150"/>
      <c r="Y78" s="437"/>
      <c r="Z78" s="614">
        <v>65</v>
      </c>
      <c r="AA78" s="479" t="str">
        <f>VLOOKUP($Z78,Input!$AG$7:$AL$108,2,FALSE)</f>
        <v>-</v>
      </c>
      <c r="AB78" s="480" t="str">
        <f>VLOOKUP($Z78,Input!$AG$7:$AL$108,3,FALSE)</f>
        <v>-</v>
      </c>
      <c r="AC78" s="480" t="str">
        <f>VLOOKUP($Z78,Input!$AG$7:$AL$108,4,FALSE)</f>
        <v>-</v>
      </c>
      <c r="AD78" s="481" t="str">
        <f>VLOOKUP($Z78,Input!$AG$7:$AL$108,5,FALSE)</f>
        <v>-</v>
      </c>
      <c r="AE78" s="482" t="str">
        <f>VLOOKUP($Z78,Input!$AG$7:$AL$108,6,FALSE)</f>
        <v>-</v>
      </c>
      <c r="AF78" s="150"/>
      <c r="AG78" s="241"/>
      <c r="AH78" s="150"/>
      <c r="AI78" s="241"/>
      <c r="AJ78" s="150"/>
      <c r="AK78" s="251"/>
      <c r="AM78" s="430">
        <v>65</v>
      </c>
      <c r="AN78" s="354" t="str">
        <f t="shared" ref="AN78:AN88" si="77">IF(ISNA(VLOOKUP($AM78,$BH$14:$BV$83,2,FALSE)),"-",VLOOKUP($AM78,$BH$14:$BV$83,2,FALSE))</f>
        <v>-</v>
      </c>
      <c r="AO78" s="355" t="str">
        <f t="shared" ref="AO78:AO88" si="78">IF(ISNA(VLOOKUP($AM78,$BH$14:$BV$83,3,FALSE)),"-",VLOOKUP($AM78,$BH$14:$BV$83,3,FALSE))</f>
        <v>-</v>
      </c>
      <c r="AP78" s="356" t="str">
        <f t="shared" ref="AP78:AP88" si="79">IF(ISNA(VLOOKUP($AM78,$BH$14:$BV$83,4,FALSE)),"-",VLOOKUP($AM78,$BH$14:$BV$83,4,FALSE))</f>
        <v>-</v>
      </c>
      <c r="AQ78" s="356" t="str">
        <f t="shared" ref="AQ78:AQ88" si="80">IF(ISNA(VLOOKUP($AM78,$BH$14:$BV$83,5,FALSE)),"-",VLOOKUP($AM78,$BH$14:$BV$83,5,FALSE))</f>
        <v>-</v>
      </c>
      <c r="AR78" s="357" t="str">
        <f t="shared" ref="AR78:AR88" si="81">IF(ISNA(VLOOKUP($AM78,$BH$14:$BV$83,6,FALSE)),"-",VLOOKUP($AM78,$BH$14:$BV$83,6,FALSE))</f>
        <v>-</v>
      </c>
      <c r="AS78" s="441" t="str">
        <f t="shared" ref="AS78:AS88" si="82">IF(ISNA(VLOOKUP($AM78,$BH$14:$BV$83,7,FALSE)),"-",VLOOKUP($AM78,$BH$14:$BV$83,7,FALSE))</f>
        <v>-</v>
      </c>
      <c r="AT78" s="357" t="str">
        <f t="shared" ref="AT78:AT88" si="83">IF(ISNA(VLOOKUP($AM78,$BH$14:$BV$83,8,FALSE)),"-",VLOOKUP($AM78,$BH$14:$BV$83,8,FALSE))</f>
        <v>-</v>
      </c>
      <c r="AV78" s="416">
        <f t="shared" ref="AV78:AV83" si="84">IF($D$12="active",B78,IF($P$12="active",N78,IF($AB$12="active",Z78,"-")))</f>
        <v>65</v>
      </c>
      <c r="AW78" s="37" t="str">
        <f t="shared" ref="AW78:AW83" si="85">IF($D$12="active",C78,IF($P$12="active",O78,IF($AB$12="active",AA78,"-")))</f>
        <v>-</v>
      </c>
      <c r="AX78" s="431" t="str">
        <f t="shared" ref="AX78:AX83" si="86">IF($D$12="active",D78,IF($P$12="active",P78,IF($AB$12="active",AB78,"-")))</f>
        <v>-</v>
      </c>
      <c r="AY78" s="431" t="str">
        <f t="shared" ref="AY78:AY83" si="87">IF($D$12="active",E78,IF($P$12="active",Q78,IF($AB$12="active",AC78,"-")))</f>
        <v>-</v>
      </c>
      <c r="AZ78" s="435" t="str">
        <f t="shared" ref="AZ78:AZ83" si="88">IF($D$12="active",F78,IF($P$12="active",R78,IF($AB$12="active",AD78,"-")))</f>
        <v>-</v>
      </c>
      <c r="BA78" s="432" t="str">
        <f t="shared" ref="BA78:BA83" si="89">IF($D$12="active",G78,IF($P$12="active",S78,IF($AB$12="active",AE78,"-")))</f>
        <v>-</v>
      </c>
      <c r="BB78" s="433">
        <f t="shared" ref="BB78:BB83" si="90">IF($D$12="active",H78,IF($P$12="active",T78,IF($AB$12="active",AF78,"-")))</f>
        <v>0</v>
      </c>
      <c r="BC78" s="432">
        <f t="shared" ref="BC78:BC83" si="91">IF($D$12="active",I78,IF($P$12="active",U78,IF($AB$12="active",AG78,"-")))</f>
        <v>0</v>
      </c>
      <c r="BD78" s="423">
        <f t="shared" ref="BD78:BD83" si="92">IF($D$12="active",J78,IF($P$12="active",V78,IF($AB$12="active",AH78,"-")))</f>
        <v>0</v>
      </c>
      <c r="BE78" s="432">
        <f t="shared" ref="BE78:BE83" si="93">IF($D$12="active",K78,IF($P$12="active",W78,IF($AB$12="active",AI78,"-")))</f>
        <v>0</v>
      </c>
      <c r="BF78" s="423">
        <f t="shared" ref="BF78:BF83" si="94">IF($D$12="active",L78,IF($P$12="active",X78,IF($AB$12="active",AJ78,"-")))</f>
        <v>0</v>
      </c>
      <c r="BH78" s="323" t="e">
        <f t="shared" ref="BH78:BH83" si="95">RANK(BV78,$BV$14:$BV$89)</f>
        <v>#VALUE!</v>
      </c>
      <c r="BI78" s="416">
        <f t="shared" si="66"/>
        <v>65</v>
      </c>
      <c r="BJ78" s="38" t="str">
        <f t="shared" si="67"/>
        <v>-</v>
      </c>
      <c r="BK78" s="324" t="str">
        <f t="shared" si="68"/>
        <v>-</v>
      </c>
      <c r="BL78" s="324" t="str">
        <f t="shared" si="69"/>
        <v>-</v>
      </c>
      <c r="BM78" s="325" t="str">
        <f t="shared" si="70"/>
        <v>-</v>
      </c>
      <c r="BN78" s="325" t="str">
        <f t="shared" si="71"/>
        <v>-</v>
      </c>
      <c r="BO78" s="424" t="str">
        <f t="shared" si="72"/>
        <v>-</v>
      </c>
      <c r="BP78" s="325" t="str">
        <f t="shared" si="73"/>
        <v>-</v>
      </c>
      <c r="BQ78" s="425" t="e">
        <f t="shared" si="74"/>
        <v>#VALUE!</v>
      </c>
      <c r="BR78" s="424" t="e">
        <f t="shared" si="75"/>
        <v>#VALUE!</v>
      </c>
      <c r="BS78" s="425" t="e">
        <f t="shared" si="76"/>
        <v>#VALUE!</v>
      </c>
      <c r="BT78" s="426" t="e">
        <f t="shared" ref="BT78:BT83" si="96">BM78*BT$9</f>
        <v>#VALUE!</v>
      </c>
      <c r="BU78" s="427">
        <f t="shared" si="29"/>
        <v>7.8000000000000005E-7</v>
      </c>
      <c r="BV78" s="428" t="str">
        <f t="shared" si="30"/>
        <v>-</v>
      </c>
    </row>
    <row r="79" spans="1:74" x14ac:dyDescent="0.25">
      <c r="A79" s="251"/>
      <c r="B79" s="614">
        <v>66</v>
      </c>
      <c r="C79" s="479" t="str">
        <f>VLOOKUP($B79,Input!$S$7:$X$82,2,FALSE)</f>
        <v>-</v>
      </c>
      <c r="D79" s="480" t="str">
        <f>VLOOKUP($B79,Input!$S$7:$X$82,3,FALSE)</f>
        <v>-</v>
      </c>
      <c r="E79" s="480" t="str">
        <f>VLOOKUP($B79,Input!$S$7:$X$82,4,FALSE)</f>
        <v>-</v>
      </c>
      <c r="F79" s="481" t="str">
        <f>VLOOKUP($B79,Input!$S$7:$X$82,5,FALSE)</f>
        <v>-</v>
      </c>
      <c r="G79" s="482" t="str">
        <f>VLOOKUP($B79,Input!$S$7:$X$82,6,FALSE)</f>
        <v>-</v>
      </c>
      <c r="H79" s="150"/>
      <c r="I79" s="241"/>
      <c r="J79" s="150"/>
      <c r="K79" s="241"/>
      <c r="L79" s="150"/>
      <c r="M79" s="437"/>
      <c r="N79" s="614">
        <v>66</v>
      </c>
      <c r="O79" s="479" t="str">
        <f>VLOOKUP($N79,Input!$Z$7:$AE$82,2,FALSE)</f>
        <v>-</v>
      </c>
      <c r="P79" s="480" t="str">
        <f>VLOOKUP($N79,Input!$Z$7:$AE$82,3,FALSE)</f>
        <v>-</v>
      </c>
      <c r="Q79" s="480" t="str">
        <f>VLOOKUP($N79,Input!$Z$7:$AE$82,4,FALSE)</f>
        <v>-</v>
      </c>
      <c r="R79" s="481" t="str">
        <f>VLOOKUP($N79,Input!$Z$7:$AE$82,5,FALSE)</f>
        <v>-</v>
      </c>
      <c r="S79" s="482" t="str">
        <f>VLOOKUP($N79,Input!$Z$7:$AE$82,6,FALSE)</f>
        <v>-</v>
      </c>
      <c r="T79" s="150"/>
      <c r="U79" s="241"/>
      <c r="V79" s="150"/>
      <c r="W79" s="241"/>
      <c r="X79" s="150"/>
      <c r="Y79" s="437"/>
      <c r="Z79" s="614">
        <v>66</v>
      </c>
      <c r="AA79" s="479" t="str">
        <f>VLOOKUP($Z79,Input!$AG$7:$AL$108,2,FALSE)</f>
        <v>-</v>
      </c>
      <c r="AB79" s="480" t="str">
        <f>VLOOKUP($Z79,Input!$AG$7:$AL$108,3,FALSE)</f>
        <v>-</v>
      </c>
      <c r="AC79" s="480" t="str">
        <f>VLOOKUP($Z79,Input!$AG$7:$AL$108,4,FALSE)</f>
        <v>-</v>
      </c>
      <c r="AD79" s="481" t="str">
        <f>VLOOKUP($Z79,Input!$AG$7:$AL$108,5,FALSE)</f>
        <v>-</v>
      </c>
      <c r="AE79" s="482" t="str">
        <f>VLOOKUP($Z79,Input!$AG$7:$AL$108,6,FALSE)</f>
        <v>-</v>
      </c>
      <c r="AF79" s="150"/>
      <c r="AG79" s="241"/>
      <c r="AH79" s="150"/>
      <c r="AI79" s="241"/>
      <c r="AJ79" s="150"/>
      <c r="AK79" s="251"/>
      <c r="AM79" s="430">
        <v>66</v>
      </c>
      <c r="AN79" s="354" t="str">
        <f t="shared" si="77"/>
        <v>-</v>
      </c>
      <c r="AO79" s="355" t="str">
        <f t="shared" si="78"/>
        <v>-</v>
      </c>
      <c r="AP79" s="356" t="str">
        <f t="shared" si="79"/>
        <v>-</v>
      </c>
      <c r="AQ79" s="356" t="str">
        <f t="shared" si="80"/>
        <v>-</v>
      </c>
      <c r="AR79" s="357" t="str">
        <f t="shared" si="81"/>
        <v>-</v>
      </c>
      <c r="AS79" s="441" t="str">
        <f t="shared" si="82"/>
        <v>-</v>
      </c>
      <c r="AT79" s="357" t="str">
        <f t="shared" si="83"/>
        <v>-</v>
      </c>
      <c r="AV79" s="416">
        <f t="shared" si="84"/>
        <v>66</v>
      </c>
      <c r="AW79" s="37" t="str">
        <f t="shared" si="85"/>
        <v>-</v>
      </c>
      <c r="AX79" s="431" t="str">
        <f t="shared" si="86"/>
        <v>-</v>
      </c>
      <c r="AY79" s="431" t="str">
        <f t="shared" si="87"/>
        <v>-</v>
      </c>
      <c r="AZ79" s="435" t="str">
        <f t="shared" si="88"/>
        <v>-</v>
      </c>
      <c r="BA79" s="432" t="str">
        <f t="shared" si="89"/>
        <v>-</v>
      </c>
      <c r="BB79" s="433">
        <f t="shared" si="90"/>
        <v>0</v>
      </c>
      <c r="BC79" s="432">
        <f t="shared" si="91"/>
        <v>0</v>
      </c>
      <c r="BD79" s="423">
        <f t="shared" si="92"/>
        <v>0</v>
      </c>
      <c r="BE79" s="432">
        <f t="shared" si="93"/>
        <v>0</v>
      </c>
      <c r="BF79" s="423">
        <f t="shared" si="94"/>
        <v>0</v>
      </c>
      <c r="BH79" s="323" t="e">
        <f t="shared" si="95"/>
        <v>#VALUE!</v>
      </c>
      <c r="BI79" s="416">
        <f t="shared" si="66"/>
        <v>66</v>
      </c>
      <c r="BJ79" s="38" t="str">
        <f t="shared" si="67"/>
        <v>-</v>
      </c>
      <c r="BK79" s="324" t="str">
        <f t="shared" si="68"/>
        <v>-</v>
      </c>
      <c r="BL79" s="324" t="str">
        <f t="shared" si="69"/>
        <v>-</v>
      </c>
      <c r="BM79" s="325" t="str">
        <f t="shared" si="70"/>
        <v>-</v>
      </c>
      <c r="BN79" s="325" t="str">
        <f t="shared" si="71"/>
        <v>-</v>
      </c>
      <c r="BO79" s="424" t="str">
        <f t="shared" si="72"/>
        <v>-</v>
      </c>
      <c r="BP79" s="325" t="str">
        <f t="shared" si="73"/>
        <v>-</v>
      </c>
      <c r="BQ79" s="425" t="e">
        <f t="shared" si="74"/>
        <v>#VALUE!</v>
      </c>
      <c r="BR79" s="424" t="e">
        <f t="shared" si="75"/>
        <v>#VALUE!</v>
      </c>
      <c r="BS79" s="425" t="e">
        <f t="shared" si="76"/>
        <v>#VALUE!</v>
      </c>
      <c r="BT79" s="426" t="e">
        <f t="shared" si="96"/>
        <v>#VALUE!</v>
      </c>
      <c r="BU79" s="427">
        <f t="shared" ref="BU79:BU88" si="97">ROW()*$BU$9</f>
        <v>7.9000000000000006E-7</v>
      </c>
      <c r="BV79" s="428" t="str">
        <f t="shared" ref="BV79:BV83" si="98">IF(BP79="Yes",SUM(BQ79:BU79),"-")</f>
        <v>-</v>
      </c>
    </row>
    <row r="80" spans="1:74" x14ac:dyDescent="0.25">
      <c r="A80" s="251"/>
      <c r="B80" s="614">
        <v>67</v>
      </c>
      <c r="C80" s="479" t="str">
        <f>VLOOKUP($B80,Input!$S$7:$X$82,2,FALSE)</f>
        <v>-</v>
      </c>
      <c r="D80" s="480" t="str">
        <f>VLOOKUP($B80,Input!$S$7:$X$82,3,FALSE)</f>
        <v>-</v>
      </c>
      <c r="E80" s="480" t="str">
        <f>VLOOKUP($B80,Input!$S$7:$X$82,4,FALSE)</f>
        <v>-</v>
      </c>
      <c r="F80" s="481" t="str">
        <f>VLOOKUP($B80,Input!$S$7:$X$82,5,FALSE)</f>
        <v>-</v>
      </c>
      <c r="G80" s="482" t="str">
        <f>VLOOKUP($B80,Input!$S$7:$X$82,6,FALSE)</f>
        <v>-</v>
      </c>
      <c r="H80" s="150"/>
      <c r="I80" s="241"/>
      <c r="J80" s="150"/>
      <c r="K80" s="241"/>
      <c r="L80" s="150"/>
      <c r="M80" s="437"/>
      <c r="N80" s="614">
        <v>67</v>
      </c>
      <c r="O80" s="479" t="str">
        <f>VLOOKUP($N80,Input!$Z$7:$AE$82,2,FALSE)</f>
        <v>-</v>
      </c>
      <c r="P80" s="480" t="str">
        <f>VLOOKUP($N80,Input!$Z$7:$AE$82,3,FALSE)</f>
        <v>-</v>
      </c>
      <c r="Q80" s="480" t="str">
        <f>VLOOKUP($N80,Input!$Z$7:$AE$82,4,FALSE)</f>
        <v>-</v>
      </c>
      <c r="R80" s="481" t="str">
        <f>VLOOKUP($N80,Input!$Z$7:$AE$82,5,FALSE)</f>
        <v>-</v>
      </c>
      <c r="S80" s="482" t="str">
        <f>VLOOKUP($N80,Input!$Z$7:$AE$82,6,FALSE)</f>
        <v>-</v>
      </c>
      <c r="T80" s="150"/>
      <c r="U80" s="241"/>
      <c r="V80" s="150"/>
      <c r="W80" s="241"/>
      <c r="X80" s="150"/>
      <c r="Y80" s="437"/>
      <c r="Z80" s="614">
        <v>67</v>
      </c>
      <c r="AA80" s="479" t="str">
        <f>VLOOKUP($Z80,Input!$AG$7:$AL$108,2,FALSE)</f>
        <v>-</v>
      </c>
      <c r="AB80" s="480" t="str">
        <f>VLOOKUP($Z80,Input!$AG$7:$AL$108,3,FALSE)</f>
        <v>-</v>
      </c>
      <c r="AC80" s="480" t="str">
        <f>VLOOKUP($Z80,Input!$AG$7:$AL$108,4,FALSE)</f>
        <v>-</v>
      </c>
      <c r="AD80" s="481" t="str">
        <f>VLOOKUP($Z80,Input!$AG$7:$AL$108,5,FALSE)</f>
        <v>-</v>
      </c>
      <c r="AE80" s="482" t="str">
        <f>VLOOKUP($Z80,Input!$AG$7:$AL$108,6,FALSE)</f>
        <v>-</v>
      </c>
      <c r="AF80" s="150"/>
      <c r="AG80" s="241"/>
      <c r="AH80" s="150"/>
      <c r="AI80" s="241"/>
      <c r="AJ80" s="150"/>
      <c r="AK80" s="251"/>
      <c r="AM80" s="430">
        <v>67</v>
      </c>
      <c r="AN80" s="354" t="str">
        <f t="shared" si="77"/>
        <v>-</v>
      </c>
      <c r="AO80" s="355" t="str">
        <f t="shared" si="78"/>
        <v>-</v>
      </c>
      <c r="AP80" s="356" t="str">
        <f t="shared" si="79"/>
        <v>-</v>
      </c>
      <c r="AQ80" s="356" t="str">
        <f t="shared" si="80"/>
        <v>-</v>
      </c>
      <c r="AR80" s="357" t="str">
        <f t="shared" si="81"/>
        <v>-</v>
      </c>
      <c r="AS80" s="441" t="str">
        <f t="shared" si="82"/>
        <v>-</v>
      </c>
      <c r="AT80" s="357" t="str">
        <f t="shared" si="83"/>
        <v>-</v>
      </c>
      <c r="AV80" s="416">
        <f t="shared" si="84"/>
        <v>67</v>
      </c>
      <c r="AW80" s="37" t="str">
        <f t="shared" si="85"/>
        <v>-</v>
      </c>
      <c r="AX80" s="431" t="str">
        <f t="shared" si="86"/>
        <v>-</v>
      </c>
      <c r="AY80" s="431" t="str">
        <f t="shared" si="87"/>
        <v>-</v>
      </c>
      <c r="AZ80" s="435" t="str">
        <f t="shared" si="88"/>
        <v>-</v>
      </c>
      <c r="BA80" s="432" t="str">
        <f t="shared" si="89"/>
        <v>-</v>
      </c>
      <c r="BB80" s="433">
        <f t="shared" si="90"/>
        <v>0</v>
      </c>
      <c r="BC80" s="432">
        <f t="shared" si="91"/>
        <v>0</v>
      </c>
      <c r="BD80" s="423">
        <f t="shared" si="92"/>
        <v>0</v>
      </c>
      <c r="BE80" s="432">
        <f t="shared" si="93"/>
        <v>0</v>
      </c>
      <c r="BF80" s="423">
        <f t="shared" si="94"/>
        <v>0</v>
      </c>
      <c r="BH80" s="323" t="e">
        <f t="shared" si="95"/>
        <v>#VALUE!</v>
      </c>
      <c r="BI80" s="416">
        <f t="shared" si="66"/>
        <v>67</v>
      </c>
      <c r="BJ80" s="38" t="str">
        <f t="shared" si="67"/>
        <v>-</v>
      </c>
      <c r="BK80" s="324" t="str">
        <f t="shared" si="68"/>
        <v>-</v>
      </c>
      <c r="BL80" s="324" t="str">
        <f t="shared" si="69"/>
        <v>-</v>
      </c>
      <c r="BM80" s="325" t="str">
        <f t="shared" si="70"/>
        <v>-</v>
      </c>
      <c r="BN80" s="325" t="str">
        <f t="shared" si="71"/>
        <v>-</v>
      </c>
      <c r="BO80" s="424" t="str">
        <f t="shared" si="72"/>
        <v>-</v>
      </c>
      <c r="BP80" s="325" t="str">
        <f t="shared" si="73"/>
        <v>-</v>
      </c>
      <c r="BQ80" s="425" t="e">
        <f t="shared" si="74"/>
        <v>#VALUE!</v>
      </c>
      <c r="BR80" s="424" t="e">
        <f t="shared" si="75"/>
        <v>#VALUE!</v>
      </c>
      <c r="BS80" s="425" t="e">
        <f t="shared" si="76"/>
        <v>#VALUE!</v>
      </c>
      <c r="BT80" s="426" t="e">
        <f t="shared" si="96"/>
        <v>#VALUE!</v>
      </c>
      <c r="BU80" s="427">
        <f t="shared" si="97"/>
        <v>7.9999999999999996E-7</v>
      </c>
      <c r="BV80" s="428" t="str">
        <f t="shared" si="98"/>
        <v>-</v>
      </c>
    </row>
    <row r="81" spans="1:74" x14ac:dyDescent="0.25">
      <c r="A81" s="251"/>
      <c r="B81" s="614">
        <v>68</v>
      </c>
      <c r="C81" s="479" t="str">
        <f>VLOOKUP($B81,Input!$S$7:$X$82,2,FALSE)</f>
        <v>-</v>
      </c>
      <c r="D81" s="480" t="str">
        <f>VLOOKUP($B81,Input!$S$7:$X$82,3,FALSE)</f>
        <v>-</v>
      </c>
      <c r="E81" s="480" t="str">
        <f>VLOOKUP($B81,Input!$S$7:$X$82,4,FALSE)</f>
        <v>-</v>
      </c>
      <c r="F81" s="481" t="str">
        <f>VLOOKUP($B81,Input!$S$7:$X$82,5,FALSE)</f>
        <v>-</v>
      </c>
      <c r="G81" s="482" t="str">
        <f>VLOOKUP($B81,Input!$S$7:$X$82,6,FALSE)</f>
        <v>-</v>
      </c>
      <c r="H81" s="150"/>
      <c r="I81" s="241"/>
      <c r="J81" s="150"/>
      <c r="K81" s="241"/>
      <c r="L81" s="150"/>
      <c r="M81" s="437"/>
      <c r="N81" s="614">
        <v>68</v>
      </c>
      <c r="O81" s="479" t="str">
        <f>VLOOKUP($N81,Input!$Z$7:$AE$82,2,FALSE)</f>
        <v>-</v>
      </c>
      <c r="P81" s="480" t="str">
        <f>VLOOKUP($N81,Input!$Z$7:$AE$82,3,FALSE)</f>
        <v>-</v>
      </c>
      <c r="Q81" s="480" t="str">
        <f>VLOOKUP($N81,Input!$Z$7:$AE$82,4,FALSE)</f>
        <v>-</v>
      </c>
      <c r="R81" s="481" t="str">
        <f>VLOOKUP($N81,Input!$Z$7:$AE$82,5,FALSE)</f>
        <v>-</v>
      </c>
      <c r="S81" s="482" t="str">
        <f>VLOOKUP($N81,Input!$Z$7:$AE$82,6,FALSE)</f>
        <v>-</v>
      </c>
      <c r="T81" s="150"/>
      <c r="U81" s="241"/>
      <c r="V81" s="150"/>
      <c r="W81" s="241"/>
      <c r="X81" s="150"/>
      <c r="Y81" s="437"/>
      <c r="Z81" s="614">
        <v>68</v>
      </c>
      <c r="AA81" s="479" t="str">
        <f>VLOOKUP($Z81,Input!$AG$7:$AL$108,2,FALSE)</f>
        <v>-</v>
      </c>
      <c r="AB81" s="480" t="str">
        <f>VLOOKUP($Z81,Input!$AG$7:$AL$108,3,FALSE)</f>
        <v>-</v>
      </c>
      <c r="AC81" s="480" t="str">
        <f>VLOOKUP($Z81,Input!$AG$7:$AL$108,4,FALSE)</f>
        <v>-</v>
      </c>
      <c r="AD81" s="481" t="str">
        <f>VLOOKUP($Z81,Input!$AG$7:$AL$108,5,FALSE)</f>
        <v>-</v>
      </c>
      <c r="AE81" s="482" t="str">
        <f>VLOOKUP($Z81,Input!$AG$7:$AL$108,6,FALSE)</f>
        <v>-</v>
      </c>
      <c r="AF81" s="150"/>
      <c r="AG81" s="241"/>
      <c r="AH81" s="150"/>
      <c r="AI81" s="241"/>
      <c r="AJ81" s="150"/>
      <c r="AK81" s="251"/>
      <c r="AM81" s="430">
        <v>68</v>
      </c>
      <c r="AN81" s="354" t="str">
        <f t="shared" si="77"/>
        <v>-</v>
      </c>
      <c r="AO81" s="355" t="str">
        <f t="shared" si="78"/>
        <v>-</v>
      </c>
      <c r="AP81" s="356" t="str">
        <f t="shared" si="79"/>
        <v>-</v>
      </c>
      <c r="AQ81" s="356" t="str">
        <f t="shared" si="80"/>
        <v>-</v>
      </c>
      <c r="AR81" s="357" t="str">
        <f t="shared" si="81"/>
        <v>-</v>
      </c>
      <c r="AS81" s="441" t="str">
        <f t="shared" si="82"/>
        <v>-</v>
      </c>
      <c r="AT81" s="357" t="str">
        <f t="shared" si="83"/>
        <v>-</v>
      </c>
      <c r="AV81" s="416">
        <f t="shared" si="84"/>
        <v>68</v>
      </c>
      <c r="AW81" s="37" t="str">
        <f t="shared" si="85"/>
        <v>-</v>
      </c>
      <c r="AX81" s="431" t="str">
        <f t="shared" si="86"/>
        <v>-</v>
      </c>
      <c r="AY81" s="431" t="str">
        <f t="shared" si="87"/>
        <v>-</v>
      </c>
      <c r="AZ81" s="435" t="str">
        <f t="shared" si="88"/>
        <v>-</v>
      </c>
      <c r="BA81" s="432" t="str">
        <f t="shared" si="89"/>
        <v>-</v>
      </c>
      <c r="BB81" s="433">
        <f t="shared" si="90"/>
        <v>0</v>
      </c>
      <c r="BC81" s="432">
        <f t="shared" si="91"/>
        <v>0</v>
      </c>
      <c r="BD81" s="423">
        <f t="shared" si="92"/>
        <v>0</v>
      </c>
      <c r="BE81" s="432">
        <f t="shared" si="93"/>
        <v>0</v>
      </c>
      <c r="BF81" s="423">
        <f t="shared" si="94"/>
        <v>0</v>
      </c>
      <c r="BH81" s="323" t="e">
        <f t="shared" si="95"/>
        <v>#VALUE!</v>
      </c>
      <c r="BI81" s="416">
        <f t="shared" si="35"/>
        <v>68</v>
      </c>
      <c r="BJ81" s="38" t="str">
        <f t="shared" si="36"/>
        <v>-</v>
      </c>
      <c r="BK81" s="324" t="str">
        <f t="shared" si="37"/>
        <v>-</v>
      </c>
      <c r="BL81" s="324" t="str">
        <f t="shared" si="38"/>
        <v>-</v>
      </c>
      <c r="BM81" s="325" t="str">
        <f t="shared" si="39"/>
        <v>-</v>
      </c>
      <c r="BN81" s="325" t="str">
        <f t="shared" ref="BN81:BN83" si="99">IF(BO81=1,BA81,(IF(BO81=2,BC81,IF(BO81=3,BE81,"-"))))</f>
        <v>-</v>
      </c>
      <c r="BO81" s="424" t="str">
        <f t="shared" si="40"/>
        <v>-</v>
      </c>
      <c r="BP81" s="325" t="str">
        <f t="shared" ref="BP81:BP83" si="100">IF(OR(BN81=0,BN81="-",VLOOKUP(BJ81,$F$3:$G$9,2,FALSE)&lt;&gt;"Yes"),"-","Yes")</f>
        <v>-</v>
      </c>
      <c r="BQ81" s="425" t="e">
        <f t="shared" ref="BQ81:BQ83" si="101">BJ81*BQ$9</f>
        <v>#VALUE!</v>
      </c>
      <c r="BR81" s="424" t="e">
        <f t="shared" ref="BR81:BR83" si="102">BN81*BR$9</f>
        <v>#VALUE!</v>
      </c>
      <c r="BS81" s="425" t="e">
        <f t="shared" ref="BS81:BS83" si="103">BO81*BS$9</f>
        <v>#VALUE!</v>
      </c>
      <c r="BT81" s="426" t="e">
        <f t="shared" si="96"/>
        <v>#VALUE!</v>
      </c>
      <c r="BU81" s="427">
        <f t="shared" si="97"/>
        <v>8.0999999999999997E-7</v>
      </c>
      <c r="BV81" s="428" t="str">
        <f t="shared" si="98"/>
        <v>-</v>
      </c>
    </row>
    <row r="82" spans="1:74" x14ac:dyDescent="0.25">
      <c r="A82" s="251"/>
      <c r="B82" s="614">
        <v>69</v>
      </c>
      <c r="C82" s="479" t="str">
        <f>VLOOKUP($B82,Input!$S$7:$X$82,2,FALSE)</f>
        <v>-</v>
      </c>
      <c r="D82" s="480" t="str">
        <f>VLOOKUP($B82,Input!$S$7:$X$82,3,FALSE)</f>
        <v>-</v>
      </c>
      <c r="E82" s="480" t="str">
        <f>VLOOKUP($B82,Input!$S$7:$X$82,4,FALSE)</f>
        <v>-</v>
      </c>
      <c r="F82" s="481" t="str">
        <f>VLOOKUP($B82,Input!$S$7:$X$82,5,FALSE)</f>
        <v>-</v>
      </c>
      <c r="G82" s="482" t="str">
        <f>VLOOKUP($B82,Input!$S$7:$X$82,6,FALSE)</f>
        <v>-</v>
      </c>
      <c r="H82" s="150"/>
      <c r="I82" s="241"/>
      <c r="J82" s="150"/>
      <c r="K82" s="241"/>
      <c r="L82" s="150"/>
      <c r="M82" s="437"/>
      <c r="N82" s="614">
        <v>69</v>
      </c>
      <c r="O82" s="479" t="str">
        <f>VLOOKUP($N82,Input!$Z$7:$AE$82,2,FALSE)</f>
        <v>-</v>
      </c>
      <c r="P82" s="480" t="str">
        <f>VLOOKUP($N82,Input!$Z$7:$AE$82,3,FALSE)</f>
        <v>-</v>
      </c>
      <c r="Q82" s="480" t="str">
        <f>VLOOKUP($N82,Input!$Z$7:$AE$82,4,FALSE)</f>
        <v>-</v>
      </c>
      <c r="R82" s="481" t="str">
        <f>VLOOKUP($N82,Input!$Z$7:$AE$82,5,FALSE)</f>
        <v>-</v>
      </c>
      <c r="S82" s="482" t="str">
        <f>VLOOKUP($N82,Input!$Z$7:$AE$82,6,FALSE)</f>
        <v>-</v>
      </c>
      <c r="T82" s="150"/>
      <c r="U82" s="241"/>
      <c r="V82" s="150"/>
      <c r="W82" s="241"/>
      <c r="X82" s="150"/>
      <c r="Y82" s="437"/>
      <c r="Z82" s="614">
        <v>69</v>
      </c>
      <c r="AA82" s="479" t="str">
        <f>VLOOKUP($Z82,Input!$AG$7:$AL$108,2,FALSE)</f>
        <v>-</v>
      </c>
      <c r="AB82" s="480" t="str">
        <f>VLOOKUP($Z82,Input!$AG$7:$AL$108,3,FALSE)</f>
        <v>-</v>
      </c>
      <c r="AC82" s="480" t="str">
        <f>VLOOKUP($Z82,Input!$AG$7:$AL$108,4,FALSE)</f>
        <v>-</v>
      </c>
      <c r="AD82" s="481" t="str">
        <f>VLOOKUP($Z82,Input!$AG$7:$AL$108,5,FALSE)</f>
        <v>-</v>
      </c>
      <c r="AE82" s="482" t="str">
        <f>VLOOKUP($Z82,Input!$AG$7:$AL$108,6,FALSE)</f>
        <v>-</v>
      </c>
      <c r="AF82" s="150"/>
      <c r="AG82" s="241"/>
      <c r="AH82" s="150"/>
      <c r="AI82" s="241"/>
      <c r="AJ82" s="150"/>
      <c r="AK82" s="251"/>
      <c r="AM82" s="430">
        <v>69</v>
      </c>
      <c r="AN82" s="354" t="str">
        <f t="shared" si="77"/>
        <v>-</v>
      </c>
      <c r="AO82" s="355" t="str">
        <f t="shared" si="78"/>
        <v>-</v>
      </c>
      <c r="AP82" s="356" t="str">
        <f t="shared" si="79"/>
        <v>-</v>
      </c>
      <c r="AQ82" s="356" t="str">
        <f t="shared" si="80"/>
        <v>-</v>
      </c>
      <c r="AR82" s="357" t="str">
        <f t="shared" si="81"/>
        <v>-</v>
      </c>
      <c r="AS82" s="441" t="str">
        <f t="shared" si="82"/>
        <v>-</v>
      </c>
      <c r="AT82" s="357" t="str">
        <f t="shared" si="83"/>
        <v>-</v>
      </c>
      <c r="AV82" s="416">
        <f t="shared" si="84"/>
        <v>69</v>
      </c>
      <c r="AW82" s="37" t="str">
        <f t="shared" si="85"/>
        <v>-</v>
      </c>
      <c r="AX82" s="431" t="str">
        <f t="shared" si="86"/>
        <v>-</v>
      </c>
      <c r="AY82" s="431" t="str">
        <f t="shared" si="87"/>
        <v>-</v>
      </c>
      <c r="AZ82" s="435" t="str">
        <f t="shared" si="88"/>
        <v>-</v>
      </c>
      <c r="BA82" s="432" t="str">
        <f t="shared" si="89"/>
        <v>-</v>
      </c>
      <c r="BB82" s="433">
        <f t="shared" si="90"/>
        <v>0</v>
      </c>
      <c r="BC82" s="432">
        <f t="shared" si="91"/>
        <v>0</v>
      </c>
      <c r="BD82" s="423">
        <f t="shared" si="92"/>
        <v>0</v>
      </c>
      <c r="BE82" s="432">
        <f t="shared" si="93"/>
        <v>0</v>
      </c>
      <c r="BF82" s="423">
        <f t="shared" si="94"/>
        <v>0</v>
      </c>
      <c r="BH82" s="323" t="e">
        <f t="shared" si="95"/>
        <v>#VALUE!</v>
      </c>
      <c r="BI82" s="416">
        <f t="shared" si="35"/>
        <v>69</v>
      </c>
      <c r="BJ82" s="38" t="str">
        <f t="shared" si="36"/>
        <v>-</v>
      </c>
      <c r="BK82" s="324" t="str">
        <f t="shared" si="37"/>
        <v>-</v>
      </c>
      <c r="BL82" s="324" t="str">
        <f t="shared" si="38"/>
        <v>-</v>
      </c>
      <c r="BM82" s="325" t="str">
        <f t="shared" si="39"/>
        <v>-</v>
      </c>
      <c r="BN82" s="325" t="str">
        <f t="shared" si="99"/>
        <v>-</v>
      </c>
      <c r="BO82" s="424" t="str">
        <f t="shared" si="40"/>
        <v>-</v>
      </c>
      <c r="BP82" s="325" t="str">
        <f t="shared" si="100"/>
        <v>-</v>
      </c>
      <c r="BQ82" s="425" t="e">
        <f t="shared" si="101"/>
        <v>#VALUE!</v>
      </c>
      <c r="BR82" s="424" t="e">
        <f t="shared" si="102"/>
        <v>#VALUE!</v>
      </c>
      <c r="BS82" s="425" t="e">
        <f t="shared" si="103"/>
        <v>#VALUE!</v>
      </c>
      <c r="BT82" s="426" t="e">
        <f t="shared" si="96"/>
        <v>#VALUE!</v>
      </c>
      <c r="BU82" s="427">
        <f t="shared" si="97"/>
        <v>8.1999999999999998E-7</v>
      </c>
      <c r="BV82" s="428" t="str">
        <f t="shared" si="98"/>
        <v>-</v>
      </c>
    </row>
    <row r="83" spans="1:74" x14ac:dyDescent="0.25">
      <c r="A83" s="251"/>
      <c r="B83" s="614">
        <v>70</v>
      </c>
      <c r="C83" s="479" t="str">
        <f>VLOOKUP($B83,Input!$S$7:$X$82,2,FALSE)</f>
        <v>-</v>
      </c>
      <c r="D83" s="480" t="str">
        <f>VLOOKUP($B83,Input!$S$7:$X$82,3,FALSE)</f>
        <v>-</v>
      </c>
      <c r="E83" s="480" t="str">
        <f>VLOOKUP($B83,Input!$S$7:$X$82,4,FALSE)</f>
        <v>-</v>
      </c>
      <c r="F83" s="481" t="str">
        <f>VLOOKUP($B83,Input!$S$7:$X$82,5,FALSE)</f>
        <v>-</v>
      </c>
      <c r="G83" s="482" t="str">
        <f>VLOOKUP($B83,Input!$S$7:$X$82,6,FALSE)</f>
        <v>-</v>
      </c>
      <c r="H83" s="150"/>
      <c r="I83" s="241"/>
      <c r="J83" s="150"/>
      <c r="K83" s="241"/>
      <c r="L83" s="150"/>
      <c r="M83" s="437"/>
      <c r="N83" s="614">
        <v>70</v>
      </c>
      <c r="O83" s="479" t="str">
        <f>VLOOKUP($N83,Input!$Z$7:$AE$82,2,FALSE)</f>
        <v>-</v>
      </c>
      <c r="P83" s="480" t="str">
        <f>VLOOKUP($N83,Input!$Z$7:$AE$82,3,FALSE)</f>
        <v>-</v>
      </c>
      <c r="Q83" s="480" t="str">
        <f>VLOOKUP($N83,Input!$Z$7:$AE$82,4,FALSE)</f>
        <v>-</v>
      </c>
      <c r="R83" s="481" t="str">
        <f>VLOOKUP($N83,Input!$Z$7:$AE$82,5,FALSE)</f>
        <v>-</v>
      </c>
      <c r="S83" s="482" t="str">
        <f>VLOOKUP($N83,Input!$Z$7:$AE$82,6,FALSE)</f>
        <v>-</v>
      </c>
      <c r="T83" s="150"/>
      <c r="U83" s="241"/>
      <c r="V83" s="150"/>
      <c r="W83" s="241"/>
      <c r="X83" s="150"/>
      <c r="Y83" s="437"/>
      <c r="Z83" s="614">
        <v>70</v>
      </c>
      <c r="AA83" s="479" t="str">
        <f>VLOOKUP($Z83,Input!$AG$7:$AL$108,2,FALSE)</f>
        <v>-</v>
      </c>
      <c r="AB83" s="480" t="str">
        <f>VLOOKUP($Z83,Input!$AG$7:$AL$108,3,FALSE)</f>
        <v>-</v>
      </c>
      <c r="AC83" s="480" t="str">
        <f>VLOOKUP($Z83,Input!$AG$7:$AL$108,4,FALSE)</f>
        <v>-</v>
      </c>
      <c r="AD83" s="481" t="str">
        <f>VLOOKUP($Z83,Input!$AG$7:$AL$108,5,FALSE)</f>
        <v>-</v>
      </c>
      <c r="AE83" s="482" t="str">
        <f>VLOOKUP($Z83,Input!$AG$7:$AL$108,6,FALSE)</f>
        <v>-</v>
      </c>
      <c r="AF83" s="150"/>
      <c r="AG83" s="241"/>
      <c r="AH83" s="150"/>
      <c r="AI83" s="241"/>
      <c r="AJ83" s="150"/>
      <c r="AK83" s="251"/>
      <c r="AM83" s="430">
        <v>70</v>
      </c>
      <c r="AN83" s="354" t="str">
        <f t="shared" si="77"/>
        <v>-</v>
      </c>
      <c r="AO83" s="355" t="str">
        <f t="shared" si="78"/>
        <v>-</v>
      </c>
      <c r="AP83" s="356" t="str">
        <f t="shared" si="79"/>
        <v>-</v>
      </c>
      <c r="AQ83" s="356" t="str">
        <f t="shared" si="80"/>
        <v>-</v>
      </c>
      <c r="AR83" s="357" t="str">
        <f t="shared" si="81"/>
        <v>-</v>
      </c>
      <c r="AS83" s="441" t="str">
        <f t="shared" si="82"/>
        <v>-</v>
      </c>
      <c r="AT83" s="357" t="str">
        <f t="shared" si="83"/>
        <v>-</v>
      </c>
      <c r="AV83" s="416">
        <f t="shared" si="84"/>
        <v>70</v>
      </c>
      <c r="AW83" s="37" t="str">
        <f t="shared" si="85"/>
        <v>-</v>
      </c>
      <c r="AX83" s="431" t="str">
        <f t="shared" si="86"/>
        <v>-</v>
      </c>
      <c r="AY83" s="431" t="str">
        <f t="shared" si="87"/>
        <v>-</v>
      </c>
      <c r="AZ83" s="435" t="str">
        <f t="shared" si="88"/>
        <v>-</v>
      </c>
      <c r="BA83" s="432" t="str">
        <f t="shared" si="89"/>
        <v>-</v>
      </c>
      <c r="BB83" s="433">
        <f t="shared" si="90"/>
        <v>0</v>
      </c>
      <c r="BC83" s="432">
        <f t="shared" si="91"/>
        <v>0</v>
      </c>
      <c r="BD83" s="423">
        <f t="shared" si="92"/>
        <v>0</v>
      </c>
      <c r="BE83" s="432">
        <f t="shared" si="93"/>
        <v>0</v>
      </c>
      <c r="BF83" s="423">
        <f t="shared" si="94"/>
        <v>0</v>
      </c>
      <c r="BH83" s="323" t="e">
        <f t="shared" si="95"/>
        <v>#VALUE!</v>
      </c>
      <c r="BI83" s="416">
        <f t="shared" si="35"/>
        <v>70</v>
      </c>
      <c r="BJ83" s="38" t="str">
        <f t="shared" si="36"/>
        <v>-</v>
      </c>
      <c r="BK83" s="324" t="str">
        <f t="shared" si="37"/>
        <v>-</v>
      </c>
      <c r="BL83" s="324" t="str">
        <f t="shared" si="38"/>
        <v>-</v>
      </c>
      <c r="BM83" s="325" t="str">
        <f t="shared" si="39"/>
        <v>-</v>
      </c>
      <c r="BN83" s="325" t="str">
        <f t="shared" si="99"/>
        <v>-</v>
      </c>
      <c r="BO83" s="424" t="str">
        <f t="shared" si="40"/>
        <v>-</v>
      </c>
      <c r="BP83" s="325" t="str">
        <f t="shared" si="100"/>
        <v>-</v>
      </c>
      <c r="BQ83" s="425" t="e">
        <f t="shared" si="101"/>
        <v>#VALUE!</v>
      </c>
      <c r="BR83" s="424" t="e">
        <f t="shared" si="102"/>
        <v>#VALUE!</v>
      </c>
      <c r="BS83" s="425" t="e">
        <f t="shared" si="103"/>
        <v>#VALUE!</v>
      </c>
      <c r="BT83" s="426" t="e">
        <f t="shared" si="96"/>
        <v>#VALUE!</v>
      </c>
      <c r="BU83" s="427">
        <f t="shared" si="97"/>
        <v>8.2999999999999999E-7</v>
      </c>
      <c r="BV83" s="428" t="str">
        <f t="shared" si="98"/>
        <v>-</v>
      </c>
    </row>
    <row r="84" spans="1:74" x14ac:dyDescent="0.25">
      <c r="A84" s="251"/>
      <c r="B84" s="614">
        <v>71</v>
      </c>
      <c r="C84" s="479" t="str">
        <f>VLOOKUP($B84,Input!$S$7:$X$82,2,FALSE)</f>
        <v>-</v>
      </c>
      <c r="D84" s="480" t="str">
        <f>VLOOKUP($B84,Input!$S$7:$X$82,3,FALSE)</f>
        <v>-</v>
      </c>
      <c r="E84" s="480" t="str">
        <f>VLOOKUP($B84,Input!$S$7:$X$82,4,FALSE)</f>
        <v>-</v>
      </c>
      <c r="F84" s="481" t="str">
        <f>VLOOKUP($B84,Input!$S$7:$X$82,5,FALSE)</f>
        <v>-</v>
      </c>
      <c r="G84" s="482" t="str">
        <f>VLOOKUP($B84,Input!$S$7:$X$82,6,FALSE)</f>
        <v>-</v>
      </c>
      <c r="H84" s="150"/>
      <c r="I84" s="241"/>
      <c r="J84" s="150"/>
      <c r="K84" s="241"/>
      <c r="L84" s="150"/>
      <c r="M84" s="437"/>
      <c r="N84" s="614">
        <v>71</v>
      </c>
      <c r="O84" s="479" t="str">
        <f>VLOOKUP($N84,Input!$Z$7:$AE$82,2,FALSE)</f>
        <v>-</v>
      </c>
      <c r="P84" s="480" t="str">
        <f>VLOOKUP($N84,Input!$Z$7:$AE$82,3,FALSE)</f>
        <v>-</v>
      </c>
      <c r="Q84" s="480" t="str">
        <f>VLOOKUP($N84,Input!$Z$7:$AE$82,4,FALSE)</f>
        <v>-</v>
      </c>
      <c r="R84" s="481" t="str">
        <f>VLOOKUP($N84,Input!$Z$7:$AE$82,5,FALSE)</f>
        <v>-</v>
      </c>
      <c r="S84" s="482" t="str">
        <f>VLOOKUP($N84,Input!$Z$7:$AE$82,6,FALSE)</f>
        <v>-</v>
      </c>
      <c r="T84" s="150"/>
      <c r="U84" s="241"/>
      <c r="V84" s="150"/>
      <c r="W84" s="241"/>
      <c r="X84" s="150"/>
      <c r="Y84" s="437"/>
      <c r="Z84" s="614">
        <v>71</v>
      </c>
      <c r="AA84" s="479" t="str">
        <f>VLOOKUP($Z84,Input!$AG$7:$AL$108,2,FALSE)</f>
        <v>-</v>
      </c>
      <c r="AB84" s="480" t="str">
        <f>VLOOKUP($Z84,Input!$AG$7:$AL$108,3,FALSE)</f>
        <v>-</v>
      </c>
      <c r="AC84" s="480" t="str">
        <f>VLOOKUP($Z84,Input!$AG$7:$AL$108,4,FALSE)</f>
        <v>-</v>
      </c>
      <c r="AD84" s="481" t="str">
        <f>VLOOKUP($Z84,Input!$AG$7:$AL$108,5,FALSE)</f>
        <v>-</v>
      </c>
      <c r="AE84" s="482" t="str">
        <f>VLOOKUP($Z84,Input!$AG$7:$AL$108,6,FALSE)</f>
        <v>-</v>
      </c>
      <c r="AF84" s="150"/>
      <c r="AG84" s="241"/>
      <c r="AH84" s="150"/>
      <c r="AI84" s="241"/>
      <c r="AJ84" s="150"/>
      <c r="AK84" s="251"/>
      <c r="AM84" s="430">
        <v>71</v>
      </c>
      <c r="AN84" s="354" t="str">
        <f t="shared" si="77"/>
        <v>-</v>
      </c>
      <c r="AO84" s="355" t="str">
        <f t="shared" si="78"/>
        <v>-</v>
      </c>
      <c r="AP84" s="356" t="str">
        <f t="shared" si="79"/>
        <v>-</v>
      </c>
      <c r="AQ84" s="356" t="str">
        <f t="shared" si="80"/>
        <v>-</v>
      </c>
      <c r="AR84" s="357" t="str">
        <f t="shared" si="81"/>
        <v>-</v>
      </c>
      <c r="AS84" s="441" t="str">
        <f t="shared" si="82"/>
        <v>-</v>
      </c>
      <c r="AT84" s="357" t="str">
        <f t="shared" si="83"/>
        <v>-</v>
      </c>
      <c r="AV84" s="416">
        <f t="shared" ref="AV84:AV88" si="104">IF($D$12="active",B84,IF($P$12="active",N84,IF($AB$12="active",Z84,"-")))</f>
        <v>71</v>
      </c>
      <c r="AW84" s="37" t="str">
        <f t="shared" ref="AW84:AW88" si="105">IF($D$12="active",C84,IF($P$12="active",O84,IF($AB$12="active",AA84,"-")))</f>
        <v>-</v>
      </c>
      <c r="AX84" s="431" t="str">
        <f t="shared" ref="AX84:AX88" si="106">IF($D$12="active",D84,IF($P$12="active",P84,IF($AB$12="active",AB84,"-")))</f>
        <v>-</v>
      </c>
      <c r="AY84" s="431" t="str">
        <f t="shared" ref="AY84:AY88" si="107">IF($D$12="active",E84,IF($P$12="active",Q84,IF($AB$12="active",AC84,"-")))</f>
        <v>-</v>
      </c>
      <c r="AZ84" s="435" t="str">
        <f t="shared" ref="AZ84:AZ88" si="108">IF($D$12="active",F84,IF($P$12="active",R84,IF($AB$12="active",AD84,"-")))</f>
        <v>-</v>
      </c>
      <c r="BA84" s="432" t="str">
        <f t="shared" ref="BA84:BA88" si="109">IF($D$12="active",G84,IF($P$12="active",S84,IF($AB$12="active",AE84,"-")))</f>
        <v>-</v>
      </c>
      <c r="BB84" s="433">
        <f t="shared" ref="BB84:BB88" si="110">IF($D$12="active",H84,IF($P$12="active",T84,IF($AB$12="active",AF84,"-")))</f>
        <v>0</v>
      </c>
      <c r="BC84" s="432">
        <f t="shared" ref="BC84:BC88" si="111">IF($D$12="active",I84,IF($P$12="active",U84,IF($AB$12="active",AG84,"-")))</f>
        <v>0</v>
      </c>
      <c r="BD84" s="423">
        <f t="shared" ref="BD84:BD88" si="112">IF($D$12="active",J84,IF($P$12="active",V84,IF($AB$12="active",AH84,"-")))</f>
        <v>0</v>
      </c>
      <c r="BE84" s="432">
        <f t="shared" ref="BE84:BE88" si="113">IF($D$12="active",K84,IF($P$12="active",W84,IF($AB$12="active",AI84,"-")))</f>
        <v>0</v>
      </c>
      <c r="BF84" s="423">
        <f t="shared" ref="BF84:BF88" si="114">IF($D$12="active",L84,IF($P$12="active",X84,IF($AB$12="active",AJ84,"-")))</f>
        <v>0</v>
      </c>
      <c r="BH84" s="323" t="e">
        <f t="shared" ref="BH84:BH88" si="115">RANK(BV84,$BV$14:$BV$89)</f>
        <v>#VALUE!</v>
      </c>
      <c r="BI84" s="416">
        <f t="shared" ref="BI84:BI88" si="116">AV84</f>
        <v>71</v>
      </c>
      <c r="BJ84" s="38" t="str">
        <f t="shared" ref="BJ84:BJ88" si="117">AW84</f>
        <v>-</v>
      </c>
      <c r="BK84" s="324" t="str">
        <f t="shared" ref="BK84:BK88" si="118">AX84</f>
        <v>-</v>
      </c>
      <c r="BL84" s="324" t="str">
        <f t="shared" ref="BL84:BL88" si="119">AY84</f>
        <v>-</v>
      </c>
      <c r="BM84" s="325" t="str">
        <f t="shared" ref="BM84:BM88" si="120">AZ84</f>
        <v>-</v>
      </c>
      <c r="BN84" s="325" t="str">
        <f t="shared" ref="BN84:BN88" si="121">IF(BO84=1,BA84,(IF(BO84=2,BC84,IF(BO84=3,BE84,"-"))))</f>
        <v>-</v>
      </c>
      <c r="BO84" s="424" t="str">
        <f t="shared" ref="BO84:BO88" si="122">IF(BA84="-","-",IF(BB84=0,1,IF(BD84=0,2,IF(BF84=0,3,"-"))))</f>
        <v>-</v>
      </c>
      <c r="BP84" s="325" t="str">
        <f t="shared" ref="BP84:BP88" si="123">IF(OR(BN84=0,BN84="-",VLOOKUP(BJ84,$F$3:$G$9,2,FALSE)&lt;&gt;"Yes"),"-","Yes")</f>
        <v>-</v>
      </c>
      <c r="BQ84" s="425" t="e">
        <f t="shared" ref="BQ84:BQ88" si="124">BJ84*BQ$9</f>
        <v>#VALUE!</v>
      </c>
      <c r="BR84" s="424" t="e">
        <f t="shared" ref="BR84:BR88" si="125">BN84*BR$9</f>
        <v>#VALUE!</v>
      </c>
      <c r="BS84" s="425" t="e">
        <f t="shared" ref="BS84:BS88" si="126">BO84*BS$9</f>
        <v>#VALUE!</v>
      </c>
      <c r="BT84" s="426" t="e">
        <f t="shared" ref="BT84:BT88" si="127">BM84*BT$9</f>
        <v>#VALUE!</v>
      </c>
      <c r="BU84" s="427">
        <f t="shared" si="97"/>
        <v>8.4E-7</v>
      </c>
      <c r="BV84" s="428" t="str">
        <f t="shared" ref="BV84:BV88" si="128">IF(BP84="Yes",SUM(BQ84:BU84),"-")</f>
        <v>-</v>
      </c>
    </row>
    <row r="85" spans="1:74" x14ac:dyDescent="0.25">
      <c r="A85" s="251"/>
      <c r="B85" s="614">
        <v>72</v>
      </c>
      <c r="C85" s="479" t="str">
        <f>VLOOKUP($B85,Input!$S$7:$X$82,2,FALSE)</f>
        <v>-</v>
      </c>
      <c r="D85" s="480" t="str">
        <f>VLOOKUP($B85,Input!$S$7:$X$82,3,FALSE)</f>
        <v>-</v>
      </c>
      <c r="E85" s="480" t="str">
        <f>VLOOKUP($B85,Input!$S$7:$X$82,4,FALSE)</f>
        <v>-</v>
      </c>
      <c r="F85" s="481" t="str">
        <f>VLOOKUP($B85,Input!$S$7:$X$82,5,FALSE)</f>
        <v>-</v>
      </c>
      <c r="G85" s="482" t="str">
        <f>VLOOKUP($B85,Input!$S$7:$X$82,6,FALSE)</f>
        <v>-</v>
      </c>
      <c r="H85" s="150"/>
      <c r="I85" s="241"/>
      <c r="J85" s="150"/>
      <c r="K85" s="241"/>
      <c r="L85" s="150"/>
      <c r="M85" s="437"/>
      <c r="N85" s="614">
        <v>72</v>
      </c>
      <c r="O85" s="479" t="str">
        <f>VLOOKUP($N85,Input!$Z$7:$AE$82,2,FALSE)</f>
        <v>-</v>
      </c>
      <c r="P85" s="480" t="str">
        <f>VLOOKUP($N85,Input!$Z$7:$AE$82,3,FALSE)</f>
        <v>-</v>
      </c>
      <c r="Q85" s="480" t="str">
        <f>VLOOKUP($N85,Input!$Z$7:$AE$82,4,FALSE)</f>
        <v>-</v>
      </c>
      <c r="R85" s="481" t="str">
        <f>VLOOKUP($N85,Input!$Z$7:$AE$82,5,FALSE)</f>
        <v>-</v>
      </c>
      <c r="S85" s="482" t="str">
        <f>VLOOKUP($N85,Input!$Z$7:$AE$82,6,FALSE)</f>
        <v>-</v>
      </c>
      <c r="T85" s="150"/>
      <c r="U85" s="241"/>
      <c r="V85" s="150"/>
      <c r="W85" s="241"/>
      <c r="X85" s="150"/>
      <c r="Y85" s="437"/>
      <c r="Z85" s="614">
        <v>72</v>
      </c>
      <c r="AA85" s="479" t="str">
        <f>VLOOKUP($Z85,Input!$AG$7:$AL$108,2,FALSE)</f>
        <v>-</v>
      </c>
      <c r="AB85" s="480" t="str">
        <f>VLOOKUP($Z85,Input!$AG$7:$AL$108,3,FALSE)</f>
        <v>-</v>
      </c>
      <c r="AC85" s="480" t="str">
        <f>VLOOKUP($Z85,Input!$AG$7:$AL$108,4,FALSE)</f>
        <v>-</v>
      </c>
      <c r="AD85" s="481" t="str">
        <f>VLOOKUP($Z85,Input!$AG$7:$AL$108,5,FALSE)</f>
        <v>-</v>
      </c>
      <c r="AE85" s="482" t="str">
        <f>VLOOKUP($Z85,Input!$AG$7:$AL$108,6,FALSE)</f>
        <v>-</v>
      </c>
      <c r="AF85" s="150"/>
      <c r="AG85" s="241"/>
      <c r="AH85" s="150"/>
      <c r="AI85" s="241"/>
      <c r="AJ85" s="150"/>
      <c r="AK85" s="251"/>
      <c r="AM85" s="430">
        <v>72</v>
      </c>
      <c r="AN85" s="354" t="str">
        <f t="shared" si="77"/>
        <v>-</v>
      </c>
      <c r="AO85" s="355" t="str">
        <f t="shared" si="78"/>
        <v>-</v>
      </c>
      <c r="AP85" s="356" t="str">
        <f t="shared" si="79"/>
        <v>-</v>
      </c>
      <c r="AQ85" s="356" t="str">
        <f t="shared" si="80"/>
        <v>-</v>
      </c>
      <c r="AR85" s="357" t="str">
        <f t="shared" si="81"/>
        <v>-</v>
      </c>
      <c r="AS85" s="441" t="str">
        <f t="shared" si="82"/>
        <v>-</v>
      </c>
      <c r="AT85" s="357" t="str">
        <f t="shared" si="83"/>
        <v>-</v>
      </c>
      <c r="AV85" s="416">
        <f t="shared" si="104"/>
        <v>72</v>
      </c>
      <c r="AW85" s="37" t="str">
        <f t="shared" si="105"/>
        <v>-</v>
      </c>
      <c r="AX85" s="431" t="str">
        <f t="shared" si="106"/>
        <v>-</v>
      </c>
      <c r="AY85" s="431" t="str">
        <f t="shared" si="107"/>
        <v>-</v>
      </c>
      <c r="AZ85" s="435" t="str">
        <f t="shared" si="108"/>
        <v>-</v>
      </c>
      <c r="BA85" s="432" t="str">
        <f t="shared" si="109"/>
        <v>-</v>
      </c>
      <c r="BB85" s="433">
        <f t="shared" si="110"/>
        <v>0</v>
      </c>
      <c r="BC85" s="432">
        <f t="shared" si="111"/>
        <v>0</v>
      </c>
      <c r="BD85" s="423">
        <f t="shared" si="112"/>
        <v>0</v>
      </c>
      <c r="BE85" s="432">
        <f t="shared" si="113"/>
        <v>0</v>
      </c>
      <c r="BF85" s="423">
        <f t="shared" si="114"/>
        <v>0</v>
      </c>
      <c r="BH85" s="323" t="e">
        <f t="shared" si="115"/>
        <v>#VALUE!</v>
      </c>
      <c r="BI85" s="416">
        <f t="shared" si="116"/>
        <v>72</v>
      </c>
      <c r="BJ85" s="38" t="str">
        <f t="shared" si="117"/>
        <v>-</v>
      </c>
      <c r="BK85" s="324" t="str">
        <f t="shared" si="118"/>
        <v>-</v>
      </c>
      <c r="BL85" s="324" t="str">
        <f t="shared" si="119"/>
        <v>-</v>
      </c>
      <c r="BM85" s="325" t="str">
        <f t="shared" si="120"/>
        <v>-</v>
      </c>
      <c r="BN85" s="325" t="str">
        <f t="shared" si="121"/>
        <v>-</v>
      </c>
      <c r="BO85" s="424" t="str">
        <f t="shared" si="122"/>
        <v>-</v>
      </c>
      <c r="BP85" s="325" t="str">
        <f t="shared" si="123"/>
        <v>-</v>
      </c>
      <c r="BQ85" s="425" t="e">
        <f t="shared" si="124"/>
        <v>#VALUE!</v>
      </c>
      <c r="BR85" s="424" t="e">
        <f t="shared" si="125"/>
        <v>#VALUE!</v>
      </c>
      <c r="BS85" s="425" t="e">
        <f t="shared" si="126"/>
        <v>#VALUE!</v>
      </c>
      <c r="BT85" s="426" t="e">
        <f t="shared" si="127"/>
        <v>#VALUE!</v>
      </c>
      <c r="BU85" s="427">
        <f t="shared" si="97"/>
        <v>8.5000000000000001E-7</v>
      </c>
      <c r="BV85" s="428" t="str">
        <f t="shared" si="128"/>
        <v>-</v>
      </c>
    </row>
    <row r="86" spans="1:74" x14ac:dyDescent="0.25">
      <c r="A86" s="251"/>
      <c r="B86" s="614">
        <v>73</v>
      </c>
      <c r="C86" s="479" t="str">
        <f>VLOOKUP($B86,Input!$S$7:$X$82,2,FALSE)</f>
        <v>-</v>
      </c>
      <c r="D86" s="480" t="str">
        <f>VLOOKUP($B86,Input!$S$7:$X$82,3,FALSE)</f>
        <v>-</v>
      </c>
      <c r="E86" s="480" t="str">
        <f>VLOOKUP($B86,Input!$S$7:$X$82,4,FALSE)</f>
        <v>-</v>
      </c>
      <c r="F86" s="481" t="str">
        <f>VLOOKUP($B86,Input!$S$7:$X$82,5,FALSE)</f>
        <v>-</v>
      </c>
      <c r="G86" s="482" t="str">
        <f>VLOOKUP($B86,Input!$S$7:$X$82,6,FALSE)</f>
        <v>-</v>
      </c>
      <c r="H86" s="150"/>
      <c r="I86" s="241"/>
      <c r="J86" s="150"/>
      <c r="K86" s="241"/>
      <c r="L86" s="150"/>
      <c r="M86" s="437"/>
      <c r="N86" s="614">
        <v>73</v>
      </c>
      <c r="O86" s="479" t="str">
        <f>VLOOKUP($N86,Input!$Z$7:$AE$82,2,FALSE)</f>
        <v>-</v>
      </c>
      <c r="P86" s="480" t="str">
        <f>VLOOKUP($N86,Input!$Z$7:$AE$82,3,FALSE)</f>
        <v>-</v>
      </c>
      <c r="Q86" s="480" t="str">
        <f>VLOOKUP($N86,Input!$Z$7:$AE$82,4,FALSE)</f>
        <v>-</v>
      </c>
      <c r="R86" s="481" t="str">
        <f>VLOOKUP($N86,Input!$Z$7:$AE$82,5,FALSE)</f>
        <v>-</v>
      </c>
      <c r="S86" s="482" t="str">
        <f>VLOOKUP($N86,Input!$Z$7:$AE$82,6,FALSE)</f>
        <v>-</v>
      </c>
      <c r="T86" s="150"/>
      <c r="U86" s="241"/>
      <c r="V86" s="150"/>
      <c r="W86" s="241"/>
      <c r="X86" s="150"/>
      <c r="Y86" s="437"/>
      <c r="Z86" s="614">
        <v>73</v>
      </c>
      <c r="AA86" s="479" t="str">
        <f>VLOOKUP($Z86,Input!$AG$7:$AL$108,2,FALSE)</f>
        <v>-</v>
      </c>
      <c r="AB86" s="480" t="str">
        <f>VLOOKUP($Z86,Input!$AG$7:$AL$108,3,FALSE)</f>
        <v>-</v>
      </c>
      <c r="AC86" s="480" t="str">
        <f>VLOOKUP($Z86,Input!$AG$7:$AL$108,4,FALSE)</f>
        <v>-</v>
      </c>
      <c r="AD86" s="481" t="str">
        <f>VLOOKUP($Z86,Input!$AG$7:$AL$108,5,FALSE)</f>
        <v>-</v>
      </c>
      <c r="AE86" s="482" t="str">
        <f>VLOOKUP($Z86,Input!$AG$7:$AL$108,6,FALSE)</f>
        <v>-</v>
      </c>
      <c r="AF86" s="150"/>
      <c r="AG86" s="241"/>
      <c r="AH86" s="150"/>
      <c r="AI86" s="241"/>
      <c r="AJ86" s="150"/>
      <c r="AK86" s="251"/>
      <c r="AM86" s="430">
        <v>73</v>
      </c>
      <c r="AN86" s="354" t="str">
        <f t="shared" si="77"/>
        <v>-</v>
      </c>
      <c r="AO86" s="355" t="str">
        <f t="shared" si="78"/>
        <v>-</v>
      </c>
      <c r="AP86" s="356" t="str">
        <f t="shared" si="79"/>
        <v>-</v>
      </c>
      <c r="AQ86" s="356" t="str">
        <f t="shared" si="80"/>
        <v>-</v>
      </c>
      <c r="AR86" s="357" t="str">
        <f t="shared" si="81"/>
        <v>-</v>
      </c>
      <c r="AS86" s="441" t="str">
        <f t="shared" si="82"/>
        <v>-</v>
      </c>
      <c r="AT86" s="357" t="str">
        <f t="shared" si="83"/>
        <v>-</v>
      </c>
      <c r="AV86" s="416">
        <f t="shared" si="104"/>
        <v>73</v>
      </c>
      <c r="AW86" s="37" t="str">
        <f t="shared" si="105"/>
        <v>-</v>
      </c>
      <c r="AX86" s="431" t="str">
        <f t="shared" si="106"/>
        <v>-</v>
      </c>
      <c r="AY86" s="431" t="str">
        <f t="shared" si="107"/>
        <v>-</v>
      </c>
      <c r="AZ86" s="435" t="str">
        <f t="shared" si="108"/>
        <v>-</v>
      </c>
      <c r="BA86" s="432" t="str">
        <f t="shared" si="109"/>
        <v>-</v>
      </c>
      <c r="BB86" s="433">
        <f t="shared" si="110"/>
        <v>0</v>
      </c>
      <c r="BC86" s="432">
        <f t="shared" si="111"/>
        <v>0</v>
      </c>
      <c r="BD86" s="423">
        <f t="shared" si="112"/>
        <v>0</v>
      </c>
      <c r="BE86" s="432">
        <f t="shared" si="113"/>
        <v>0</v>
      </c>
      <c r="BF86" s="423">
        <f t="shared" si="114"/>
        <v>0</v>
      </c>
      <c r="BH86" s="323" t="e">
        <f t="shared" si="115"/>
        <v>#VALUE!</v>
      </c>
      <c r="BI86" s="416">
        <f t="shared" si="116"/>
        <v>73</v>
      </c>
      <c r="BJ86" s="38" t="str">
        <f t="shared" si="117"/>
        <v>-</v>
      </c>
      <c r="BK86" s="324" t="str">
        <f t="shared" si="118"/>
        <v>-</v>
      </c>
      <c r="BL86" s="324" t="str">
        <f t="shared" si="119"/>
        <v>-</v>
      </c>
      <c r="BM86" s="325" t="str">
        <f t="shared" si="120"/>
        <v>-</v>
      </c>
      <c r="BN86" s="325" t="str">
        <f t="shared" si="121"/>
        <v>-</v>
      </c>
      <c r="BO86" s="424" t="str">
        <f t="shared" si="122"/>
        <v>-</v>
      </c>
      <c r="BP86" s="325" t="str">
        <f t="shared" si="123"/>
        <v>-</v>
      </c>
      <c r="BQ86" s="425" t="e">
        <f t="shared" si="124"/>
        <v>#VALUE!</v>
      </c>
      <c r="BR86" s="424" t="e">
        <f t="shared" si="125"/>
        <v>#VALUE!</v>
      </c>
      <c r="BS86" s="425" t="e">
        <f t="shared" si="126"/>
        <v>#VALUE!</v>
      </c>
      <c r="BT86" s="426" t="e">
        <f t="shared" si="127"/>
        <v>#VALUE!</v>
      </c>
      <c r="BU86" s="427">
        <f t="shared" si="97"/>
        <v>8.6000000000000002E-7</v>
      </c>
      <c r="BV86" s="428" t="str">
        <f t="shared" si="128"/>
        <v>-</v>
      </c>
    </row>
    <row r="87" spans="1:74" x14ac:dyDescent="0.25">
      <c r="A87" s="251"/>
      <c r="B87" s="614">
        <v>74</v>
      </c>
      <c r="C87" s="479" t="str">
        <f>VLOOKUP($B87,Input!$S$7:$X$82,2,FALSE)</f>
        <v>-</v>
      </c>
      <c r="D87" s="480" t="str">
        <f>VLOOKUP($B87,Input!$S$7:$X$82,3,FALSE)</f>
        <v>-</v>
      </c>
      <c r="E87" s="480" t="str">
        <f>VLOOKUP($B87,Input!$S$7:$X$82,4,FALSE)</f>
        <v>-</v>
      </c>
      <c r="F87" s="481" t="str">
        <f>VLOOKUP($B87,Input!$S$7:$X$82,5,FALSE)</f>
        <v>-</v>
      </c>
      <c r="G87" s="482" t="str">
        <f>VLOOKUP($B87,Input!$S$7:$X$82,6,FALSE)</f>
        <v>-</v>
      </c>
      <c r="H87" s="150"/>
      <c r="I87" s="241"/>
      <c r="J87" s="150"/>
      <c r="K87" s="241"/>
      <c r="L87" s="150"/>
      <c r="M87" s="437"/>
      <c r="N87" s="614">
        <v>74</v>
      </c>
      <c r="O87" s="479" t="str">
        <f>VLOOKUP($N87,Input!$Z$7:$AE$82,2,FALSE)</f>
        <v>-</v>
      </c>
      <c r="P87" s="480" t="str">
        <f>VLOOKUP($N87,Input!$Z$7:$AE$82,3,FALSE)</f>
        <v>-</v>
      </c>
      <c r="Q87" s="480" t="str">
        <f>VLOOKUP($N87,Input!$Z$7:$AE$82,4,FALSE)</f>
        <v>-</v>
      </c>
      <c r="R87" s="481" t="str">
        <f>VLOOKUP($N87,Input!$Z$7:$AE$82,5,FALSE)</f>
        <v>-</v>
      </c>
      <c r="S87" s="482" t="str">
        <f>VLOOKUP($N87,Input!$Z$7:$AE$82,6,FALSE)</f>
        <v>-</v>
      </c>
      <c r="T87" s="150"/>
      <c r="U87" s="241"/>
      <c r="V87" s="150"/>
      <c r="W87" s="241"/>
      <c r="X87" s="150"/>
      <c r="Y87" s="437"/>
      <c r="Z87" s="614">
        <v>74</v>
      </c>
      <c r="AA87" s="479" t="str">
        <f>VLOOKUP($Z87,Input!$AG$7:$AL$108,2,FALSE)</f>
        <v>-</v>
      </c>
      <c r="AB87" s="480" t="str">
        <f>VLOOKUP($Z87,Input!$AG$7:$AL$108,3,FALSE)</f>
        <v>-</v>
      </c>
      <c r="AC87" s="480" t="str">
        <f>VLOOKUP($Z87,Input!$AG$7:$AL$108,4,FALSE)</f>
        <v>-</v>
      </c>
      <c r="AD87" s="481" t="str">
        <f>VLOOKUP($Z87,Input!$AG$7:$AL$108,5,FALSE)</f>
        <v>-</v>
      </c>
      <c r="AE87" s="482" t="str">
        <f>VLOOKUP($Z87,Input!$AG$7:$AL$108,6,FALSE)</f>
        <v>-</v>
      </c>
      <c r="AF87" s="150"/>
      <c r="AG87" s="241"/>
      <c r="AH87" s="150"/>
      <c r="AI87" s="241"/>
      <c r="AJ87" s="150"/>
      <c r="AK87" s="251"/>
      <c r="AM87" s="430">
        <v>74</v>
      </c>
      <c r="AN87" s="354" t="str">
        <f t="shared" si="77"/>
        <v>-</v>
      </c>
      <c r="AO87" s="355" t="str">
        <f t="shared" si="78"/>
        <v>-</v>
      </c>
      <c r="AP87" s="356" t="str">
        <f t="shared" si="79"/>
        <v>-</v>
      </c>
      <c r="AQ87" s="356" t="str">
        <f t="shared" si="80"/>
        <v>-</v>
      </c>
      <c r="AR87" s="357" t="str">
        <f t="shared" si="81"/>
        <v>-</v>
      </c>
      <c r="AS87" s="441" t="str">
        <f t="shared" si="82"/>
        <v>-</v>
      </c>
      <c r="AT87" s="357" t="str">
        <f t="shared" si="83"/>
        <v>-</v>
      </c>
      <c r="AV87" s="416">
        <f t="shared" si="104"/>
        <v>74</v>
      </c>
      <c r="AW87" s="37" t="str">
        <f t="shared" si="105"/>
        <v>-</v>
      </c>
      <c r="AX87" s="431" t="str">
        <f t="shared" si="106"/>
        <v>-</v>
      </c>
      <c r="AY87" s="431" t="str">
        <f t="shared" si="107"/>
        <v>-</v>
      </c>
      <c r="AZ87" s="435" t="str">
        <f t="shared" si="108"/>
        <v>-</v>
      </c>
      <c r="BA87" s="432" t="str">
        <f t="shared" si="109"/>
        <v>-</v>
      </c>
      <c r="BB87" s="433">
        <f t="shared" si="110"/>
        <v>0</v>
      </c>
      <c r="BC87" s="432">
        <f t="shared" si="111"/>
        <v>0</v>
      </c>
      <c r="BD87" s="423">
        <f t="shared" si="112"/>
        <v>0</v>
      </c>
      <c r="BE87" s="432">
        <f t="shared" si="113"/>
        <v>0</v>
      </c>
      <c r="BF87" s="423">
        <f t="shared" si="114"/>
        <v>0</v>
      </c>
      <c r="BH87" s="323" t="e">
        <f t="shared" si="115"/>
        <v>#VALUE!</v>
      </c>
      <c r="BI87" s="416">
        <f t="shared" si="116"/>
        <v>74</v>
      </c>
      <c r="BJ87" s="38" t="str">
        <f t="shared" si="117"/>
        <v>-</v>
      </c>
      <c r="BK87" s="324" t="str">
        <f t="shared" si="118"/>
        <v>-</v>
      </c>
      <c r="BL87" s="324" t="str">
        <f t="shared" si="119"/>
        <v>-</v>
      </c>
      <c r="BM87" s="325" t="str">
        <f t="shared" si="120"/>
        <v>-</v>
      </c>
      <c r="BN87" s="325" t="str">
        <f t="shared" si="121"/>
        <v>-</v>
      </c>
      <c r="BO87" s="424" t="str">
        <f t="shared" si="122"/>
        <v>-</v>
      </c>
      <c r="BP87" s="325" t="str">
        <f t="shared" si="123"/>
        <v>-</v>
      </c>
      <c r="BQ87" s="425" t="e">
        <f t="shared" si="124"/>
        <v>#VALUE!</v>
      </c>
      <c r="BR87" s="424" t="e">
        <f t="shared" si="125"/>
        <v>#VALUE!</v>
      </c>
      <c r="BS87" s="425" t="e">
        <f t="shared" si="126"/>
        <v>#VALUE!</v>
      </c>
      <c r="BT87" s="426" t="e">
        <f t="shared" si="127"/>
        <v>#VALUE!</v>
      </c>
      <c r="BU87" s="427">
        <f t="shared" si="97"/>
        <v>8.7000000000000003E-7</v>
      </c>
      <c r="BV87" s="428" t="str">
        <f t="shared" si="128"/>
        <v>-</v>
      </c>
    </row>
    <row r="88" spans="1:74" x14ac:dyDescent="0.25">
      <c r="A88" s="251"/>
      <c r="B88" s="614">
        <v>75</v>
      </c>
      <c r="C88" s="479" t="str">
        <f>VLOOKUP($B88,Input!$S$7:$X$82,2,FALSE)</f>
        <v>-</v>
      </c>
      <c r="D88" s="480" t="str">
        <f>VLOOKUP($B88,Input!$S$7:$X$82,3,FALSE)</f>
        <v>-</v>
      </c>
      <c r="E88" s="480" t="str">
        <f>VLOOKUP($B88,Input!$S$7:$X$82,4,FALSE)</f>
        <v>-</v>
      </c>
      <c r="F88" s="481" t="str">
        <f>VLOOKUP($B88,Input!$S$7:$X$82,5,FALSE)</f>
        <v>-</v>
      </c>
      <c r="G88" s="482" t="str">
        <f>VLOOKUP($B88,Input!$S$7:$X$82,6,FALSE)</f>
        <v>-</v>
      </c>
      <c r="H88" s="150"/>
      <c r="I88" s="241"/>
      <c r="J88" s="150"/>
      <c r="K88" s="241"/>
      <c r="L88" s="150"/>
      <c r="M88" s="437"/>
      <c r="N88" s="614">
        <v>75</v>
      </c>
      <c r="O88" s="479" t="str">
        <f>VLOOKUP($N88,Input!$Z$7:$AE$82,2,FALSE)</f>
        <v>-</v>
      </c>
      <c r="P88" s="480" t="str">
        <f>VLOOKUP($N88,Input!$Z$7:$AE$82,3,FALSE)</f>
        <v>-</v>
      </c>
      <c r="Q88" s="480" t="str">
        <f>VLOOKUP($N88,Input!$Z$7:$AE$82,4,FALSE)</f>
        <v>-</v>
      </c>
      <c r="R88" s="481" t="str">
        <f>VLOOKUP($N88,Input!$Z$7:$AE$82,5,FALSE)</f>
        <v>-</v>
      </c>
      <c r="S88" s="482" t="str">
        <f>VLOOKUP($N88,Input!$Z$7:$AE$82,6,FALSE)</f>
        <v>-</v>
      </c>
      <c r="T88" s="150"/>
      <c r="U88" s="241"/>
      <c r="V88" s="150"/>
      <c r="W88" s="241"/>
      <c r="X88" s="150"/>
      <c r="Y88" s="437"/>
      <c r="Z88" s="614">
        <v>75</v>
      </c>
      <c r="AA88" s="479" t="str">
        <f>VLOOKUP($Z88,Input!$AG$7:$AL$108,2,FALSE)</f>
        <v>-</v>
      </c>
      <c r="AB88" s="480" t="str">
        <f>VLOOKUP($Z88,Input!$AG$7:$AL$108,3,FALSE)</f>
        <v>-</v>
      </c>
      <c r="AC88" s="480" t="str">
        <f>VLOOKUP($Z88,Input!$AG$7:$AL$108,4,FALSE)</f>
        <v>-</v>
      </c>
      <c r="AD88" s="481" t="str">
        <f>VLOOKUP($Z88,Input!$AG$7:$AL$108,5,FALSE)</f>
        <v>-</v>
      </c>
      <c r="AE88" s="482" t="str">
        <f>VLOOKUP($Z88,Input!$AG$7:$AL$108,6,FALSE)</f>
        <v>-</v>
      </c>
      <c r="AF88" s="150"/>
      <c r="AG88" s="241"/>
      <c r="AH88" s="150"/>
      <c r="AI88" s="241"/>
      <c r="AJ88" s="150"/>
      <c r="AK88" s="251"/>
      <c r="AM88" s="430">
        <v>75</v>
      </c>
      <c r="AN88" s="354" t="str">
        <f t="shared" si="77"/>
        <v>-</v>
      </c>
      <c r="AO88" s="355" t="str">
        <f t="shared" si="78"/>
        <v>-</v>
      </c>
      <c r="AP88" s="356" t="str">
        <f t="shared" si="79"/>
        <v>-</v>
      </c>
      <c r="AQ88" s="356" t="str">
        <f t="shared" si="80"/>
        <v>-</v>
      </c>
      <c r="AR88" s="357" t="str">
        <f t="shared" si="81"/>
        <v>-</v>
      </c>
      <c r="AS88" s="441" t="str">
        <f t="shared" si="82"/>
        <v>-</v>
      </c>
      <c r="AT88" s="357" t="str">
        <f t="shared" si="83"/>
        <v>-</v>
      </c>
      <c r="AV88" s="416">
        <f t="shared" si="104"/>
        <v>75</v>
      </c>
      <c r="AW88" s="37" t="str">
        <f t="shared" si="105"/>
        <v>-</v>
      </c>
      <c r="AX88" s="431" t="str">
        <f t="shared" si="106"/>
        <v>-</v>
      </c>
      <c r="AY88" s="431" t="str">
        <f t="shared" si="107"/>
        <v>-</v>
      </c>
      <c r="AZ88" s="435" t="str">
        <f t="shared" si="108"/>
        <v>-</v>
      </c>
      <c r="BA88" s="432" t="str">
        <f t="shared" si="109"/>
        <v>-</v>
      </c>
      <c r="BB88" s="433">
        <f t="shared" si="110"/>
        <v>0</v>
      </c>
      <c r="BC88" s="432">
        <f t="shared" si="111"/>
        <v>0</v>
      </c>
      <c r="BD88" s="423">
        <f t="shared" si="112"/>
        <v>0</v>
      </c>
      <c r="BE88" s="432">
        <f t="shared" si="113"/>
        <v>0</v>
      </c>
      <c r="BF88" s="423">
        <f t="shared" si="114"/>
        <v>0</v>
      </c>
      <c r="BH88" s="323" t="e">
        <f t="shared" si="115"/>
        <v>#VALUE!</v>
      </c>
      <c r="BI88" s="416">
        <f t="shared" si="116"/>
        <v>75</v>
      </c>
      <c r="BJ88" s="38" t="str">
        <f t="shared" si="117"/>
        <v>-</v>
      </c>
      <c r="BK88" s="324" t="str">
        <f t="shared" si="118"/>
        <v>-</v>
      </c>
      <c r="BL88" s="324" t="str">
        <f t="shared" si="119"/>
        <v>-</v>
      </c>
      <c r="BM88" s="325" t="str">
        <f t="shared" si="120"/>
        <v>-</v>
      </c>
      <c r="BN88" s="325" t="str">
        <f t="shared" si="121"/>
        <v>-</v>
      </c>
      <c r="BO88" s="424" t="str">
        <f t="shared" si="122"/>
        <v>-</v>
      </c>
      <c r="BP88" s="325" t="str">
        <f t="shared" si="123"/>
        <v>-</v>
      </c>
      <c r="BQ88" s="425" t="e">
        <f t="shared" si="124"/>
        <v>#VALUE!</v>
      </c>
      <c r="BR88" s="424" t="e">
        <f t="shared" si="125"/>
        <v>#VALUE!</v>
      </c>
      <c r="BS88" s="425" t="e">
        <f t="shared" si="126"/>
        <v>#VALUE!</v>
      </c>
      <c r="BT88" s="426" t="e">
        <f t="shared" si="127"/>
        <v>#VALUE!</v>
      </c>
      <c r="BU88" s="427">
        <f t="shared" si="97"/>
        <v>8.8000000000000004E-7</v>
      </c>
      <c r="BV88" s="428" t="str">
        <f t="shared" si="128"/>
        <v>-</v>
      </c>
    </row>
    <row r="89" spans="1:74" s="117" customFormat="1" x14ac:dyDescent="0.25">
      <c r="A89" s="470" t="s">
        <v>46</v>
      </c>
      <c r="B89" s="470" t="s">
        <v>46</v>
      </c>
      <c r="C89" s="470" t="s">
        <v>46</v>
      </c>
      <c r="D89" s="470" t="s">
        <v>46</v>
      </c>
      <c r="E89" s="470" t="s">
        <v>46</v>
      </c>
      <c r="F89" s="470" t="s">
        <v>46</v>
      </c>
      <c r="G89" s="470" t="s">
        <v>46</v>
      </c>
      <c r="H89" s="470" t="s">
        <v>46</v>
      </c>
      <c r="I89" s="470" t="s">
        <v>46</v>
      </c>
      <c r="J89" s="470" t="s">
        <v>46</v>
      </c>
      <c r="K89" s="471" t="s">
        <v>46</v>
      </c>
      <c r="L89" s="470" t="s">
        <v>46</v>
      </c>
      <c r="M89" s="470" t="s">
        <v>46</v>
      </c>
      <c r="N89" s="470" t="s">
        <v>46</v>
      </c>
      <c r="O89" s="470" t="s">
        <v>46</v>
      </c>
      <c r="P89" s="470" t="s">
        <v>46</v>
      </c>
      <c r="Q89" s="470" t="s">
        <v>46</v>
      </c>
      <c r="R89" s="470" t="s">
        <v>46</v>
      </c>
      <c r="S89" s="470" t="s">
        <v>46</v>
      </c>
      <c r="T89" s="470" t="s">
        <v>46</v>
      </c>
      <c r="U89" s="470" t="s">
        <v>46</v>
      </c>
      <c r="V89" s="470" t="s">
        <v>46</v>
      </c>
      <c r="W89" s="470" t="s">
        <v>46</v>
      </c>
      <c r="X89" s="470" t="s">
        <v>46</v>
      </c>
      <c r="Y89" s="470" t="s">
        <v>46</v>
      </c>
      <c r="Z89" s="470" t="s">
        <v>46</v>
      </c>
      <c r="AA89" s="470" t="s">
        <v>46</v>
      </c>
      <c r="AB89" s="470" t="s">
        <v>46</v>
      </c>
      <c r="AC89" s="470" t="s">
        <v>46</v>
      </c>
      <c r="AD89" s="470" t="s">
        <v>46</v>
      </c>
      <c r="AE89" s="470" t="s">
        <v>46</v>
      </c>
      <c r="AF89" s="470" t="s">
        <v>46</v>
      </c>
      <c r="AG89" s="470" t="s">
        <v>46</v>
      </c>
      <c r="AH89" s="470" t="s">
        <v>46</v>
      </c>
      <c r="AI89" s="470" t="s">
        <v>46</v>
      </c>
      <c r="AJ89" s="470" t="s">
        <v>46</v>
      </c>
      <c r="AK89" s="472" t="s">
        <v>46</v>
      </c>
      <c r="AL89" s="473" t="s">
        <v>46</v>
      </c>
      <c r="AM89" s="116" t="s">
        <v>46</v>
      </c>
      <c r="AN89" s="116" t="s">
        <v>46</v>
      </c>
      <c r="AO89" s="116" t="s">
        <v>46</v>
      </c>
      <c r="AP89" s="116" t="s">
        <v>46</v>
      </c>
      <c r="AQ89" s="116" t="s">
        <v>46</v>
      </c>
      <c r="AR89" s="474" t="s">
        <v>46</v>
      </c>
      <c r="AS89" s="119" t="s">
        <v>46</v>
      </c>
      <c r="AT89" s="116" t="s">
        <v>46</v>
      </c>
      <c r="AU89" s="116" t="s">
        <v>46</v>
      </c>
      <c r="AV89" s="116" t="s">
        <v>46</v>
      </c>
      <c r="AW89" s="116" t="s">
        <v>46</v>
      </c>
      <c r="AX89" s="116" t="s">
        <v>46</v>
      </c>
      <c r="AY89" s="116" t="s">
        <v>46</v>
      </c>
      <c r="AZ89" s="116" t="s">
        <v>46</v>
      </c>
      <c r="BA89" s="116" t="s">
        <v>46</v>
      </c>
      <c r="BB89" s="116" t="s">
        <v>46</v>
      </c>
      <c r="BC89" s="116" t="s">
        <v>46</v>
      </c>
      <c r="BD89" s="116" t="s">
        <v>46</v>
      </c>
      <c r="BE89" s="116" t="s">
        <v>46</v>
      </c>
      <c r="BF89" s="116" t="s">
        <v>46</v>
      </c>
      <c r="BG89" s="116" t="s">
        <v>46</v>
      </c>
      <c r="BH89" s="116" t="s">
        <v>46</v>
      </c>
      <c r="BI89" s="116" t="s">
        <v>46</v>
      </c>
      <c r="BJ89" s="116" t="s">
        <v>46</v>
      </c>
      <c r="BK89" s="116" t="s">
        <v>46</v>
      </c>
      <c r="BL89" s="116" t="s">
        <v>46</v>
      </c>
      <c r="BM89" s="116" t="s">
        <v>46</v>
      </c>
      <c r="BN89" s="116" t="s">
        <v>46</v>
      </c>
      <c r="BO89" s="116" t="s">
        <v>46</v>
      </c>
      <c r="BP89" s="116" t="s">
        <v>46</v>
      </c>
      <c r="BQ89" s="116" t="s">
        <v>46</v>
      </c>
      <c r="BR89" s="116" t="s">
        <v>46</v>
      </c>
      <c r="BS89" s="116" t="s">
        <v>46</v>
      </c>
      <c r="BT89" s="475" t="s">
        <v>46</v>
      </c>
      <c r="BU89" s="475" t="s">
        <v>46</v>
      </c>
      <c r="BV89" s="476" t="s">
        <v>46</v>
      </c>
    </row>
    <row r="93" spans="1:74" x14ac:dyDescent="0.25">
      <c r="BV93" s="344">
        <v>11111111111</v>
      </c>
    </row>
  </sheetData>
  <sheetProtection sheet="1" formatCells="0" formatColumns="0" formatRows="0"/>
  <sortState xmlns:xlrd2="http://schemas.microsoft.com/office/spreadsheetml/2017/richdata2" ref="Z14:AJ88">
    <sortCondition ref="AA14:AA83"/>
    <sortCondition ref="AI14:AI88"/>
    <sortCondition ref="AG14:AG88"/>
    <sortCondition ref="AE14:AE88"/>
    <sortCondition descending="1" ref="AD14:AD88"/>
    <sortCondition ref="Z14:Z88"/>
  </sortState>
  <conditionalFormatting sqref="C12:C88 AO14:AO88">
    <cfRule type="cellIs" dxfId="55" priority="364" operator="equal">
      <formula>2</formula>
    </cfRule>
    <cfRule type="cellIs" dxfId="54" priority="363" operator="equal">
      <formula>3</formula>
    </cfRule>
    <cfRule type="cellIs" dxfId="53" priority="362" operator="equal">
      <formula>1</formula>
    </cfRule>
  </conditionalFormatting>
  <conditionalFormatting sqref="D12 P12 AB12">
    <cfRule type="cellIs" dxfId="52" priority="296" operator="equal">
      <formula>"Active"</formula>
    </cfRule>
  </conditionalFormatting>
  <conditionalFormatting sqref="F3:F8">
    <cfRule type="cellIs" dxfId="51" priority="337" operator="equal">
      <formula>2</formula>
    </cfRule>
    <cfRule type="cellIs" dxfId="50" priority="336" operator="equal">
      <formula>3</formula>
    </cfRule>
    <cfRule type="cellIs" dxfId="49" priority="335" operator="equal">
      <formula>1</formula>
    </cfRule>
  </conditionalFormatting>
  <conditionalFormatting sqref="G3:G8">
    <cfRule type="cellIs" dxfId="48" priority="334" operator="equal">
      <formula>"NO"</formula>
    </cfRule>
  </conditionalFormatting>
  <conditionalFormatting sqref="H14:H88">
    <cfRule type="cellIs" dxfId="47" priority="268" operator="equal">
      <formula>"y"</formula>
    </cfRule>
  </conditionalFormatting>
  <conditionalFormatting sqref="H14:H89">
    <cfRule type="cellIs" dxfId="46" priority="280" operator="equal">
      <formula>"N"</formula>
    </cfRule>
  </conditionalFormatting>
  <conditionalFormatting sqref="J14:J88">
    <cfRule type="cellIs" dxfId="45" priority="266" operator="equal">
      <formula>"y"</formula>
    </cfRule>
  </conditionalFormatting>
  <conditionalFormatting sqref="J14:J89">
    <cfRule type="cellIs" dxfId="44" priority="267" operator="equal">
      <formula>"N"</formula>
    </cfRule>
  </conditionalFormatting>
  <conditionalFormatting sqref="L14:L88">
    <cfRule type="cellIs" dxfId="43" priority="264" operator="equal">
      <formula>"y"</formula>
    </cfRule>
  </conditionalFormatting>
  <conditionalFormatting sqref="L14:L89">
    <cfRule type="cellIs" dxfId="42" priority="265" operator="equal">
      <formula>"N"</formula>
    </cfRule>
  </conditionalFormatting>
  <conditionalFormatting sqref="O4:O9">
    <cfRule type="cellIs" dxfId="41" priority="287" operator="equal">
      <formula>1</formula>
    </cfRule>
    <cfRule type="cellIs" dxfId="40" priority="288" operator="equal">
      <formula>3</formula>
    </cfRule>
    <cfRule type="cellIs" dxfId="39" priority="289" operator="equal">
      <formula>2</formula>
    </cfRule>
  </conditionalFormatting>
  <conditionalFormatting sqref="O12:O88">
    <cfRule type="cellIs" dxfId="38" priority="7" operator="equal">
      <formula>1</formula>
    </cfRule>
    <cfRule type="cellIs" dxfId="37" priority="8" operator="equal">
      <formula>3</formula>
    </cfRule>
    <cfRule type="cellIs" dxfId="36" priority="9" operator="equal">
      <formula>2</formula>
    </cfRule>
  </conditionalFormatting>
  <conditionalFormatting sqref="T14:T88">
    <cfRule type="cellIs" dxfId="35" priority="140" operator="equal">
      <formula>"y"</formula>
    </cfRule>
  </conditionalFormatting>
  <conditionalFormatting sqref="T14:T89">
    <cfRule type="cellIs" dxfId="34" priority="141" operator="equal">
      <formula>"N"</formula>
    </cfRule>
  </conditionalFormatting>
  <conditionalFormatting sqref="V14:V88">
    <cfRule type="cellIs" dxfId="33" priority="260" operator="equal">
      <formula>"y"</formula>
    </cfRule>
  </conditionalFormatting>
  <conditionalFormatting sqref="V14:V89">
    <cfRule type="cellIs" dxfId="32" priority="261" operator="equal">
      <formula>"N"</formula>
    </cfRule>
  </conditionalFormatting>
  <conditionalFormatting sqref="X14:X88">
    <cfRule type="cellIs" dxfId="31" priority="258" operator="equal">
      <formula>"y"</formula>
    </cfRule>
  </conditionalFormatting>
  <conditionalFormatting sqref="X14:X89">
    <cfRule type="cellIs" dxfId="30" priority="259" operator="equal">
      <formula>"N"</formula>
    </cfRule>
  </conditionalFormatting>
  <conditionalFormatting sqref="AA12:AA88">
    <cfRule type="cellIs" dxfId="29" priority="2" operator="equal">
      <formula>3</formula>
    </cfRule>
    <cfRule type="cellIs" dxfId="28" priority="3" operator="equal">
      <formula>2</formula>
    </cfRule>
    <cfRule type="cellIs" dxfId="27" priority="1" operator="equal">
      <formula>1</formula>
    </cfRule>
  </conditionalFormatting>
  <conditionalFormatting sqref="AF14:AF88">
    <cfRule type="cellIs" dxfId="26" priority="10" operator="equal">
      <formula>"y"</formula>
    </cfRule>
  </conditionalFormatting>
  <conditionalFormatting sqref="AF14:AF89">
    <cfRule type="cellIs" dxfId="25" priority="11" operator="equal">
      <formula>"N"</formula>
    </cfRule>
  </conditionalFormatting>
  <conditionalFormatting sqref="AH14:AH88">
    <cfRule type="cellIs" dxfId="24" priority="254" operator="equal">
      <formula>"y"</formula>
    </cfRule>
  </conditionalFormatting>
  <conditionalFormatting sqref="AH14:AH89">
    <cfRule type="cellIs" dxfId="23" priority="255" operator="equal">
      <formula>"N"</formula>
    </cfRule>
  </conditionalFormatting>
  <conditionalFormatting sqref="AJ14:AJ88">
    <cfRule type="cellIs" dxfId="22" priority="252" operator="equal">
      <formula>"y"</formula>
    </cfRule>
  </conditionalFormatting>
  <conditionalFormatting sqref="AJ14:AJ89">
    <cfRule type="cellIs" dxfId="21" priority="253" operator="equal">
      <formula>"N"</formula>
    </cfRule>
  </conditionalFormatting>
  <conditionalFormatting sqref="AW12:AW88">
    <cfRule type="cellIs" dxfId="20" priority="291" operator="equal">
      <formula>1</formula>
    </cfRule>
    <cfRule type="cellIs" dxfId="19" priority="292" operator="equal">
      <formula>3</formula>
    </cfRule>
    <cfRule type="cellIs" dxfId="18" priority="293" operator="equal">
      <formula>2</formula>
    </cfRule>
  </conditionalFormatting>
  <conditionalFormatting sqref="BJ13">
    <cfRule type="cellIs" dxfId="17" priority="353" operator="equal">
      <formula>1</formula>
    </cfRule>
    <cfRule type="cellIs" dxfId="16" priority="354" operator="equal">
      <formula>3</formula>
    </cfRule>
    <cfRule type="cellIs" dxfId="15" priority="355" operator="equal">
      <formula>2</formula>
    </cfRule>
  </conditionalFormatting>
  <hyperlinks>
    <hyperlink ref="D6" location="Input!A1" display="Go to Input sheet" xr:uid="{DDC05D9A-C4E7-4BBB-B4BD-CAD3A7D1619C}"/>
  </hyperlinks>
  <printOptions horizontalCentered="1" verticalCentered="1"/>
  <pageMargins left="0.5" right="0.5" top="0.5" bottom="0.5" header="0.5" footer="0.5"/>
  <pageSetup scale="2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4" r:id="rId4" name="Button 12">
              <controlPr defaultSize="0" print="0" autoFill="0" autoPict="0" macro="[0]!SortSquatResults">
                <anchor moveWithCells="1" sizeWithCells="1">
                  <from>
                    <xdr:col>6</xdr:col>
                    <xdr:colOff>190500</xdr:colOff>
                    <xdr:row>10</xdr:row>
                    <xdr:rowOff>15240</xdr:rowOff>
                  </from>
                  <to>
                    <xdr:col>11</xdr:col>
                    <xdr:colOff>129540</xdr:colOff>
                    <xdr:row>11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5" name="Button 13">
              <controlPr defaultSize="0" print="0" autoFill="0" autoPict="0" macro="[0]!SortBenchResults">
                <anchor moveWithCells="1" sizeWithCells="1">
                  <from>
                    <xdr:col>18</xdr:col>
                    <xdr:colOff>152400</xdr:colOff>
                    <xdr:row>10</xdr:row>
                    <xdr:rowOff>22860</xdr:rowOff>
                  </from>
                  <to>
                    <xdr:col>23</xdr:col>
                    <xdr:colOff>160020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6" name="Button 15">
              <controlPr defaultSize="0" print="0" autoFill="0" autoPict="0" macro="[0]!SortDeadResults">
                <anchor moveWithCells="1" sizeWithCells="1">
                  <from>
                    <xdr:col>30</xdr:col>
                    <xdr:colOff>91440</xdr:colOff>
                    <xdr:row>10</xdr:row>
                    <xdr:rowOff>30480</xdr:rowOff>
                  </from>
                  <to>
                    <xdr:col>35</xdr:col>
                    <xdr:colOff>76200</xdr:colOff>
                    <xdr:row>11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Lookups!$X$2:$X$4</xm:f>
          </x14:formula1>
          <xm:sqref>G3:G8</xm:sqref>
        </x14:dataValidation>
        <x14:dataValidation type="list" allowBlank="1" showInputMessage="1" showErrorMessage="1" xr:uid="{00000000-0002-0000-0500-000001000000}">
          <x14:formula1>
            <xm:f>Lookups!$T$9:$W$9</xm:f>
          </x14:formula1>
          <xm:sqref>D4</xm:sqref>
        </x14:dataValidation>
        <x14:dataValidation type="list" allowBlank="1" showInputMessage="1" showErrorMessage="1" xr:uid="{00000000-0002-0000-0500-000002000000}">
          <x14:formula1>
            <xm:f>Lookups!$Z$2:$Z$4</xm:f>
          </x14:formula1>
          <xm:sqref>X14:X88 AH14:AH88 H14:H88 V14:V88 AJ14:AJ88 AF14:AF88 L14:L88 J14:J88 T14:T88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50"/>
  </sheetPr>
  <dimension ref="A1:AT46"/>
  <sheetViews>
    <sheetView topLeftCell="B1" workbookViewId="0">
      <selection activeCell="B2" sqref="A2:XFD24"/>
    </sheetView>
  </sheetViews>
  <sheetFormatPr defaultColWidth="9.109375" defaultRowHeight="13.2" x14ac:dyDescent="0.25"/>
  <cols>
    <col min="1" max="1" width="0.44140625" style="58" customWidth="1"/>
    <col min="2" max="2" width="7" style="58" customWidth="1"/>
    <col min="3" max="3" width="3" style="58" customWidth="1"/>
    <col min="4" max="4" width="6.44140625" style="58" customWidth="1"/>
    <col min="5" max="5" width="6.5546875" style="58" customWidth="1"/>
    <col min="6" max="6" width="12.6640625" style="58" customWidth="1"/>
    <col min="7" max="7" width="16.109375" style="58" customWidth="1"/>
    <col min="8" max="8" width="7.109375" style="58" customWidth="1"/>
    <col min="9" max="9" width="7.88671875" style="58" customWidth="1"/>
    <col min="10" max="15" width="2.88671875" style="58" customWidth="1"/>
    <col min="16" max="19" width="3.5546875" style="58" customWidth="1"/>
    <col min="20" max="20" width="2.44140625" style="58" customWidth="1"/>
    <col min="21" max="21" width="4.5546875" style="58" bestFit="1" customWidth="1"/>
    <col min="22" max="22" width="2.44140625" style="58" customWidth="1"/>
    <col min="23" max="23" width="82" style="58" customWidth="1"/>
    <col min="24" max="32" width="9.109375" style="58" customWidth="1"/>
    <col min="33" max="16384" width="9.109375" style="58"/>
  </cols>
  <sheetData>
    <row r="1" spans="1:46" ht="5.25" customHeight="1" thickBot="1" x14ac:dyDescent="0.3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</row>
    <row r="2" spans="1:46" ht="30" customHeight="1" x14ac:dyDescent="0.25">
      <c r="A2" s="57"/>
      <c r="B2" s="734" t="str">
        <f>Input!C2</f>
        <v>2026 Dyna Maxx Womens Meet</v>
      </c>
      <c r="C2" s="735"/>
      <c r="D2" s="735"/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5"/>
      <c r="P2" s="735"/>
      <c r="Q2" s="735"/>
      <c r="R2" s="735"/>
      <c r="S2" s="735"/>
      <c r="T2" s="735"/>
      <c r="U2" s="735"/>
      <c r="V2" s="736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</row>
    <row r="3" spans="1:46" ht="13.5" customHeight="1" x14ac:dyDescent="0.3">
      <c r="A3" s="57"/>
      <c r="B3" s="737" t="str">
        <f>F19&amp;" "&amp;G19</f>
        <v>- -</v>
      </c>
      <c r="C3" s="738"/>
      <c r="D3" s="738"/>
      <c r="E3" s="738"/>
      <c r="F3" s="738"/>
      <c r="G3" s="199" t="str">
        <f>'MAIN - SCORING'!D4&amp;" - "&amp;E19&amp;IF(E19=1,"st",IF(E19=2,"nd",IF(E19=3,"rd","-")))&amp;" Attempt"</f>
        <v>DEAD - -- Attempt</v>
      </c>
      <c r="H3" s="199"/>
      <c r="I3" s="199"/>
      <c r="J3" s="713" t="str">
        <f>IF(Loading!J18&gt;=4,"50","")</f>
        <v/>
      </c>
      <c r="K3" s="713" t="str">
        <f>IF(Loading!J18&gt;=3,"50","")</f>
        <v/>
      </c>
      <c r="L3" s="713" t="str">
        <f>IF(Loading!J18&gt;=2,"50","")</f>
        <v/>
      </c>
      <c r="M3" s="713" t="str">
        <f>IF(Loading!J18&gt;=1,"50","")</f>
        <v/>
      </c>
      <c r="N3" s="707" t="str">
        <f>IF(Loading!K24=0,"",Loading!K24)</f>
        <v/>
      </c>
      <c r="O3" s="706" t="str">
        <f>IF(Loading!L24=0,"",Loading!L24)</f>
        <v/>
      </c>
      <c r="P3" s="229"/>
      <c r="Q3" s="229"/>
      <c r="R3" s="67"/>
      <c r="V3" s="68"/>
      <c r="W3" s="57"/>
      <c r="X3" s="36" t="str">
        <f>'MAIN - SCORING'!AQ12</f>
        <v>DEAD</v>
      </c>
      <c r="Y3" s="57"/>
      <c r="Z3" s="228" t="s">
        <v>141</v>
      </c>
      <c r="AA3" s="36" t="str">
        <f>C19</f>
        <v>-</v>
      </c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</row>
    <row r="4" spans="1:46" s="65" customFormat="1" ht="15" customHeight="1" thickBot="1" x14ac:dyDescent="0.35">
      <c r="A4" s="80"/>
      <c r="B4" s="737"/>
      <c r="C4" s="738"/>
      <c r="D4" s="738"/>
      <c r="E4" s="738"/>
      <c r="F4" s="738"/>
      <c r="G4" s="483" t="s">
        <v>235</v>
      </c>
      <c r="H4" s="484" t="str">
        <f>D19</f>
        <v>-</v>
      </c>
      <c r="J4" s="713"/>
      <c r="K4" s="713"/>
      <c r="L4" s="713"/>
      <c r="M4" s="713"/>
      <c r="N4" s="707"/>
      <c r="O4" s="706"/>
      <c r="P4" s="703" t="str">
        <f>IF(Loading!M24=0,"",Loading!M24)</f>
        <v/>
      </c>
      <c r="Q4" s="229"/>
      <c r="R4" s="81"/>
      <c r="S4" s="58"/>
      <c r="T4" s="58"/>
      <c r="U4" s="58"/>
      <c r="V4" s="68"/>
      <c r="W4" s="57"/>
      <c r="X4" s="75" t="s">
        <v>137</v>
      </c>
      <c r="Y4" s="57"/>
      <c r="Z4" s="57"/>
      <c r="AA4" s="172"/>
      <c r="AB4" s="173"/>
      <c r="AC4" s="169"/>
      <c r="AD4" s="173"/>
      <c r="AE4" s="169"/>
      <c r="AF4" s="57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57"/>
      <c r="AT4" s="57"/>
    </row>
    <row r="5" spans="1:46" ht="17.25" customHeight="1" thickBot="1" x14ac:dyDescent="0.35">
      <c r="A5" s="57"/>
      <c r="B5" s="710" t="str">
        <f>VLOOKUP($C$19,Input!$B$7:$L$109,4,FALSE)</f>
        <v>-</v>
      </c>
      <c r="C5" s="711"/>
      <c r="D5" s="711"/>
      <c r="E5" s="711"/>
      <c r="F5" s="712"/>
      <c r="G5" s="728" t="s">
        <v>89</v>
      </c>
      <c r="H5" s="729"/>
      <c r="J5" s="713"/>
      <c r="K5" s="713"/>
      <c r="L5" s="713"/>
      <c r="M5" s="713"/>
      <c r="N5" s="707"/>
      <c r="O5" s="706"/>
      <c r="P5" s="704"/>
      <c r="Q5" s="700" t="str">
        <f>IF(Loading!N24=0,"",Loading!N24)</f>
        <v/>
      </c>
      <c r="R5" s="67"/>
      <c r="V5" s="68"/>
      <c r="W5" s="57"/>
      <c r="X5" s="200"/>
      <c r="Y5" s="714" t="s">
        <v>70</v>
      </c>
      <c r="Z5" s="708"/>
      <c r="AA5" s="708" t="s">
        <v>121</v>
      </c>
      <c r="AB5" s="708"/>
      <c r="AC5" s="708" t="s">
        <v>120</v>
      </c>
      <c r="AD5" s="709"/>
      <c r="AE5" s="187" t="s">
        <v>133</v>
      </c>
      <c r="AF5" s="80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</row>
    <row r="6" spans="1:46" ht="17.25" customHeight="1" x14ac:dyDescent="0.35">
      <c r="A6" s="57"/>
      <c r="B6" s="226"/>
      <c r="C6" s="213"/>
      <c r="D6" s="233" t="s">
        <v>8</v>
      </c>
      <c r="E6" s="303" t="str">
        <f>VLOOKUP($C$19,Input!$B$7:$L$109,7,FALSE)</f>
        <v>-</v>
      </c>
      <c r="F6" s="230"/>
      <c r="G6" s="721" t="str">
        <f>I19</f>
        <v>-</v>
      </c>
      <c r="H6" s="722"/>
      <c r="I6" s="739" t="s">
        <v>111</v>
      </c>
      <c r="J6" s="713"/>
      <c r="K6" s="713"/>
      <c r="L6" s="713"/>
      <c r="M6" s="713"/>
      <c r="N6" s="707"/>
      <c r="O6" s="706"/>
      <c r="P6" s="704"/>
      <c r="Q6" s="701"/>
      <c r="R6" s="725" t="str">
        <f>IF(Loading!O24=0,"",Loading!O24)</f>
        <v/>
      </c>
      <c r="V6" s="68"/>
      <c r="W6" s="57"/>
      <c r="X6" s="178" t="str">
        <f>Input!O4</f>
        <v>SQUAT</v>
      </c>
      <c r="Y6" s="175" t="str">
        <f>VLOOKUP($AA$3,Results!$B$7:$AN$108,10,FALSE)</f>
        <v>-</v>
      </c>
      <c r="Z6" s="174" t="str">
        <f>VLOOKUP($AA$3,Results!$B$7:$AN$108,11,FALSE)</f>
        <v>-</v>
      </c>
      <c r="AA6" s="76" t="str">
        <f>VLOOKUP($AA$3,Results!$B$7:$AN$108,13,FALSE)</f>
        <v>-</v>
      </c>
      <c r="AB6" s="174" t="str">
        <f>VLOOKUP($AA$3,Results!$B$7:$AN$108,14,FALSE)</f>
        <v>-</v>
      </c>
      <c r="AC6" s="76" t="str">
        <f>VLOOKUP($AA$3,Results!$B$7:$AN$108,16,FALSE)</f>
        <v>-</v>
      </c>
      <c r="AD6" s="180" t="str">
        <f>VLOOKUP($AA$3,Results!$B$7:$AN$108,17,FALSE)</f>
        <v>-</v>
      </c>
      <c r="AE6" s="183" t="str">
        <f>IF(AD6="y",AC6,IF(AB6="y",AA6,IF(Z6="y",Y6,"-")))</f>
        <v>-</v>
      </c>
      <c r="AF6" s="80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</row>
    <row r="7" spans="1:46" ht="17.25" customHeight="1" x14ac:dyDescent="0.35">
      <c r="A7" s="57"/>
      <c r="B7" s="226"/>
      <c r="C7" s="213"/>
      <c r="D7" s="232" t="s">
        <v>143</v>
      </c>
      <c r="E7" s="303" t="str">
        <f>VLOOKUP($C$19,Input!$B$7:$L$109,8,FALSE)</f>
        <v>-</v>
      </c>
      <c r="F7" s="230" t="s">
        <v>98</v>
      </c>
      <c r="G7" s="721"/>
      <c r="H7" s="722"/>
      <c r="I7" s="739"/>
      <c r="J7" s="713"/>
      <c r="K7" s="713"/>
      <c r="L7" s="713"/>
      <c r="M7" s="713"/>
      <c r="N7" s="707"/>
      <c r="O7" s="706"/>
      <c r="P7" s="704"/>
      <c r="Q7" s="701"/>
      <c r="R7" s="726"/>
      <c r="S7" s="715" t="str">
        <f>IF(Loading!P24=0,"",Loading!P24)</f>
        <v/>
      </c>
      <c r="V7" s="68"/>
      <c r="W7" s="57"/>
      <c r="X7" s="178" t="str">
        <f>Input!P4</f>
        <v>BENCH</v>
      </c>
      <c r="Y7" s="176" t="str">
        <f>VLOOKUP($AA$3,Results!$B$7:$AN$108,20,FALSE)</f>
        <v>-</v>
      </c>
      <c r="Z7" s="171" t="str">
        <f>VLOOKUP($AA$3,Results!$B$7:$AN$108,21,FALSE)</f>
        <v>-</v>
      </c>
      <c r="AA7" s="171" t="str">
        <f>VLOOKUP($AA$3,Results!$B$7:$AN$108,23,FALSE)</f>
        <v>-</v>
      </c>
      <c r="AB7" s="171" t="str">
        <f>VLOOKUP($AA$3,Results!$B$7:$AN$108,24,FALSE)</f>
        <v>-</v>
      </c>
      <c r="AC7" s="171" t="str">
        <f>VLOOKUP($AA$3,Results!$B$7:$AN$108,26,FALSE)</f>
        <v>-</v>
      </c>
      <c r="AD7" s="181" t="str">
        <f>VLOOKUP($AA$3,Results!$B$7:$AN$108,27,FALSE)</f>
        <v>-</v>
      </c>
      <c r="AE7" s="184" t="str">
        <f t="shared" ref="AE7:AE8" si="0">IF(AD7="y",AC7,IF(AB7="y",AA7,IF(Z7="y",Y7,"-")))</f>
        <v>-</v>
      </c>
      <c r="AF7" s="80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</row>
    <row r="8" spans="1:46" ht="15.75" customHeight="1" thickBot="1" x14ac:dyDescent="0.3">
      <c r="A8" s="57"/>
      <c r="B8" s="227"/>
      <c r="C8" s="65"/>
      <c r="F8" s="65"/>
      <c r="G8" s="721"/>
      <c r="H8" s="722"/>
      <c r="I8" s="739"/>
      <c r="J8" s="713"/>
      <c r="K8" s="713"/>
      <c r="L8" s="713"/>
      <c r="M8" s="713"/>
      <c r="N8" s="707"/>
      <c r="O8" s="706"/>
      <c r="P8" s="704"/>
      <c r="Q8" s="701"/>
      <c r="R8" s="726"/>
      <c r="S8" s="716"/>
      <c r="T8" s="718" t="str">
        <f>IF(Loading!Q24=0,"",Loading!Q24)</f>
        <v/>
      </c>
      <c r="V8" s="68"/>
      <c r="W8" s="57"/>
      <c r="X8" s="179" t="str">
        <f>Input!Q4</f>
        <v>DEAD</v>
      </c>
      <c r="Y8" s="177" t="str">
        <f>VLOOKUP($AA$3,Results!$B$7:$AN$108,30,FALSE)</f>
        <v>-</v>
      </c>
      <c r="Z8" s="79" t="str">
        <f>VLOOKUP($AA$3,Results!$B$7:$AN$108,31,FALSE)</f>
        <v>-</v>
      </c>
      <c r="AA8" s="79" t="str">
        <f>VLOOKUP($AA$3,Results!$B$7:$AN$108,33,FALSE)</f>
        <v>-</v>
      </c>
      <c r="AB8" s="79" t="str">
        <f>VLOOKUP($AA$3,Results!$B$7:$AN$108,34,FALSE)</f>
        <v>-</v>
      </c>
      <c r="AC8" s="79" t="str">
        <f>VLOOKUP($AA$3,Results!$B$7:$AN$108,36,FALSE)</f>
        <v>-</v>
      </c>
      <c r="AD8" s="182" t="str">
        <f>VLOOKUP($AA$3,Results!$B$7:$AN$108,37,FALSE)</f>
        <v>-</v>
      </c>
      <c r="AE8" s="185" t="str">
        <f t="shared" si="0"/>
        <v>-</v>
      </c>
      <c r="AF8" s="80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</row>
    <row r="9" spans="1:46" ht="15.75" customHeight="1" thickBot="1" x14ac:dyDescent="0.3">
      <c r="A9" s="57"/>
      <c r="B9" s="227"/>
      <c r="C9" s="65"/>
      <c r="D9" s="72"/>
      <c r="E9" s="72"/>
      <c r="F9" s="72"/>
      <c r="G9" s="71"/>
      <c r="H9" s="71"/>
      <c r="I9" s="74">
        <f>Loading!C13</f>
        <v>25</v>
      </c>
      <c r="J9" s="713"/>
      <c r="K9" s="713"/>
      <c r="L9" s="713"/>
      <c r="M9" s="713"/>
      <c r="N9" s="707"/>
      <c r="O9" s="706"/>
      <c r="P9" s="704"/>
      <c r="Q9" s="701"/>
      <c r="R9" s="726"/>
      <c r="S9" s="716"/>
      <c r="T9" s="719"/>
      <c r="U9" s="73"/>
      <c r="V9" s="68"/>
      <c r="W9" s="57"/>
      <c r="X9" s="57"/>
      <c r="Y9" s="57"/>
      <c r="Z9" s="57"/>
      <c r="AA9" s="169"/>
      <c r="AB9" s="57"/>
      <c r="AC9" s="80"/>
      <c r="AD9" s="188" t="s">
        <v>134</v>
      </c>
      <c r="AE9" s="186">
        <f>SUM(AE6:AE8)</f>
        <v>0</v>
      </c>
      <c r="AF9" s="75" t="s">
        <v>88</v>
      </c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</row>
    <row r="10" spans="1:46" ht="15.75" customHeight="1" x14ac:dyDescent="0.3">
      <c r="A10" s="57"/>
      <c r="B10" s="66"/>
      <c r="F10" s="65"/>
      <c r="G10" s="730" t="s">
        <v>136</v>
      </c>
      <c r="H10" s="731"/>
      <c r="J10" s="713"/>
      <c r="K10" s="713"/>
      <c r="L10" s="713"/>
      <c r="M10" s="713"/>
      <c r="N10" s="707"/>
      <c r="O10" s="706"/>
      <c r="P10" s="704"/>
      <c r="Q10" s="701"/>
      <c r="R10" s="726"/>
      <c r="S10" s="716"/>
      <c r="T10" s="720"/>
      <c r="V10" s="68"/>
      <c r="W10" s="57"/>
      <c r="X10" s="80"/>
      <c r="Y10" s="80"/>
      <c r="Z10" s="80"/>
      <c r="AA10" s="80"/>
      <c r="AB10" s="80"/>
      <c r="AC10" s="80"/>
      <c r="AD10" s="80"/>
      <c r="AE10" s="80"/>
      <c r="AF10" s="80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</row>
    <row r="11" spans="1:46" ht="13.5" customHeight="1" x14ac:dyDescent="0.25">
      <c r="A11" s="57"/>
      <c r="B11" s="690" t="str">
        <f>IF($X$3="squat","Rack Height","-")</f>
        <v>-</v>
      </c>
      <c r="C11" s="691"/>
      <c r="D11" s="691"/>
      <c r="E11" s="740" t="str">
        <f>IF(B11="-","-",IF(VLOOKUP($C$19,Input!$B$7:$L$109,9,FALSE)="","-",VLOOKUP($C$19,Input!$B$7:$L$109,9,FALSE)))</f>
        <v>-</v>
      </c>
      <c r="F11" s="743"/>
      <c r="G11" s="721" t="str">
        <f>J19</f>
        <v>-</v>
      </c>
      <c r="H11" s="722"/>
      <c r="J11" s="713"/>
      <c r="K11" s="713"/>
      <c r="L11" s="713"/>
      <c r="M11" s="713"/>
      <c r="N11" s="707"/>
      <c r="O11" s="706"/>
      <c r="P11" s="704"/>
      <c r="Q11" s="701"/>
      <c r="R11" s="726"/>
      <c r="S11" s="717"/>
      <c r="V11" s="68"/>
      <c r="W11" s="57"/>
      <c r="X11" s="75" t="s">
        <v>138</v>
      </c>
      <c r="Y11" s="57"/>
      <c r="Z11" s="57"/>
      <c r="AA11" s="169"/>
      <c r="AB11" s="57"/>
      <c r="AC11" s="170"/>
      <c r="AD11" s="57"/>
      <c r="AE11" s="170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</row>
    <row r="12" spans="1:46" ht="13.5" customHeight="1" thickBot="1" x14ac:dyDescent="0.3">
      <c r="A12" s="57"/>
      <c r="B12" s="690"/>
      <c r="C12" s="691"/>
      <c r="D12" s="691"/>
      <c r="E12" s="741"/>
      <c r="F12" s="743"/>
      <c r="G12" s="721"/>
      <c r="H12" s="722"/>
      <c r="J12" s="713"/>
      <c r="K12" s="713"/>
      <c r="L12" s="713"/>
      <c r="M12" s="713"/>
      <c r="N12" s="707"/>
      <c r="O12" s="706"/>
      <c r="P12" s="704"/>
      <c r="Q12" s="701"/>
      <c r="R12" s="727"/>
      <c r="V12" s="68"/>
      <c r="W12" s="57"/>
      <c r="X12" s="201"/>
      <c r="Y12" s="714" t="s">
        <v>70</v>
      </c>
      <c r="Z12" s="708"/>
      <c r="AA12" s="708" t="s">
        <v>121</v>
      </c>
      <c r="AB12" s="708"/>
      <c r="AC12" s="708" t="s">
        <v>120</v>
      </c>
      <c r="AD12" s="709"/>
      <c r="AE12" s="187" t="s">
        <v>133</v>
      </c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</row>
    <row r="13" spans="1:46" ht="13.5" customHeight="1" thickBot="1" x14ac:dyDescent="0.3">
      <c r="A13" s="57"/>
      <c r="B13" s="690" t="str">
        <f>IF($X$3="squat","Hooks","-")</f>
        <v>-</v>
      </c>
      <c r="C13" s="691"/>
      <c r="D13" s="691"/>
      <c r="E13" s="694" t="str">
        <f>IF(B13="-","-",IF(VLOOKUP($C$19,Input!$B$7:$L$109,10,FALSE)="","-",VLOOKUP($C$19,Input!$B$7:$L$109,10,FALSE)))</f>
        <v>-</v>
      </c>
      <c r="F13" s="65"/>
      <c r="G13" s="723"/>
      <c r="H13" s="724"/>
      <c r="J13" s="713"/>
      <c r="K13" s="713"/>
      <c r="L13" s="713"/>
      <c r="M13" s="713"/>
      <c r="N13" s="707"/>
      <c r="O13" s="706"/>
      <c r="P13" s="704"/>
      <c r="Q13" s="702"/>
      <c r="R13" s="67"/>
      <c r="V13" s="68"/>
      <c r="W13" s="57"/>
      <c r="X13" s="178" t="str">
        <f>X6</f>
        <v>SQUAT</v>
      </c>
      <c r="Y13" s="189" t="str">
        <f>IF(Y6="-","-",Y6*Lookups!$T$3)</f>
        <v>-</v>
      </c>
      <c r="Z13" s="174" t="str">
        <f>Z6</f>
        <v>-</v>
      </c>
      <c r="AA13" s="192" t="str">
        <f>IF(AA6="-","-",AA6*Lookups!$T$3)</f>
        <v>-</v>
      </c>
      <c r="AB13" s="174" t="str">
        <f>AB6</f>
        <v>-</v>
      </c>
      <c r="AC13" s="192" t="str">
        <f>IF(AC6="-","-",AC6*Lookups!$T$3)</f>
        <v>-</v>
      </c>
      <c r="AD13" s="180" t="str">
        <f>AD6</f>
        <v>-</v>
      </c>
      <c r="AE13" s="195" t="str">
        <f>IF(AE6="-","-",AE6*Lookups!$T$3)</f>
        <v>-</v>
      </c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</row>
    <row r="14" spans="1:46" ht="13.5" customHeight="1" x14ac:dyDescent="0.25">
      <c r="A14" s="57"/>
      <c r="B14" s="690"/>
      <c r="C14" s="691"/>
      <c r="D14" s="691"/>
      <c r="E14" s="742"/>
      <c r="F14" s="65"/>
      <c r="J14" s="713"/>
      <c r="K14" s="713"/>
      <c r="L14" s="713"/>
      <c r="M14" s="713"/>
      <c r="N14" s="707"/>
      <c r="O14" s="706"/>
      <c r="P14" s="705"/>
      <c r="Q14" s="229"/>
      <c r="R14" s="67"/>
      <c r="V14" s="68"/>
      <c r="W14" s="57"/>
      <c r="X14" s="178" t="str">
        <f>X7</f>
        <v>BENCH</v>
      </c>
      <c r="Y14" s="190" t="str">
        <f>IF(Y7="-","-",Y7*Lookups!$T$3)</f>
        <v>-</v>
      </c>
      <c r="Z14" s="171" t="str">
        <f>Z7</f>
        <v>-</v>
      </c>
      <c r="AA14" s="193" t="str">
        <f>IF(AA7="-","-",AA7*Lookups!$T$3)</f>
        <v>-</v>
      </c>
      <c r="AB14" s="171" t="str">
        <f>AB7</f>
        <v>-</v>
      </c>
      <c r="AC14" s="193" t="str">
        <f>IF(AC7="-","-",AC7*Lookups!$T$3)</f>
        <v>-</v>
      </c>
      <c r="AD14" s="181" t="str">
        <f>AD7</f>
        <v>-</v>
      </c>
      <c r="AE14" s="196" t="str">
        <f>IF(AE7="-","-",AE7*Lookups!$T$3)</f>
        <v>-</v>
      </c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</row>
    <row r="15" spans="1:46" ht="13.5" customHeight="1" thickBot="1" x14ac:dyDescent="0.3">
      <c r="A15" s="57"/>
      <c r="B15" s="690" t="str">
        <f>IF($X$3="squat","Walkout","-")</f>
        <v>-</v>
      </c>
      <c r="C15" s="691"/>
      <c r="D15" s="691"/>
      <c r="E15" s="694" t="str">
        <f>IF(B15="-","-",IF(VLOOKUP($C$19,Input!$B$7:$L$109,11,FALSE)="","-",VLOOKUP($C$19,Input!$B$7:$L$109,11,FALSE)))</f>
        <v>-</v>
      </c>
      <c r="J15" s="713"/>
      <c r="K15" s="713"/>
      <c r="L15" s="713"/>
      <c r="M15" s="713"/>
      <c r="N15" s="707"/>
      <c r="O15" s="706"/>
      <c r="P15" s="229"/>
      <c r="Q15" s="229"/>
      <c r="R15" s="67"/>
      <c r="V15" s="68"/>
      <c r="W15" s="57"/>
      <c r="X15" s="179" t="str">
        <f>X8</f>
        <v>DEAD</v>
      </c>
      <c r="Y15" s="191" t="str">
        <f>IF(Y8="-","-",Y8*Lookups!$T$3)</f>
        <v>-</v>
      </c>
      <c r="Z15" s="79" t="str">
        <f>Z8</f>
        <v>-</v>
      </c>
      <c r="AA15" s="194" t="str">
        <f>IF(AA8="-","-",AA8*Lookups!$T$3)</f>
        <v>-</v>
      </c>
      <c r="AB15" s="79" t="str">
        <f>AB8</f>
        <v>-</v>
      </c>
      <c r="AC15" s="194" t="str">
        <f>IF(AC8="-","-",AC8*Lookups!$T$3)</f>
        <v>-</v>
      </c>
      <c r="AD15" s="182" t="str">
        <f>AD8</f>
        <v>-</v>
      </c>
      <c r="AE15" s="197" t="str">
        <f>IF(AE8="-","-",AE8*Lookups!$T$3)</f>
        <v>-</v>
      </c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</row>
    <row r="16" spans="1:46" ht="13.5" customHeight="1" thickBot="1" x14ac:dyDescent="0.3">
      <c r="A16" s="57"/>
      <c r="B16" s="692"/>
      <c r="C16" s="693"/>
      <c r="D16" s="693"/>
      <c r="E16" s="695"/>
      <c r="F16" s="69"/>
      <c r="G16" s="69"/>
      <c r="H16" s="69"/>
      <c r="I16" s="69"/>
      <c r="J16" s="70" t="str">
        <f>IF(Loading!G22="BAD","BAD STACK"," ")</f>
        <v xml:space="preserve"> </v>
      </c>
      <c r="K16" s="69"/>
      <c r="L16" s="69"/>
      <c r="M16" s="69"/>
      <c r="N16" s="69"/>
      <c r="O16" s="69"/>
      <c r="P16" s="69"/>
      <c r="Q16" s="69"/>
      <c r="R16" s="69"/>
      <c r="S16" s="732"/>
      <c r="T16" s="732"/>
      <c r="U16" s="732"/>
      <c r="V16" s="733"/>
      <c r="W16" s="57"/>
      <c r="X16" s="57"/>
      <c r="Y16" s="57"/>
      <c r="Z16" s="57"/>
      <c r="AA16" s="169"/>
      <c r="AB16" s="57"/>
      <c r="AC16" s="57"/>
      <c r="AD16" s="188" t="s">
        <v>134</v>
      </c>
      <c r="AE16" s="198">
        <f>IF(AE9="-","-",AE9*Lookups!$T$3)</f>
        <v>0</v>
      </c>
      <c r="AF16" s="75" t="s">
        <v>135</v>
      </c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</row>
    <row r="17" spans="1:46" x14ac:dyDescent="0.25">
      <c r="A17" s="57"/>
      <c r="B17" s="39" t="s">
        <v>86</v>
      </c>
      <c r="C17" s="39"/>
      <c r="D17" s="55"/>
      <c r="E17" s="32"/>
      <c r="F17" s="40"/>
      <c r="G17" s="40"/>
      <c r="H17" s="32" t="s">
        <v>52</v>
      </c>
      <c r="I17" s="32" t="s">
        <v>72</v>
      </c>
      <c r="J17" s="682" t="s">
        <v>72</v>
      </c>
      <c r="K17" s="682"/>
      <c r="L17" s="682"/>
      <c r="M17" s="56"/>
      <c r="N17" s="56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</row>
    <row r="18" spans="1:46" ht="13.8" thickBot="1" x14ac:dyDescent="0.3">
      <c r="A18" s="57"/>
      <c r="B18" s="41" t="s">
        <v>87</v>
      </c>
      <c r="C18" s="234" t="s">
        <v>62</v>
      </c>
      <c r="D18" s="41" t="s">
        <v>56</v>
      </c>
      <c r="E18" s="56" t="s">
        <v>142</v>
      </c>
      <c r="F18" s="41" t="s">
        <v>14</v>
      </c>
      <c r="G18" s="41" t="s">
        <v>69</v>
      </c>
      <c r="H18" s="41" t="s">
        <v>48</v>
      </c>
      <c r="I18" s="41" t="s">
        <v>88</v>
      </c>
      <c r="J18" s="683" t="s">
        <v>98</v>
      </c>
      <c r="K18" s="683"/>
      <c r="L18" s="683"/>
      <c r="M18" s="56"/>
      <c r="N18" s="75" t="s">
        <v>113</v>
      </c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</row>
    <row r="19" spans="1:46" s="213" customFormat="1" ht="17.399999999999999" x14ac:dyDescent="0.3">
      <c r="A19" s="210"/>
      <c r="B19" s="231">
        <v>1</v>
      </c>
      <c r="C19" s="235" t="str">
        <f>'MAIN - SCORING'!AN14</f>
        <v>-</v>
      </c>
      <c r="D19" s="216" t="str">
        <f>'MAIN - SCORING'!AO14</f>
        <v>-</v>
      </c>
      <c r="E19" s="217" t="str">
        <f>'MAIN - SCORING'!AT14</f>
        <v>-</v>
      </c>
      <c r="F19" s="218" t="str">
        <f>'MAIN - SCORING'!AP14</f>
        <v>-</v>
      </c>
      <c r="G19" s="218" t="str">
        <f>'MAIN - SCORING'!AQ14</f>
        <v>-</v>
      </c>
      <c r="H19" s="219" t="str">
        <f>'MAIN - SCORING'!AR14</f>
        <v>-</v>
      </c>
      <c r="I19" s="211" t="str">
        <f>'MAIN - SCORING'!AS14</f>
        <v>-</v>
      </c>
      <c r="J19" s="696" t="str">
        <f>IF(I19="-","-",APF_lbs(I19))</f>
        <v>-</v>
      </c>
      <c r="K19" s="697"/>
      <c r="L19" s="698"/>
      <c r="M19" s="212"/>
      <c r="N19" s="699" t="str">
        <f>Loading!J24</f>
        <v/>
      </c>
      <c r="O19" s="699"/>
      <c r="P19" s="496" t="str">
        <f>Loading!K24</f>
        <v/>
      </c>
      <c r="Q19" s="496" t="str">
        <f>Loading!L24</f>
        <v/>
      </c>
      <c r="R19" s="496" t="str">
        <f>Loading!M24</f>
        <v/>
      </c>
      <c r="S19" s="496" t="str">
        <f>Loading!N24</f>
        <v/>
      </c>
      <c r="T19" s="496" t="str">
        <f>Loading!O24</f>
        <v/>
      </c>
      <c r="U19" s="242" t="str">
        <f>Loading!P24</f>
        <v/>
      </c>
      <c r="V19" s="496" t="str">
        <f>Loading!Q24</f>
        <v/>
      </c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</row>
    <row r="20" spans="1:46" s="213" customFormat="1" ht="17.399999999999999" x14ac:dyDescent="0.3">
      <c r="A20" s="210"/>
      <c r="B20" s="214">
        <f>'MAIN - SCORING'!AM15</f>
        <v>2</v>
      </c>
      <c r="C20" s="236" t="str">
        <f>'MAIN - SCORING'!AN15</f>
        <v>-</v>
      </c>
      <c r="D20" s="220" t="str">
        <f>'MAIN - SCORING'!AO15</f>
        <v>-</v>
      </c>
      <c r="E20" s="221" t="str">
        <f>'MAIN - SCORING'!AT15</f>
        <v>-</v>
      </c>
      <c r="F20" s="222" t="str">
        <f>'MAIN - SCORING'!AP15</f>
        <v>-</v>
      </c>
      <c r="G20" s="222" t="str">
        <f>'MAIN - SCORING'!AQ15</f>
        <v>-</v>
      </c>
      <c r="H20" s="223" t="str">
        <f>'MAIN - SCORING'!AR15</f>
        <v>-</v>
      </c>
      <c r="I20" s="215" t="str">
        <f>'MAIN - SCORING'!AS15</f>
        <v>-</v>
      </c>
      <c r="J20" s="687" t="str">
        <f t="shared" ref="J20:J23" si="1">IF(I20="-","-",APF_lbs(I20))</f>
        <v>-</v>
      </c>
      <c r="K20" s="688"/>
      <c r="L20" s="689"/>
      <c r="M20" s="212"/>
      <c r="N20" s="699" t="str">
        <f>Loading!J35</f>
        <v/>
      </c>
      <c r="O20" s="699"/>
      <c r="P20" s="496" t="str">
        <f>Loading!K35</f>
        <v/>
      </c>
      <c r="Q20" s="496" t="str">
        <f>Loading!L35</f>
        <v/>
      </c>
      <c r="R20" s="496" t="str">
        <f>Loading!M35</f>
        <v/>
      </c>
      <c r="S20" s="496" t="str">
        <f>Loading!N35</f>
        <v/>
      </c>
      <c r="T20" s="496" t="str">
        <f>Loading!O35</f>
        <v/>
      </c>
      <c r="U20" s="242" t="str">
        <f>Loading!P35</f>
        <v/>
      </c>
      <c r="V20" s="496" t="str">
        <f>Loading!Q35</f>
        <v/>
      </c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</row>
    <row r="21" spans="1:46" s="213" customFormat="1" ht="17.399999999999999" x14ac:dyDescent="0.3">
      <c r="A21" s="210"/>
      <c r="B21" s="214">
        <f>'MAIN - SCORING'!AM16</f>
        <v>3</v>
      </c>
      <c r="C21" s="236" t="str">
        <f>'MAIN - SCORING'!AN16</f>
        <v>-</v>
      </c>
      <c r="D21" s="220" t="str">
        <f>'MAIN - SCORING'!AO16</f>
        <v>-</v>
      </c>
      <c r="E21" s="221" t="str">
        <f>'MAIN - SCORING'!AT16</f>
        <v>-</v>
      </c>
      <c r="F21" s="222" t="str">
        <f>'MAIN - SCORING'!AP16</f>
        <v>-</v>
      </c>
      <c r="G21" s="222" t="str">
        <f>'MAIN - SCORING'!AQ16</f>
        <v>-</v>
      </c>
      <c r="H21" s="223" t="str">
        <f>'MAIN - SCORING'!AR16</f>
        <v>-</v>
      </c>
      <c r="I21" s="215" t="str">
        <f>'MAIN - SCORING'!AS16</f>
        <v>-</v>
      </c>
      <c r="J21" s="687" t="str">
        <f t="shared" si="1"/>
        <v>-</v>
      </c>
      <c r="K21" s="688"/>
      <c r="L21" s="689"/>
      <c r="M21" s="212"/>
      <c r="N21" s="210"/>
      <c r="O21" s="210"/>
      <c r="P21" s="210"/>
      <c r="Q21" s="210"/>
      <c r="R21" s="210"/>
      <c r="S21" s="210"/>
      <c r="T21" s="210"/>
      <c r="U21" s="210"/>
      <c r="V21" s="210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</row>
    <row r="22" spans="1:46" s="213" customFormat="1" ht="17.399999999999999" x14ac:dyDescent="0.3">
      <c r="A22" s="210"/>
      <c r="B22" s="214">
        <f>'MAIN - SCORING'!AM17</f>
        <v>4</v>
      </c>
      <c r="C22" s="236" t="str">
        <f>'MAIN - SCORING'!AN17</f>
        <v>-</v>
      </c>
      <c r="D22" s="220" t="str">
        <f>'MAIN - SCORING'!AO17</f>
        <v>-</v>
      </c>
      <c r="E22" s="221" t="str">
        <f>'MAIN - SCORING'!AT17</f>
        <v>-</v>
      </c>
      <c r="F22" s="222" t="str">
        <f>'MAIN - SCORING'!AP17</f>
        <v>-</v>
      </c>
      <c r="G22" s="222" t="str">
        <f>'MAIN - SCORING'!AQ17</f>
        <v>-</v>
      </c>
      <c r="H22" s="223" t="str">
        <f>'MAIN - SCORING'!AR17</f>
        <v>-</v>
      </c>
      <c r="I22" s="215" t="str">
        <f>'MAIN - SCORING'!AS17</f>
        <v>-</v>
      </c>
      <c r="J22" s="687" t="str">
        <f t="shared" si="1"/>
        <v>-</v>
      </c>
      <c r="K22" s="688"/>
      <c r="L22" s="689"/>
      <c r="M22" s="212"/>
      <c r="N22" s="210"/>
      <c r="O22" s="210"/>
      <c r="P22" s="210"/>
      <c r="Q22" s="210"/>
      <c r="R22" s="210"/>
      <c r="S22" s="210"/>
      <c r="T22" s="210"/>
      <c r="U22" s="210"/>
      <c r="V22" s="210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</row>
    <row r="23" spans="1:46" s="213" customFormat="1" ht="18" thickBot="1" x14ac:dyDescent="0.35">
      <c r="A23" s="210"/>
      <c r="B23" s="243">
        <f>'MAIN - SCORING'!AM18</f>
        <v>5</v>
      </c>
      <c r="C23" s="244" t="str">
        <f>'MAIN - SCORING'!AN18</f>
        <v>-</v>
      </c>
      <c r="D23" s="224" t="str">
        <f>'MAIN - SCORING'!AO18</f>
        <v>-</v>
      </c>
      <c r="E23" s="225" t="str">
        <f>'MAIN - SCORING'!AT18</f>
        <v>-</v>
      </c>
      <c r="F23" s="245" t="str">
        <f>'MAIN - SCORING'!AP18</f>
        <v>-</v>
      </c>
      <c r="G23" s="245" t="str">
        <f>'MAIN - SCORING'!AQ18</f>
        <v>-</v>
      </c>
      <c r="H23" s="246" t="str">
        <f>'MAIN - SCORING'!AR18</f>
        <v>-</v>
      </c>
      <c r="I23" s="247" t="str">
        <f>'MAIN - SCORING'!AS18</f>
        <v>-</v>
      </c>
      <c r="J23" s="684" t="str">
        <f t="shared" si="1"/>
        <v>-</v>
      </c>
      <c r="K23" s="685"/>
      <c r="L23" s="686"/>
      <c r="M23" s="212"/>
      <c r="N23" s="210"/>
      <c r="O23" s="210"/>
      <c r="P23" s="210"/>
      <c r="Q23" s="210"/>
      <c r="R23" s="210"/>
      <c r="S23" s="210"/>
      <c r="T23" s="210"/>
      <c r="U23" s="210"/>
      <c r="V23" s="210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</row>
    <row r="24" spans="1:46" x14ac:dyDescent="0.2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</row>
    <row r="25" spans="1:46" x14ac:dyDescent="0.2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</row>
    <row r="26" spans="1:46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</row>
    <row r="27" spans="1:46" x14ac:dyDescent="0.2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</row>
    <row r="28" spans="1:46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</row>
    <row r="29" spans="1:46" x14ac:dyDescent="0.2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</row>
    <row r="30" spans="1:46" x14ac:dyDescent="0.2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</row>
    <row r="31" spans="1:46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</row>
    <row r="32" spans="1:46" x14ac:dyDescent="0.2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</row>
    <row r="33" spans="1:46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</row>
    <row r="34" spans="1:46" x14ac:dyDescent="0.2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</row>
    <row r="35" spans="1:46" x14ac:dyDescent="0.2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</row>
    <row r="36" spans="1:46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</row>
    <row r="37" spans="1:46" x14ac:dyDescent="0.2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</row>
    <row r="38" spans="1:46" x14ac:dyDescent="0.2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</row>
    <row r="39" spans="1:46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</row>
    <row r="40" spans="1:46" x14ac:dyDescent="0.25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</row>
    <row r="41" spans="1:46" x14ac:dyDescent="0.25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</row>
    <row r="42" spans="1:46" x14ac:dyDescent="0.25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</row>
    <row r="43" spans="1:46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</row>
    <row r="44" spans="1:46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</row>
    <row r="45" spans="1:46" x14ac:dyDescent="0.25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</row>
    <row r="46" spans="1:46" ht="12" customHeight="1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</row>
  </sheetData>
  <sheetProtection sheet="1" formatCells="0" formatColumns="0" formatRows="0"/>
  <mergeCells count="42">
    <mergeCell ref="S16:V16"/>
    <mergeCell ref="B2:V2"/>
    <mergeCell ref="B3:F4"/>
    <mergeCell ref="Y5:Z5"/>
    <mergeCell ref="M3:M15"/>
    <mergeCell ref="I6:I8"/>
    <mergeCell ref="E11:E12"/>
    <mergeCell ref="B11:D12"/>
    <mergeCell ref="B13:D14"/>
    <mergeCell ref="E13:E14"/>
    <mergeCell ref="F11:F12"/>
    <mergeCell ref="AA5:AB5"/>
    <mergeCell ref="AC5:AD5"/>
    <mergeCell ref="B5:F5"/>
    <mergeCell ref="J3:J15"/>
    <mergeCell ref="K3:K15"/>
    <mergeCell ref="L3:L15"/>
    <mergeCell ref="Y12:Z12"/>
    <mergeCell ref="AA12:AB12"/>
    <mergeCell ref="AC12:AD12"/>
    <mergeCell ref="S7:S11"/>
    <mergeCell ref="T8:T10"/>
    <mergeCell ref="G6:H8"/>
    <mergeCell ref="G11:H13"/>
    <mergeCell ref="R6:R12"/>
    <mergeCell ref="G5:H5"/>
    <mergeCell ref="G10:H10"/>
    <mergeCell ref="N19:O19"/>
    <mergeCell ref="N20:O20"/>
    <mergeCell ref="Q5:Q13"/>
    <mergeCell ref="P4:P14"/>
    <mergeCell ref="O3:O15"/>
    <mergeCell ref="N3:N15"/>
    <mergeCell ref="J23:L23"/>
    <mergeCell ref="J21:L21"/>
    <mergeCell ref="B15:D16"/>
    <mergeCell ref="E15:E16"/>
    <mergeCell ref="J20:L20"/>
    <mergeCell ref="J19:L19"/>
    <mergeCell ref="J18:L18"/>
    <mergeCell ref="J17:L17"/>
    <mergeCell ref="J22:L22"/>
  </mergeCells>
  <conditionalFormatting sqref="D18:D23">
    <cfRule type="cellIs" dxfId="14" priority="2" operator="equal">
      <formula>1</formula>
    </cfRule>
    <cfRule type="cellIs" dxfId="13" priority="3" operator="equal">
      <formula>3</formula>
    </cfRule>
    <cfRule type="cellIs" dxfId="12" priority="4" operator="equal">
      <formula>2</formula>
    </cfRule>
  </conditionalFormatting>
  <conditionalFormatting sqref="E15:E16">
    <cfRule type="cellIs" dxfId="11" priority="1" operator="equal">
      <formula>"yes"</formula>
    </cfRule>
  </conditionalFormatting>
  <conditionalFormatting sqref="E17">
    <cfRule type="cellIs" dxfId="10" priority="31" operator="equal">
      <formula>1</formula>
    </cfRule>
    <cfRule type="cellIs" dxfId="9" priority="32" operator="equal">
      <formula>3</formula>
    </cfRule>
    <cfRule type="cellIs" dxfId="8" priority="33" operator="equal">
      <formula>2</formula>
    </cfRule>
  </conditionalFormatting>
  <conditionalFormatting sqref="J3:O4">
    <cfRule type="cellIs" dxfId="7" priority="8" operator="equal">
      <formula>""</formula>
    </cfRule>
  </conditionalFormatting>
  <conditionalFormatting sqref="P4 Q5 R6 S7 T8">
    <cfRule type="cellIs" dxfId="6" priority="30" operator="equal">
      <formula>""</formula>
    </cfRule>
  </conditionalFormatting>
  <conditionalFormatting sqref="Y6:Y8">
    <cfRule type="expression" dxfId="5" priority="24">
      <formula>IF(Z6="n",1,0)</formula>
    </cfRule>
  </conditionalFormatting>
  <conditionalFormatting sqref="Y13:Y15">
    <cfRule type="expression" dxfId="4" priority="14">
      <formula>IF(Z13="n",1,0)</formula>
    </cfRule>
  </conditionalFormatting>
  <conditionalFormatting sqref="AA6:AA8 AC6:AC8 Y6:Y8">
    <cfRule type="expression" dxfId="3" priority="16">
      <formula>IF(Z6="y",1,0)</formula>
    </cfRule>
  </conditionalFormatting>
  <conditionalFormatting sqref="AA6:AA8 AC6:AC8">
    <cfRule type="expression" dxfId="2" priority="15">
      <formula>IF(AB6="n",1,0)</formula>
    </cfRule>
  </conditionalFormatting>
  <conditionalFormatting sqref="AA13:AA15 AC13:AC15 Y13:Y15">
    <cfRule type="expression" dxfId="1" priority="12">
      <formula>IF(Z13="y",1,0)</formula>
    </cfRule>
  </conditionalFormatting>
  <conditionalFormatting sqref="AA13:AA15 AC13:AC15">
    <cfRule type="expression" dxfId="0" priority="11">
      <formula>IF(AB13="n",1,0)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DK108"/>
  <sheetViews>
    <sheetView tabSelected="1" workbookViewId="0">
      <selection activeCell="C7" sqref="C7"/>
    </sheetView>
  </sheetViews>
  <sheetFormatPr defaultColWidth="11.44140625" defaultRowHeight="13.2" x14ac:dyDescent="0.25"/>
  <cols>
    <col min="1" max="1" width="2.77734375" style="1" customWidth="1"/>
    <col min="2" max="2" width="3.88671875" style="42" customWidth="1"/>
    <col min="3" max="3" width="12.88671875" style="1" customWidth="1"/>
    <col min="4" max="4" width="14.88671875" style="1" customWidth="1"/>
    <col min="5" max="5" width="17.44140625" style="1" customWidth="1"/>
    <col min="6" max="6" width="24" style="1" customWidth="1"/>
    <col min="7" max="7" width="30.6640625" style="84" customWidth="1"/>
    <col min="8" max="8" width="5" style="8" customWidth="1"/>
    <col min="9" max="9" width="7.6640625" style="144" customWidth="1"/>
    <col min="10" max="10" width="1.88671875" style="1" customWidth="1"/>
    <col min="11" max="11" width="5" style="1" hidden="1" customWidth="1"/>
    <col min="12" max="12" width="5.109375" style="1" hidden="1" customWidth="1"/>
    <col min="13" max="13" width="5" style="3" hidden="1" customWidth="1"/>
    <col min="14" max="14" width="5" style="1" hidden="1" customWidth="1"/>
    <col min="15" max="15" width="3.109375" style="1" hidden="1" customWidth="1"/>
    <col min="16" max="16" width="5" style="3" hidden="1" customWidth="1"/>
    <col min="17" max="17" width="5" style="1" hidden="1" customWidth="1"/>
    <col min="18" max="18" width="3.109375" style="1" hidden="1" customWidth="1"/>
    <col min="19" max="19" width="5" style="3" hidden="1" customWidth="1"/>
    <col min="20" max="20" width="8.88671875" style="1" customWidth="1"/>
    <col min="21" max="21" width="5" style="1" hidden="1" customWidth="1"/>
    <col min="22" max="22" width="3.109375" style="1" hidden="1" customWidth="1"/>
    <col min="23" max="24" width="5" style="1" hidden="1" customWidth="1"/>
    <col min="25" max="25" width="3.109375" style="1" hidden="1" customWidth="1"/>
    <col min="26" max="27" width="5" style="1" hidden="1" customWidth="1"/>
    <col min="28" max="28" width="3.109375" style="1" hidden="1" customWidth="1"/>
    <col min="29" max="29" width="5" style="1" hidden="1" customWidth="1"/>
    <col min="30" max="30" width="8.88671875" style="1" customWidth="1"/>
    <col min="31" max="31" width="5" style="1" hidden="1" customWidth="1"/>
    <col min="32" max="32" width="3.109375" style="1" hidden="1" customWidth="1"/>
    <col min="33" max="34" width="5" style="1" hidden="1" customWidth="1"/>
    <col min="35" max="35" width="3.109375" style="1" hidden="1" customWidth="1"/>
    <col min="36" max="37" width="5" style="1" hidden="1" customWidth="1"/>
    <col min="38" max="38" width="3.109375" style="1" hidden="1" customWidth="1"/>
    <col min="39" max="39" width="5" style="1" hidden="1" customWidth="1"/>
    <col min="40" max="40" width="8.88671875" style="1" customWidth="1"/>
    <col min="41" max="41" width="1.88671875" style="8" customWidth="1"/>
    <col min="42" max="42" width="8.6640625" style="1" customWidth="1"/>
    <col min="43" max="43" width="7.109375" style="134" bestFit="1" customWidth="1"/>
    <col min="44" max="44" width="7.109375" style="135" bestFit="1" customWidth="1"/>
    <col min="45" max="47" width="7" style="87" customWidth="1"/>
    <col min="48" max="48" width="7" style="88" customWidth="1"/>
    <col min="49" max="49" width="8.5546875" style="87" customWidth="1"/>
    <col min="50" max="51" width="10.6640625" style="108" bestFit="1" customWidth="1"/>
    <col min="52" max="52" width="9.5546875" style="98" bestFit="1" customWidth="1"/>
    <col min="53" max="53" width="1.88671875" style="8" customWidth="1"/>
    <col min="54" max="54" width="8.77734375" style="292" bestFit="1" customWidth="1"/>
    <col min="55" max="55" width="1.88671875" style="1" customWidth="1"/>
    <col min="56" max="56" width="4.5546875" style="9" customWidth="1"/>
    <col min="57" max="57" width="16.33203125" style="9" customWidth="1"/>
    <col min="58" max="58" width="4.5546875" style="9" customWidth="1"/>
    <col min="59" max="59" width="16.33203125" style="9" customWidth="1"/>
    <col min="60" max="60" width="4.5546875" style="9" customWidth="1"/>
    <col min="61" max="61" width="16.33203125" style="9" customWidth="1"/>
    <col min="62" max="62" width="4.5546875" style="9" customWidth="1"/>
    <col min="63" max="63" width="16.33203125" style="9" customWidth="1"/>
    <col min="64" max="64" width="4.5546875" style="9" customWidth="1"/>
    <col min="65" max="65" width="16.33203125" style="9" customWidth="1"/>
    <col min="66" max="66" width="4.5546875" style="9" customWidth="1"/>
    <col min="67" max="67" width="16.33203125" style="9" customWidth="1"/>
    <col min="68" max="68" width="4.5546875" style="9" customWidth="1"/>
    <col min="69" max="69" width="16.33203125" style="9" customWidth="1"/>
    <col min="70" max="70" width="4.5546875" style="9" customWidth="1"/>
    <col min="71" max="71" width="16.33203125" style="9" customWidth="1"/>
    <col min="72" max="72" width="4.5546875" style="9" customWidth="1"/>
    <col min="73" max="73" width="16.33203125" style="9" customWidth="1"/>
    <col min="74" max="74" width="4.5546875" style="9" customWidth="1"/>
    <col min="75" max="75" width="16.33203125" style="9" customWidth="1"/>
    <col min="76" max="76" width="4.5546875" style="9" customWidth="1"/>
    <col min="77" max="77" width="16.33203125" style="9" customWidth="1"/>
    <col min="78" max="78" width="4.5546875" style="9" customWidth="1"/>
    <col min="79" max="79" width="16.33203125" style="9" customWidth="1"/>
    <col min="80" max="80" width="4.5546875" style="9" customWidth="1"/>
    <col min="81" max="81" width="16.33203125" style="9" customWidth="1"/>
    <col min="82" max="82" width="4.5546875" style="9" customWidth="1"/>
    <col min="83" max="83" width="16.33203125" style="9" customWidth="1"/>
    <col min="84" max="84" width="4.5546875" style="9" customWidth="1"/>
    <col min="85" max="85" width="16.33203125" style="9" customWidth="1"/>
    <col min="86" max="86" width="4.5546875" style="9" customWidth="1"/>
    <col min="87" max="87" width="16.33203125" style="9" customWidth="1"/>
    <col min="88" max="88" width="4.5546875" style="9" customWidth="1"/>
    <col min="89" max="89" width="16.33203125" style="9" customWidth="1"/>
    <col min="90" max="90" width="4.5546875" style="9" customWidth="1"/>
    <col min="91" max="91" width="16.33203125" style="9" customWidth="1"/>
    <col min="92" max="92" width="4.5546875" style="9" customWidth="1"/>
    <col min="93" max="93" width="16.33203125" style="9" customWidth="1"/>
    <col min="94" max="94" width="4.5546875" style="9" customWidth="1"/>
    <col min="95" max="95" width="16.33203125" style="9" customWidth="1"/>
    <col min="96" max="96" width="4.5546875" style="9" customWidth="1"/>
    <col min="97" max="97" width="16.33203125" style="9" customWidth="1"/>
    <col min="98" max="98" width="4.5546875" style="9" customWidth="1"/>
    <col min="99" max="99" width="16.33203125" style="9" customWidth="1"/>
    <col min="100" max="100" width="4.5546875" style="9" customWidth="1"/>
    <col min="101" max="101" width="16.33203125" style="9" customWidth="1"/>
    <col min="102" max="102" width="4.5546875" style="9" customWidth="1"/>
    <col min="103" max="103" width="16.33203125" style="9" customWidth="1"/>
    <col min="104" max="104" width="4.5546875" style="9" customWidth="1"/>
    <col min="105" max="105" width="16.33203125" style="9" customWidth="1"/>
    <col min="106" max="106" width="4.5546875" style="9" customWidth="1"/>
    <col min="107" max="107" width="16.33203125" style="9" customWidth="1"/>
    <col min="108" max="108" width="4.5546875" style="9" customWidth="1"/>
    <col min="109" max="109" width="16.33203125" style="9" customWidth="1"/>
    <col min="110" max="110" width="4.5546875" style="9" customWidth="1"/>
    <col min="111" max="111" width="16.33203125" style="9" customWidth="1"/>
    <col min="112" max="112" width="4.5546875" style="9" customWidth="1"/>
    <col min="113" max="113" width="16.33203125" style="9" customWidth="1"/>
    <col min="114" max="114" width="4.5546875" style="9" customWidth="1"/>
    <col min="115" max="115" width="16.33203125" style="9" customWidth="1"/>
    <col min="116" max="16384" width="11.44140625" style="1"/>
  </cols>
  <sheetData>
    <row r="1" spans="1:115" ht="13.8" thickBot="1" x14ac:dyDescent="0.3">
      <c r="BD1" s="297">
        <v>1</v>
      </c>
      <c r="BE1" s="301" t="str">
        <f>VLOOKUP(BD1,Input!$BY$7:$BZ$83,2,FALSE)</f>
        <v>Womens Bench Only Raw Open</v>
      </c>
      <c r="BF1" s="297">
        <f>BD1+1</f>
        <v>2</v>
      </c>
      <c r="BG1" s="301" t="str">
        <f>VLOOKUP(BF1,Input!$BY$7:$BZ$83,2,FALSE)</f>
        <v>Womens Geared Masters 40+</v>
      </c>
      <c r="BH1" s="297">
        <f>BF1+1</f>
        <v>3</v>
      </c>
      <c r="BI1" s="301" t="str">
        <f>VLOOKUP(BH1,Input!$BY$7:$BZ$83,2,FALSE)</f>
        <v>Womens Geared Open</v>
      </c>
      <c r="BJ1" s="297">
        <f>BH1+1</f>
        <v>4</v>
      </c>
      <c r="BK1" s="301" t="str">
        <f>VLOOKUP(BJ1,Input!$BY$7:$BZ$83,2,FALSE)</f>
        <v>Womens Raw Junior</v>
      </c>
      <c r="BL1" s="297">
        <f>BJ1+1</f>
        <v>5</v>
      </c>
      <c r="BM1" s="301" t="str">
        <f>VLOOKUP(BL1,Input!$BY$7:$BZ$83,2,FALSE)</f>
        <v>Womens Raw Masters 40-49</v>
      </c>
      <c r="BN1" s="297">
        <f>BL1+1</f>
        <v>6</v>
      </c>
      <c r="BO1" s="301" t="str">
        <f>VLOOKUP(BN1,Input!$BY$7:$BZ$83,2,FALSE)</f>
        <v>Womens Raw Masters 50+</v>
      </c>
      <c r="BP1" s="297">
        <f>BN1+1</f>
        <v>7</v>
      </c>
      <c r="BQ1" s="301" t="str">
        <f>VLOOKUP(BP1,Input!$BY$7:$BZ$83,2,FALSE)</f>
        <v>Womens Raw Open</v>
      </c>
      <c r="BR1" s="297">
        <f>BP1+1</f>
        <v>8</v>
      </c>
      <c r="BS1" s="301" t="str">
        <f>VLOOKUP(BR1,Input!$BY$7:$BZ$83,2,FALSE)</f>
        <v>-</v>
      </c>
      <c r="BT1" s="297">
        <f>BR1+1</f>
        <v>9</v>
      </c>
      <c r="BU1" s="301" t="str">
        <f>VLOOKUP(BT1,Input!$BY$7:$BZ$83,2,FALSE)</f>
        <v>-</v>
      </c>
      <c r="BV1" s="297">
        <f>BT1+1</f>
        <v>10</v>
      </c>
      <c r="BW1" s="301" t="str">
        <f>VLOOKUP(BV1,Input!$BY$7:$BZ$83,2,FALSE)</f>
        <v>-</v>
      </c>
      <c r="BX1" s="297">
        <f>BV1+1</f>
        <v>11</v>
      </c>
      <c r="BY1" s="301" t="str">
        <f>VLOOKUP(BX1,Input!$BY$7:$BZ$83,2,FALSE)</f>
        <v>-</v>
      </c>
      <c r="BZ1" s="297">
        <f>BX1+1</f>
        <v>12</v>
      </c>
      <c r="CA1" s="301" t="str">
        <f>VLOOKUP(BZ1,Input!$BY$7:$BZ$83,2,FALSE)</f>
        <v>-</v>
      </c>
      <c r="CB1" s="297">
        <f>BZ1+1</f>
        <v>13</v>
      </c>
      <c r="CC1" s="301" t="str">
        <f>VLOOKUP(CB1,Input!$BY$7:$BZ$83,2,FALSE)</f>
        <v>-</v>
      </c>
      <c r="CD1" s="297">
        <f>CB1+1</f>
        <v>14</v>
      </c>
      <c r="CE1" s="301" t="str">
        <f>VLOOKUP(CD1,Input!$BY$7:$BZ$83,2,FALSE)</f>
        <v>-</v>
      </c>
      <c r="CF1" s="297">
        <f>CD1+1</f>
        <v>15</v>
      </c>
      <c r="CG1" s="301" t="str">
        <f>VLOOKUP(CF1,Input!$BY$7:$BZ$83,2,FALSE)</f>
        <v>-</v>
      </c>
      <c r="CH1" s="297">
        <f>CF1+1</f>
        <v>16</v>
      </c>
      <c r="CI1" s="301" t="str">
        <f>VLOOKUP(CH1,Input!$BY$7:$BZ$83,2,FALSE)</f>
        <v>-</v>
      </c>
      <c r="CJ1" s="297">
        <f>CH1+1</f>
        <v>17</v>
      </c>
      <c r="CK1" s="301" t="str">
        <f>VLOOKUP(CJ1,Input!$BY$7:$BZ$83,2,FALSE)</f>
        <v>-</v>
      </c>
      <c r="CL1" s="297">
        <f>CJ1+1</f>
        <v>18</v>
      </c>
      <c r="CM1" s="301" t="str">
        <f>VLOOKUP(CL1,Input!$BY$7:$BZ$83,2,FALSE)</f>
        <v>-</v>
      </c>
      <c r="CN1" s="297">
        <f>CL1+1</f>
        <v>19</v>
      </c>
      <c r="CO1" s="301" t="str">
        <f>VLOOKUP(CN1,Input!$BY$7:$BZ$83,2,FALSE)</f>
        <v>-</v>
      </c>
      <c r="CP1" s="297">
        <f>CN1+1</f>
        <v>20</v>
      </c>
      <c r="CQ1" s="301" t="str">
        <f>VLOOKUP(CP1,Input!$BY$7:$BZ$83,2,FALSE)</f>
        <v>-</v>
      </c>
      <c r="CR1" s="297">
        <f>CP1+1</f>
        <v>21</v>
      </c>
      <c r="CS1" s="301" t="str">
        <f>VLOOKUP(CR1,Input!$BY$7:$BZ$83,2,FALSE)</f>
        <v>-</v>
      </c>
      <c r="CT1" s="297">
        <f>CR1+1</f>
        <v>22</v>
      </c>
      <c r="CU1" s="301" t="str">
        <f>VLOOKUP(CT1,Input!$BY$7:$BZ$83,2,FALSE)</f>
        <v>-</v>
      </c>
      <c r="CV1" s="297">
        <f>CT1+1</f>
        <v>23</v>
      </c>
      <c r="CW1" s="301" t="str">
        <f>VLOOKUP(CV1,Input!$BY$7:$BZ$83,2,FALSE)</f>
        <v>-</v>
      </c>
      <c r="CX1" s="297">
        <f>CV1+1</f>
        <v>24</v>
      </c>
      <c r="CY1" s="301" t="str">
        <f>VLOOKUP(CX1,Input!$BY$7:$BZ$83,2,FALSE)</f>
        <v>-</v>
      </c>
      <c r="CZ1" s="297">
        <f>CX1+1</f>
        <v>25</v>
      </c>
      <c r="DA1" s="301" t="str">
        <f>VLOOKUP(CZ1,Input!$BY$7:$BZ$83,2,FALSE)</f>
        <v>-</v>
      </c>
      <c r="DB1" s="297">
        <f>CZ1+1</f>
        <v>26</v>
      </c>
      <c r="DC1" s="301" t="str">
        <f>VLOOKUP(DB1,Input!$BY$7:$BZ$83,2,FALSE)</f>
        <v>-</v>
      </c>
      <c r="DD1" s="297">
        <f>DB1+1</f>
        <v>27</v>
      </c>
      <c r="DE1" s="301" t="str">
        <f>VLOOKUP(DD1,Input!$BY$7:$BZ$83,2,FALSE)</f>
        <v>-</v>
      </c>
      <c r="DF1" s="297">
        <f>DD1+1</f>
        <v>28</v>
      </c>
      <c r="DG1" s="301" t="str">
        <f>VLOOKUP(DF1,Input!$BY$7:$BZ$83,2,FALSE)</f>
        <v>-</v>
      </c>
      <c r="DH1" s="297">
        <f>DF1+1</f>
        <v>29</v>
      </c>
      <c r="DI1" s="301" t="str">
        <f>VLOOKUP(DH1,Input!$BY$7:$BZ$83,2,FALSE)</f>
        <v>-</v>
      </c>
      <c r="DJ1" s="297">
        <f>DH1+1</f>
        <v>30</v>
      </c>
      <c r="DK1" s="301" t="str">
        <f>VLOOKUP(DJ1,Input!$BY$7:$BZ$83,2,FALSE)</f>
        <v>-</v>
      </c>
    </row>
    <row r="2" spans="1:115" ht="13.8" thickBot="1" x14ac:dyDescent="0.3">
      <c r="B2" s="17"/>
      <c r="C2" s="667" t="str">
        <f>Input!C2</f>
        <v>2026 Dyna Maxx Womens Meet</v>
      </c>
      <c r="D2" s="668"/>
      <c r="E2" s="668"/>
      <c r="F2" s="669"/>
      <c r="I2" s="9"/>
      <c r="K2" s="3"/>
      <c r="L2" s="3"/>
      <c r="N2" s="3"/>
      <c r="O2" s="3"/>
      <c r="Q2" s="3"/>
      <c r="R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P2" s="120"/>
      <c r="AQ2" s="122"/>
      <c r="AR2" s="123"/>
      <c r="AS2" s="1"/>
      <c r="AT2" s="1"/>
      <c r="AU2" s="1"/>
      <c r="AV2" s="121"/>
      <c r="AW2" s="3"/>
      <c r="AX2" s="105"/>
      <c r="AY2" s="105"/>
      <c r="AZ2" s="120"/>
      <c r="BA2" s="105"/>
      <c r="BB2" s="293"/>
      <c r="BD2" s="240">
        <f>SUMIF(BE7:BE108,"=1",$B$7:$B$108)</f>
        <v>2</v>
      </c>
      <c r="BE2" s="62" t="str">
        <f>IF(BD2&gt;0,VLOOKUP(BD2,Input!$B$7:$D$109,2,FALSE)&amp;" "&amp;VLOOKUP(BD2,Input!$B$7:$D$109,3,FALSE),"-")</f>
        <v>Joanne Bellmore</v>
      </c>
      <c r="BF2" s="240">
        <f>SUMIF(BG7:BG108,"=1",$B$7:$B$108)</f>
        <v>79</v>
      </c>
      <c r="BG2" s="62" t="str">
        <f>IF(BF2&gt;0,VLOOKUP(BF2,Input!$B$7:$D$109,2,FALSE)&amp;" "&amp;VLOOKUP(BF2,Input!$B$7:$D$109,3,FALSE),"-")</f>
        <v>Wendy Wood</v>
      </c>
      <c r="BH2" s="240">
        <f>SUMIF(BI7:BI108,"=1",$B$7:$B$108)</f>
        <v>10</v>
      </c>
      <c r="BI2" s="62" t="str">
        <f>IF(BH2&gt;0,VLOOKUP(BH2,Input!$B$7:$D$109,2,FALSE)&amp;" "&amp;VLOOKUP(BH2,Input!$B$7:$D$109,3,FALSE),"-")</f>
        <v>Autumn Mullen</v>
      </c>
      <c r="BJ2" s="240">
        <f>SUMIF(BK7:BK108,"=1",$B$7:$B$108)</f>
        <v>77</v>
      </c>
      <c r="BK2" s="62" t="str">
        <f>IF(BJ2&gt;0,VLOOKUP(BJ2,Input!$B$7:$D$109,2,FALSE)&amp;" "&amp;VLOOKUP(BJ2,Input!$B$7:$D$109,3,FALSE),"-")</f>
        <v>Grace Factor</v>
      </c>
      <c r="BL2" s="240">
        <f>SUMIF(BM7:BM108,"=1",$B$7:$B$108)</f>
        <v>4</v>
      </c>
      <c r="BM2" s="62" t="str">
        <f>IF(BL2&gt;0,VLOOKUP(BL2,Input!$B$7:$D$109,2,FALSE)&amp;" "&amp;VLOOKUP(BL2,Input!$B$7:$D$109,3,FALSE),"-")</f>
        <v>Heather  Bowie</v>
      </c>
      <c r="BN2" s="240">
        <f>SUMIF(BO7:BO108,"=1",$B$7:$B$108)</f>
        <v>9</v>
      </c>
      <c r="BO2" s="62" t="str">
        <f>IF(BN2&gt;0,VLOOKUP(BN2,Input!$B$7:$D$109,2,FALSE)&amp;" "&amp;VLOOKUP(BN2,Input!$B$7:$D$109,3,FALSE),"-")</f>
        <v>Becky Landers</v>
      </c>
      <c r="BP2" s="240">
        <f>SUMIF(BQ7:BQ108,"=1",$B$7:$B$108)</f>
        <v>8</v>
      </c>
      <c r="BQ2" s="62" t="str">
        <f>IF(BP2&gt;0,VLOOKUP(BP2,Input!$B$7:$D$109,2,FALSE)&amp;" "&amp;VLOOKUP(BP2,Input!$B$7:$D$109,3,FALSE),"-")</f>
        <v>Grace Factor</v>
      </c>
      <c r="BR2" s="240">
        <f>SUMIF(BS7:BS108,"=1",$B$7:$B$108)</f>
        <v>0</v>
      </c>
      <c r="BS2" s="62" t="str">
        <f>IF(BR2&gt;0,VLOOKUP(BR2,Input!$B$7:$D$109,2,FALSE)&amp;" "&amp;VLOOKUP(BR2,Input!$B$7:$D$109,3,FALSE),"-")</f>
        <v>-</v>
      </c>
      <c r="BT2" s="240">
        <f>SUMIF(BU7:BU108,"=1",$B$7:$B$108)</f>
        <v>0</v>
      </c>
      <c r="BU2" s="62" t="str">
        <f>IF(BT2&gt;0,VLOOKUP(BT2,Input!$B$7:$D$109,2,FALSE)&amp;" "&amp;VLOOKUP(BT2,Input!$B$7:$D$109,3,FALSE),"-")</f>
        <v>-</v>
      </c>
      <c r="BV2" s="240">
        <f>SUMIF(BW7:BW108,"=1",$B$7:$B$108)</f>
        <v>0</v>
      </c>
      <c r="BW2" s="62" t="str">
        <f>IF(BV2&gt;0,VLOOKUP(BV2,Input!$B$7:$D$109,2,FALSE)&amp;" "&amp;VLOOKUP(BV2,Input!$B$7:$D$109,3,FALSE),"-")</f>
        <v>-</v>
      </c>
      <c r="BX2" s="240">
        <f>SUMIF(BY7:BY108,"=1",$B$7:$B$108)</f>
        <v>0</v>
      </c>
      <c r="BY2" s="62" t="str">
        <f>IF(BX2&gt;0,VLOOKUP(BX2,Input!$B$7:$D$109,2,FALSE)&amp;" "&amp;VLOOKUP(BX2,Input!$B$7:$D$109,3,FALSE),"-")</f>
        <v>-</v>
      </c>
      <c r="BZ2" s="240">
        <f>SUMIF(CA7:CA108,"=1",$B$7:$B$108)</f>
        <v>0</v>
      </c>
      <c r="CA2" s="62" t="str">
        <f>IF(BZ2&gt;0,VLOOKUP(BZ2,Input!$B$7:$D$109,2,FALSE)&amp;" "&amp;VLOOKUP(BZ2,Input!$B$7:$D$109,3,FALSE),"-")</f>
        <v>-</v>
      </c>
      <c r="CB2" s="240">
        <f>SUMIF(CC7:CC108,"=1",$B$7:$B$108)</f>
        <v>0</v>
      </c>
      <c r="CC2" s="62" t="str">
        <f>IF(CB2&gt;0,VLOOKUP(CB2,Input!$B$7:$D$109,2,FALSE)&amp;" "&amp;VLOOKUP(CB2,Input!$B$7:$D$109,3,FALSE),"-")</f>
        <v>-</v>
      </c>
      <c r="CD2" s="240">
        <f>SUMIF(CE7:CE108,"=1",$B$7:$B$108)</f>
        <v>0</v>
      </c>
      <c r="CE2" s="62" t="str">
        <f>IF(CD2&gt;0,VLOOKUP(CD2,Input!$B$7:$D$109,2,FALSE)&amp;" "&amp;VLOOKUP(CD2,Input!$B$7:$D$109,3,FALSE),"-")</f>
        <v>-</v>
      </c>
      <c r="CF2" s="240">
        <f>SUMIF(CG7:CG108,"=1",$B$7:$B$108)</f>
        <v>0</v>
      </c>
      <c r="CG2" s="62" t="str">
        <f>IF(CF2&gt;0,VLOOKUP(CF2,Input!$B$7:$D$109,2,FALSE)&amp;" "&amp;VLOOKUP(CF2,Input!$B$7:$D$109,3,FALSE),"-")</f>
        <v>-</v>
      </c>
      <c r="CH2" s="240">
        <f>SUMIF(CI7:CI108,"=1",$B$7:$B$108)</f>
        <v>0</v>
      </c>
      <c r="CI2" s="62" t="str">
        <f>IF(CH2&gt;0,VLOOKUP(CH2,Input!$B$7:$D$109,2,FALSE)&amp;" "&amp;VLOOKUP(CH2,Input!$B$7:$D$109,3,FALSE),"-")</f>
        <v>-</v>
      </c>
      <c r="CJ2" s="240">
        <f>SUMIF(CK7:CK108,"=1",$B$7:$B$108)</f>
        <v>0</v>
      </c>
      <c r="CK2" s="62" t="str">
        <f>IF(CJ2&gt;0,VLOOKUP(CJ2,Input!$B$7:$D$109,2,FALSE)&amp;" "&amp;VLOOKUP(CJ2,Input!$B$7:$D$109,3,FALSE),"-")</f>
        <v>-</v>
      </c>
      <c r="CL2" s="240">
        <f>SUMIF(CM7:CM108,"=1",$B$7:$B$108)</f>
        <v>0</v>
      </c>
      <c r="CM2" s="62" t="str">
        <f>IF(CL2&gt;0,VLOOKUP(CL2,Input!$B$7:$D$109,2,FALSE)&amp;" "&amp;VLOOKUP(CL2,Input!$B$7:$D$109,3,FALSE),"-")</f>
        <v>-</v>
      </c>
      <c r="CN2" s="240">
        <f>SUMIF(CO7:CO108,"=1",$B$7:$B$108)</f>
        <v>0</v>
      </c>
      <c r="CO2" s="62" t="str">
        <f>IF(CN2&gt;0,VLOOKUP(CN2,Input!$B$7:$D$109,2,FALSE)&amp;" "&amp;VLOOKUP(CN2,Input!$B$7:$D$109,3,FALSE),"-")</f>
        <v>-</v>
      </c>
      <c r="CP2" s="240">
        <f>SUMIF(CQ7:CQ108,"=1",$B$7:$B$108)</f>
        <v>0</v>
      </c>
      <c r="CQ2" s="62" t="str">
        <f>IF(CP2&gt;0,VLOOKUP(CP2,Input!$B$7:$D$109,2,FALSE)&amp;" "&amp;VLOOKUP(CP2,Input!$B$7:$D$109,3,FALSE),"-")</f>
        <v>-</v>
      </c>
      <c r="CR2" s="240">
        <f>SUMIF(CS7:CS108,"=1",$B$7:$B$108)</f>
        <v>0</v>
      </c>
      <c r="CS2" s="62" t="str">
        <f>IF(CR2&gt;0,VLOOKUP(CR2,Input!$B$7:$D$109,2,FALSE)&amp;" "&amp;VLOOKUP(CR2,Input!$B$7:$D$109,3,FALSE),"-")</f>
        <v>-</v>
      </c>
      <c r="CT2" s="240">
        <f>SUMIF(CU7:CU108,"=1",$B$7:$B$108)</f>
        <v>0</v>
      </c>
      <c r="CU2" s="62" t="str">
        <f>IF(CT2&gt;0,VLOOKUP(CT2,Input!$B$7:$D$109,2,FALSE)&amp;" "&amp;VLOOKUP(CT2,Input!$B$7:$D$109,3,FALSE),"-")</f>
        <v>-</v>
      </c>
      <c r="CV2" s="240">
        <f>SUMIF(CW7:CW108,"=1",$B$7:$B$108)</f>
        <v>0</v>
      </c>
      <c r="CW2" s="62" t="str">
        <f>IF(CV2&gt;0,VLOOKUP(CV2,Input!$B$7:$D$109,2,FALSE)&amp;" "&amp;VLOOKUP(CV2,Input!$B$7:$D$109,3,FALSE),"-")</f>
        <v>-</v>
      </c>
      <c r="CX2" s="240">
        <f>SUMIF(CY7:CY108,"=1",$B$7:$B$108)</f>
        <v>0</v>
      </c>
      <c r="CY2" s="62" t="str">
        <f>IF(CX2&gt;0,VLOOKUP(CX2,Input!$B$7:$D$109,2,FALSE)&amp;" "&amp;VLOOKUP(CX2,Input!$B$7:$D$109,3,FALSE),"-")</f>
        <v>-</v>
      </c>
      <c r="CZ2" s="240">
        <f>SUMIF(DA7:DA108,"=1",$B$7:$B$108)</f>
        <v>0</v>
      </c>
      <c r="DA2" s="62" t="str">
        <f>IF(CZ2&gt;0,VLOOKUP(CZ2,Input!$B$7:$D$109,2,FALSE)&amp;" "&amp;VLOOKUP(CZ2,Input!$B$7:$D$109,3,FALSE),"-")</f>
        <v>-</v>
      </c>
      <c r="DB2" s="240">
        <f>SUMIF(DC7:DC108,"=1",$B$7:$B$108)</f>
        <v>0</v>
      </c>
      <c r="DC2" s="62" t="str">
        <f>IF(DB2&gt;0,VLOOKUP(DB2,Input!$B$7:$D$109,2,FALSE)&amp;" "&amp;VLOOKUP(DB2,Input!$B$7:$D$109,3,FALSE),"-")</f>
        <v>-</v>
      </c>
      <c r="DD2" s="240">
        <f>SUMIF(DE7:DE108,"=1",$B$7:$B$108)</f>
        <v>0</v>
      </c>
      <c r="DE2" s="62" t="str">
        <f>IF(DD2&gt;0,VLOOKUP(DD2,Input!$B$7:$D$109,2,FALSE)&amp;" "&amp;VLOOKUP(DD2,Input!$B$7:$D$109,3,FALSE),"-")</f>
        <v>-</v>
      </c>
      <c r="DF2" s="240">
        <f>SUMIF(DG7:DG108,"=1",$B$7:$B$108)</f>
        <v>0</v>
      </c>
      <c r="DG2" s="62" t="str">
        <f>IF(DF2&gt;0,VLOOKUP(DF2,Input!$B$7:$D$109,2,FALSE)&amp;" "&amp;VLOOKUP(DF2,Input!$B$7:$D$109,3,FALSE),"-")</f>
        <v>-</v>
      </c>
      <c r="DH2" s="240">
        <f>SUMIF(DI7:DI108,"=1",$B$7:$B$108)</f>
        <v>0</v>
      </c>
      <c r="DI2" s="62" t="str">
        <f>IF(DH2&gt;0,VLOOKUP(DH2,Input!$B$7:$D$109,2,FALSE)&amp;" "&amp;VLOOKUP(DH2,Input!$B$7:$D$109,3,FALSE),"-")</f>
        <v>-</v>
      </c>
      <c r="DJ2" s="240">
        <f>SUMIF(DK7:DK108,"=1",$B$7:$B$108)</f>
        <v>0</v>
      </c>
      <c r="DK2" s="62" t="str">
        <f>IF(DJ2&gt;0,VLOOKUP(DJ2,Input!$B$7:$D$109,2,FALSE)&amp;" "&amp;VLOOKUP(DJ2,Input!$B$7:$D$109,3,FALSE),"-")</f>
        <v>-</v>
      </c>
    </row>
    <row r="3" spans="1:115" ht="13.8" thickBot="1" x14ac:dyDescent="0.3">
      <c r="B3" s="17"/>
      <c r="C3" s="270" t="str">
        <f>Input!C3</f>
        <v>DYNAMAXX</v>
      </c>
      <c r="D3" s="271" t="str">
        <f>Input!D3</f>
        <v>Westbrook, ME</v>
      </c>
      <c r="E3" s="272">
        <f>Input!E3</f>
        <v>0</v>
      </c>
      <c r="F3" s="271" t="str">
        <f>Input!F3</f>
        <v xml:space="preserve"> </v>
      </c>
      <c r="G3" s="82"/>
      <c r="H3" s="16"/>
      <c r="I3" s="9"/>
      <c r="J3" s="8"/>
      <c r="K3" s="8"/>
      <c r="L3" s="8"/>
      <c r="M3" s="7"/>
      <c r="N3" s="8"/>
      <c r="O3" s="8"/>
      <c r="P3" s="7"/>
      <c r="Q3" s="8"/>
      <c r="R3" s="8"/>
      <c r="S3" s="7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P3" s="8"/>
      <c r="AQ3" s="49"/>
      <c r="AR3" s="124"/>
      <c r="AS3" s="8"/>
      <c r="AT3" s="8"/>
      <c r="AU3" s="8"/>
      <c r="AV3" s="2"/>
      <c r="AW3" s="1"/>
      <c r="AX3" s="105"/>
      <c r="AY3" s="105"/>
      <c r="AZ3" s="99"/>
      <c r="BD3" s="141">
        <f>SUMIF(BE7:BE108,"=2",$B$7:$B$108)</f>
        <v>0</v>
      </c>
      <c r="BE3" s="63" t="str">
        <f>IF(BD3&gt;0,VLOOKUP(BD3,Input!$B$7:$D$109,2,FALSE)&amp;" "&amp;VLOOKUP(BD3,Input!$B$7:$D$109,3,FALSE),"-")</f>
        <v>-</v>
      </c>
      <c r="BF3" s="141">
        <f>SUMIF(BG7:BG108,"=2",$B$7:$B$108)</f>
        <v>80</v>
      </c>
      <c r="BG3" s="63" t="str">
        <f>IF(BF3&gt;0,VLOOKUP(BF3,Input!$B$7:$D$109,2,FALSE)&amp;" "&amp;VLOOKUP(BF3,Input!$B$7:$D$109,3,FALSE),"-")</f>
        <v>Nichole Brown</v>
      </c>
      <c r="BH3" s="141">
        <f>SUMIF(BI7:BI108,"=2",$B$7:$B$108)</f>
        <v>5</v>
      </c>
      <c r="BI3" s="63" t="str">
        <f>IF(BH3&gt;0,VLOOKUP(BH3,Input!$B$7:$D$109,2,FALSE)&amp;" "&amp;VLOOKUP(BH3,Input!$B$7:$D$109,3,FALSE),"-")</f>
        <v>Nichole Brown</v>
      </c>
      <c r="BJ3" s="141">
        <f>SUMIF(BK7:BK108,"=2",$B$7:$B$108)</f>
        <v>0</v>
      </c>
      <c r="BK3" s="63" t="str">
        <f>IF(BJ3&gt;0,VLOOKUP(BJ3,Input!$B$7:$D$109,2,FALSE)&amp;" "&amp;VLOOKUP(BJ3,Input!$B$7:$D$109,3,FALSE),"-")</f>
        <v>-</v>
      </c>
      <c r="BL3" s="141">
        <f>SUMIF(BM7:BM108,"=2",$B$7:$B$108)</f>
        <v>0</v>
      </c>
      <c r="BM3" s="63" t="str">
        <f>IF(BL3&gt;0,VLOOKUP(BL3,Input!$B$7:$D$109,2,FALSE)&amp;" "&amp;VLOOKUP(BL3,Input!$B$7:$D$109,3,FALSE),"-")</f>
        <v>-</v>
      </c>
      <c r="BN3" s="141">
        <f>SUMIF(BO7:BO108,"=2",$B$7:$B$108)</f>
        <v>76</v>
      </c>
      <c r="BO3" s="63" t="str">
        <f>IF(BN3&gt;0,VLOOKUP(BN3,Input!$B$7:$D$109,2,FALSE)&amp;" "&amp;VLOOKUP(BN3,Input!$B$7:$D$109,3,FALSE),"-")</f>
        <v>MJ Benson</v>
      </c>
      <c r="BP3" s="141">
        <f>SUMIF(BQ7:BQ108,"=2",$B$7:$B$108)</f>
        <v>14</v>
      </c>
      <c r="BQ3" s="63" t="str">
        <f>IF(BP3&gt;0,VLOOKUP(BP3,Input!$B$7:$D$109,2,FALSE)&amp;" "&amp;VLOOKUP(BP3,Input!$B$7:$D$109,3,FALSE),"-")</f>
        <v>Ariel Woodman</v>
      </c>
      <c r="BR3" s="141">
        <f>SUMIF(BS7:BS108,"=2",$B$7:$B$108)</f>
        <v>0</v>
      </c>
      <c r="BS3" s="63" t="str">
        <f>IF(BR3&gt;0,VLOOKUP(BR3,Input!$B$7:$D$109,2,FALSE)&amp;" "&amp;VLOOKUP(BR3,Input!$B$7:$D$109,3,FALSE),"-")</f>
        <v>-</v>
      </c>
      <c r="BT3" s="141">
        <f>SUMIF(BU7:BU108,"=2",$B$7:$B$108)</f>
        <v>0</v>
      </c>
      <c r="BU3" s="63" t="str">
        <f>IF(BT3&gt;0,VLOOKUP(BT3,Input!$B$7:$D$109,2,FALSE)&amp;" "&amp;VLOOKUP(BT3,Input!$B$7:$D$109,3,FALSE),"-")</f>
        <v>-</v>
      </c>
      <c r="BV3" s="141">
        <f>SUMIF(BW7:BW108,"=2",$B$7:$B$108)</f>
        <v>0</v>
      </c>
      <c r="BW3" s="63" t="str">
        <f>IF(BV3&gt;0,VLOOKUP(BV3,Input!$B$7:$D$109,2,FALSE)&amp;" "&amp;VLOOKUP(BV3,Input!$B$7:$D$109,3,FALSE),"-")</f>
        <v>-</v>
      </c>
      <c r="BX3" s="141">
        <f>SUMIF(BY7:BY108,"=2",$B$7:$B$108)</f>
        <v>0</v>
      </c>
      <c r="BY3" s="63" t="str">
        <f>IF(BX3&gt;0,VLOOKUP(BX3,Input!$B$7:$D$109,2,FALSE)&amp;" "&amp;VLOOKUP(BX3,Input!$B$7:$D$109,3,FALSE),"-")</f>
        <v>-</v>
      </c>
      <c r="BZ3" s="141">
        <f>SUMIF(CA7:CA108,"=2",$B$7:$B$108)</f>
        <v>0</v>
      </c>
      <c r="CA3" s="63" t="str">
        <f>IF(BZ3&gt;0,VLOOKUP(BZ3,Input!$B$7:$D$109,2,FALSE)&amp;" "&amp;VLOOKUP(BZ3,Input!$B$7:$D$109,3,FALSE),"-")</f>
        <v>-</v>
      </c>
      <c r="CB3" s="141">
        <f>SUMIF(CC7:CC108,"=2",$B$7:$B$108)</f>
        <v>0</v>
      </c>
      <c r="CC3" s="63" t="str">
        <f>IF(CB3&gt;0,VLOOKUP(CB3,Input!$B$7:$D$109,2,FALSE)&amp;" "&amp;VLOOKUP(CB3,Input!$B$7:$D$109,3,FALSE),"-")</f>
        <v>-</v>
      </c>
      <c r="CD3" s="141">
        <f>SUMIF(CE7:CE108,"=2",$B$7:$B$108)</f>
        <v>0</v>
      </c>
      <c r="CE3" s="63" t="str">
        <f>IF(CD3&gt;0,VLOOKUP(CD3,Input!$B$7:$D$109,2,FALSE)&amp;" "&amp;VLOOKUP(CD3,Input!$B$7:$D$109,3,FALSE),"-")</f>
        <v>-</v>
      </c>
      <c r="CF3" s="141">
        <f>SUMIF(CG7:CG108,"=2",$B$7:$B$108)</f>
        <v>0</v>
      </c>
      <c r="CG3" s="63" t="str">
        <f>IF(CF3&gt;0,VLOOKUP(CF3,Input!$B$7:$D$109,2,FALSE)&amp;" "&amp;VLOOKUP(CF3,Input!$B$7:$D$109,3,FALSE),"-")</f>
        <v>-</v>
      </c>
      <c r="CH3" s="141">
        <f>SUMIF(CI7:CI108,"=2",$B$7:$B$108)</f>
        <v>0</v>
      </c>
      <c r="CI3" s="63" t="str">
        <f>IF(CH3&gt;0,VLOOKUP(CH3,Input!$B$7:$D$109,2,FALSE)&amp;" "&amp;VLOOKUP(CH3,Input!$B$7:$D$109,3,FALSE),"-")</f>
        <v>-</v>
      </c>
      <c r="CJ3" s="141">
        <f>SUMIF(CK7:CK108,"=2",$B$7:$B$108)</f>
        <v>0</v>
      </c>
      <c r="CK3" s="63" t="str">
        <f>IF(CJ3&gt;0,VLOOKUP(CJ3,Input!$B$7:$D$109,2,FALSE)&amp;" "&amp;VLOOKUP(CJ3,Input!$B$7:$D$109,3,FALSE),"-")</f>
        <v>-</v>
      </c>
      <c r="CL3" s="141">
        <f>SUMIF(CM7:CM108,"=2",$B$7:$B$108)</f>
        <v>0</v>
      </c>
      <c r="CM3" s="63" t="str">
        <f>IF(CL3&gt;0,VLOOKUP(CL3,Input!$B$7:$D$109,2,FALSE)&amp;" "&amp;VLOOKUP(CL3,Input!$B$7:$D$109,3,FALSE),"-")</f>
        <v>-</v>
      </c>
      <c r="CN3" s="141">
        <f>SUMIF(CO7:CO108,"=2",$B$7:$B$108)</f>
        <v>0</v>
      </c>
      <c r="CO3" s="63" t="str">
        <f>IF(CN3&gt;0,VLOOKUP(CN3,Input!$B$7:$D$109,2,FALSE)&amp;" "&amp;VLOOKUP(CN3,Input!$B$7:$D$109,3,FALSE),"-")</f>
        <v>-</v>
      </c>
      <c r="CP3" s="141">
        <f>SUMIF(CQ7:CQ108,"=2",$B$7:$B$108)</f>
        <v>0</v>
      </c>
      <c r="CQ3" s="63" t="str">
        <f>IF(CP3&gt;0,VLOOKUP(CP3,Input!$B$7:$D$109,2,FALSE)&amp;" "&amp;VLOOKUP(CP3,Input!$B$7:$D$109,3,FALSE),"-")</f>
        <v>-</v>
      </c>
      <c r="CR3" s="141">
        <f>SUMIF(CS7:CS108,"=2",$B$7:$B$108)</f>
        <v>0</v>
      </c>
      <c r="CS3" s="63" t="str">
        <f>IF(CR3&gt;0,VLOOKUP(CR3,Input!$B$7:$D$109,2,FALSE)&amp;" "&amp;VLOOKUP(CR3,Input!$B$7:$D$109,3,FALSE),"-")</f>
        <v>-</v>
      </c>
      <c r="CT3" s="141">
        <f>SUMIF(CU7:CU108,"=2",$B$7:$B$108)</f>
        <v>0</v>
      </c>
      <c r="CU3" s="63" t="str">
        <f>IF(CT3&gt;0,VLOOKUP(CT3,Input!$B$7:$D$109,2,FALSE)&amp;" "&amp;VLOOKUP(CT3,Input!$B$7:$D$109,3,FALSE),"-")</f>
        <v>-</v>
      </c>
      <c r="CV3" s="141">
        <f>SUMIF(CW7:CW108,"=2",$B$7:$B$108)</f>
        <v>0</v>
      </c>
      <c r="CW3" s="63" t="str">
        <f>IF(CV3&gt;0,VLOOKUP(CV3,Input!$B$7:$D$109,2,FALSE)&amp;" "&amp;VLOOKUP(CV3,Input!$B$7:$D$109,3,FALSE),"-")</f>
        <v>-</v>
      </c>
      <c r="CX3" s="141">
        <f>SUMIF(CY7:CY108,"=2",$B$7:$B$108)</f>
        <v>0</v>
      </c>
      <c r="CY3" s="63" t="str">
        <f>IF(CX3&gt;0,VLOOKUP(CX3,Input!$B$7:$D$109,2,FALSE)&amp;" "&amp;VLOOKUP(CX3,Input!$B$7:$D$109,3,FALSE),"-")</f>
        <v>-</v>
      </c>
      <c r="CZ3" s="141">
        <f>SUMIF(DA7:DA108,"=2",$B$7:$B$108)</f>
        <v>0</v>
      </c>
      <c r="DA3" s="63" t="str">
        <f>IF(CZ3&gt;0,VLOOKUP(CZ3,Input!$B$7:$D$109,2,FALSE)&amp;" "&amp;VLOOKUP(CZ3,Input!$B$7:$D$109,3,FALSE),"-")</f>
        <v>-</v>
      </c>
      <c r="DB3" s="141">
        <f>SUMIF(DC7:DC108,"=2",$B$7:$B$108)</f>
        <v>0</v>
      </c>
      <c r="DC3" s="63" t="str">
        <f>IF(DB3&gt;0,VLOOKUP(DB3,Input!$B$7:$D$109,2,FALSE)&amp;" "&amp;VLOOKUP(DB3,Input!$B$7:$D$109,3,FALSE),"-")</f>
        <v>-</v>
      </c>
      <c r="DD3" s="141">
        <f>SUMIF(DE7:DE108,"=2",$B$7:$B$108)</f>
        <v>0</v>
      </c>
      <c r="DE3" s="63" t="str">
        <f>IF(DD3&gt;0,VLOOKUP(DD3,Input!$B$7:$D$109,2,FALSE)&amp;" "&amp;VLOOKUP(DD3,Input!$B$7:$D$109,3,FALSE),"-")</f>
        <v>-</v>
      </c>
      <c r="DF3" s="141">
        <f>SUMIF(DG7:DG108,"=2",$B$7:$B$108)</f>
        <v>0</v>
      </c>
      <c r="DG3" s="63" t="str">
        <f>IF(DF3&gt;0,VLOOKUP(DF3,Input!$B$7:$D$109,2,FALSE)&amp;" "&amp;VLOOKUP(DF3,Input!$B$7:$D$109,3,FALSE),"-")</f>
        <v>-</v>
      </c>
      <c r="DH3" s="141">
        <f>SUMIF(DI7:DI108,"=2",$B$7:$B$108)</f>
        <v>0</v>
      </c>
      <c r="DI3" s="63" t="str">
        <f>IF(DH3&gt;0,VLOOKUP(DH3,Input!$B$7:$D$109,2,FALSE)&amp;" "&amp;VLOOKUP(DH3,Input!$B$7:$D$109,3,FALSE),"-")</f>
        <v>-</v>
      </c>
      <c r="DJ3" s="141">
        <f>SUMIF(DK7:DK108,"=2",$B$7:$B$108)</f>
        <v>0</v>
      </c>
      <c r="DK3" s="63" t="str">
        <f>IF(DJ3&gt;0,VLOOKUP(DJ3,Input!$B$7:$D$109,2,FALSE)&amp;" "&amp;VLOOKUP(DJ3,Input!$B$7:$D$109,3,FALSE),"-")</f>
        <v>-</v>
      </c>
    </row>
    <row r="4" spans="1:115" s="3" customFormat="1" ht="13.8" thickBot="1" x14ac:dyDescent="0.3">
      <c r="B4" s="102"/>
      <c r="C4" s="19"/>
      <c r="D4" s="19"/>
      <c r="E4" s="19"/>
      <c r="F4" s="19"/>
      <c r="G4" s="103"/>
      <c r="H4" s="19"/>
      <c r="I4" s="306" t="s">
        <v>52</v>
      </c>
      <c r="J4" s="114"/>
      <c r="K4" s="59"/>
      <c r="L4" s="60"/>
      <c r="M4" s="60"/>
      <c r="N4" s="60"/>
      <c r="O4" s="60"/>
      <c r="P4" s="60"/>
      <c r="Q4" s="60"/>
      <c r="R4" s="60"/>
      <c r="S4" s="60"/>
      <c r="T4" s="61" t="str">
        <f>Input!O4</f>
        <v>SQUAT</v>
      </c>
      <c r="U4" s="59"/>
      <c r="V4" s="60"/>
      <c r="W4" s="60"/>
      <c r="X4" s="60"/>
      <c r="Y4" s="60"/>
      <c r="Z4" s="60"/>
      <c r="AA4" s="60"/>
      <c r="AB4" s="60"/>
      <c r="AC4" s="60"/>
      <c r="AD4" s="61" t="str">
        <f>Input!P4</f>
        <v>BENCH</v>
      </c>
      <c r="AE4" s="59"/>
      <c r="AF4" s="60"/>
      <c r="AG4" s="60"/>
      <c r="AH4" s="60"/>
      <c r="AI4" s="60"/>
      <c r="AJ4" s="60"/>
      <c r="AK4" s="60"/>
      <c r="AL4" s="60"/>
      <c r="AM4" s="60"/>
      <c r="AN4" s="438" t="str">
        <f>Input!Q4</f>
        <v>DEAD</v>
      </c>
      <c r="AO4" s="7"/>
      <c r="AP4" s="109" t="s">
        <v>4</v>
      </c>
      <c r="AQ4" s="125" t="s">
        <v>66</v>
      </c>
      <c r="AR4" s="126" t="s">
        <v>66</v>
      </c>
      <c r="AS4" s="19"/>
      <c r="AT4" s="19" t="s">
        <v>57</v>
      </c>
      <c r="AU4" s="19" t="s">
        <v>64</v>
      </c>
      <c r="AV4" s="77" t="s">
        <v>52</v>
      </c>
      <c r="AW4" s="45" t="s">
        <v>24</v>
      </c>
      <c r="AX4" s="100" t="s">
        <v>45</v>
      </c>
      <c r="AY4" s="100" t="s">
        <v>43</v>
      </c>
      <c r="AZ4" s="100" t="s">
        <v>54</v>
      </c>
      <c r="BA4" s="7"/>
      <c r="BB4" s="294" t="s">
        <v>180</v>
      </c>
      <c r="BD4" s="239">
        <f>SUMIF(BE7:BE108,"=3",$B$7:$B$108)</f>
        <v>0</v>
      </c>
      <c r="BE4" s="64" t="str">
        <f>IF(BD4&gt;0,VLOOKUP(BD4,Input!$B$7:$D$109,2,FALSE)&amp;" "&amp;VLOOKUP(BD4,Input!$B$7:$D$109,3,FALSE),"-")</f>
        <v>-</v>
      </c>
      <c r="BF4" s="239">
        <f>SUMIF(BG7:BG108,"=3",$B$7:$B$108)</f>
        <v>0</v>
      </c>
      <c r="BG4" s="64" t="str">
        <f>IF(BF4&gt;0,VLOOKUP(BF4,Input!$B$7:$D$109,2,FALSE)&amp;" "&amp;VLOOKUP(BF4,Input!$B$7:$D$109,3,FALSE),"-")</f>
        <v>-</v>
      </c>
      <c r="BH4" s="239">
        <f>SUMIF(BI7:BI108,"=3",$B$7:$B$108)</f>
        <v>13</v>
      </c>
      <c r="BI4" s="64" t="str">
        <f>IF(BH4&gt;0,VLOOKUP(BH4,Input!$B$7:$D$109,2,FALSE)&amp;" "&amp;VLOOKUP(BH4,Input!$B$7:$D$109,3,FALSE),"-")</f>
        <v>Wendy Wood</v>
      </c>
      <c r="BJ4" s="239">
        <f>SUMIF(BK7:BK108,"=3",$B$7:$B$108)</f>
        <v>0</v>
      </c>
      <c r="BK4" s="64" t="str">
        <f>IF(BJ4&gt;0,VLOOKUP(BJ4,Input!$B$7:$D$109,2,FALSE)&amp;" "&amp;VLOOKUP(BJ4,Input!$B$7:$D$109,3,FALSE),"-")</f>
        <v>-</v>
      </c>
      <c r="BL4" s="239">
        <f>SUMIF(BM7:BM108,"=3",$B$7:$B$108)</f>
        <v>0</v>
      </c>
      <c r="BM4" s="64" t="str">
        <f>IF(BL4&gt;0,VLOOKUP(BL4,Input!$B$7:$D$109,2,FALSE)&amp;" "&amp;VLOOKUP(BL4,Input!$B$7:$D$109,3,FALSE),"-")</f>
        <v>-</v>
      </c>
      <c r="BN4" s="239">
        <f>SUMIF(BO7:BO108,"=3",$B$7:$B$108)</f>
        <v>0</v>
      </c>
      <c r="BO4" s="64" t="str">
        <f>IF(BN4&gt;0,VLOOKUP(BN4,Input!$B$7:$D$109,2,FALSE)&amp;" "&amp;VLOOKUP(BN4,Input!$B$7:$D$109,3,FALSE),"-")</f>
        <v>-</v>
      </c>
      <c r="BP4" s="239">
        <f>SUMIF(BQ7:BQ108,"=3",$B$7:$B$108)</f>
        <v>11</v>
      </c>
      <c r="BQ4" s="64" t="str">
        <f>IF(BP4&gt;0,VLOOKUP(BP4,Input!$B$7:$D$109,2,FALSE)&amp;" "&amp;VLOOKUP(BP4,Input!$B$7:$D$109,3,FALSE),"-")</f>
        <v>Victoria Violette</v>
      </c>
      <c r="BR4" s="239">
        <f>SUMIF(BS7:BS108,"=3",$B$7:$B$108)</f>
        <v>0</v>
      </c>
      <c r="BS4" s="64" t="str">
        <f>IF(BR4&gt;0,VLOOKUP(BR4,Input!$B$7:$D$109,2,FALSE)&amp;" "&amp;VLOOKUP(BR4,Input!$B$7:$D$109,3,FALSE),"-")</f>
        <v>-</v>
      </c>
      <c r="BT4" s="239">
        <f>SUMIF(BU7:BU108,"=3",$B$7:$B$108)</f>
        <v>0</v>
      </c>
      <c r="BU4" s="64" t="str">
        <f>IF(BT4&gt;0,VLOOKUP(BT4,Input!$B$7:$D$109,2,FALSE)&amp;" "&amp;VLOOKUP(BT4,Input!$B$7:$D$109,3,FALSE),"-")</f>
        <v>-</v>
      </c>
      <c r="BV4" s="239">
        <f>SUMIF(BW7:BW108,"=3",$B$7:$B$108)</f>
        <v>0</v>
      </c>
      <c r="BW4" s="64" t="str">
        <f>IF(BV4&gt;0,VLOOKUP(BV4,Input!$B$7:$D$109,2,FALSE)&amp;" "&amp;VLOOKUP(BV4,Input!$B$7:$D$109,3,FALSE),"-")</f>
        <v>-</v>
      </c>
      <c r="BX4" s="239">
        <f>SUMIF(BY7:BY108,"=3",$B$7:$B$108)</f>
        <v>0</v>
      </c>
      <c r="BY4" s="64" t="str">
        <f>IF(BX4&gt;0,VLOOKUP(BX4,Input!$B$7:$D$109,2,FALSE)&amp;" "&amp;VLOOKUP(BX4,Input!$B$7:$D$109,3,FALSE),"-")</f>
        <v>-</v>
      </c>
      <c r="BZ4" s="239">
        <f>SUMIF(CA7:CA108,"=3",$B$7:$B$108)</f>
        <v>0</v>
      </c>
      <c r="CA4" s="64" t="str">
        <f>IF(BZ4&gt;0,VLOOKUP(BZ4,Input!$B$7:$D$109,2,FALSE)&amp;" "&amp;VLOOKUP(BZ4,Input!$B$7:$D$109,3,FALSE),"-")</f>
        <v>-</v>
      </c>
      <c r="CB4" s="239">
        <f>SUMIF(CC7:CC108,"=3",$B$7:$B$108)</f>
        <v>0</v>
      </c>
      <c r="CC4" s="64" t="str">
        <f>IF(CB4&gt;0,VLOOKUP(CB4,Input!$B$7:$D$109,2,FALSE)&amp;" "&amp;VLOOKUP(CB4,Input!$B$7:$D$109,3,FALSE),"-")</f>
        <v>-</v>
      </c>
      <c r="CD4" s="239">
        <f>SUMIF(CE7:CE108,"=3",$B$7:$B$108)</f>
        <v>0</v>
      </c>
      <c r="CE4" s="64" t="str">
        <f>IF(CD4&gt;0,VLOOKUP(CD4,Input!$B$7:$D$109,2,FALSE)&amp;" "&amp;VLOOKUP(CD4,Input!$B$7:$D$109,3,FALSE),"-")</f>
        <v>-</v>
      </c>
      <c r="CF4" s="239">
        <f>SUMIF(CG7:CG108,"=3",$B$7:$B$108)</f>
        <v>0</v>
      </c>
      <c r="CG4" s="64" t="str">
        <f>IF(CF4&gt;0,VLOOKUP(CF4,Input!$B$7:$D$109,2,FALSE)&amp;" "&amp;VLOOKUP(CF4,Input!$B$7:$D$109,3,FALSE),"-")</f>
        <v>-</v>
      </c>
      <c r="CH4" s="239">
        <f>SUMIF(CI7:CI108,"=3",$B$7:$B$108)</f>
        <v>0</v>
      </c>
      <c r="CI4" s="64" t="str">
        <f>IF(CH4&gt;0,VLOOKUP(CH4,Input!$B$7:$D$109,2,FALSE)&amp;" "&amp;VLOOKUP(CH4,Input!$B$7:$D$109,3,FALSE),"-")</f>
        <v>-</v>
      </c>
      <c r="CJ4" s="239">
        <f>SUMIF(CK7:CK108,"=3",$B$7:$B$108)</f>
        <v>0</v>
      </c>
      <c r="CK4" s="64" t="str">
        <f>IF(CJ4&gt;0,VLOOKUP(CJ4,Input!$B$7:$D$109,2,FALSE)&amp;" "&amp;VLOOKUP(CJ4,Input!$B$7:$D$109,3,FALSE),"-")</f>
        <v>-</v>
      </c>
      <c r="CL4" s="239">
        <f>SUMIF(CM7:CM108,"=3",$B$7:$B$108)</f>
        <v>0</v>
      </c>
      <c r="CM4" s="64" t="str">
        <f>IF(CL4&gt;0,VLOOKUP(CL4,Input!$B$7:$D$109,2,FALSE)&amp;" "&amp;VLOOKUP(CL4,Input!$B$7:$D$109,3,FALSE),"-")</f>
        <v>-</v>
      </c>
      <c r="CN4" s="239">
        <f>SUMIF(CO7:CO108,"=3",$B$7:$B$108)</f>
        <v>0</v>
      </c>
      <c r="CO4" s="64" t="str">
        <f>IF(CN4&gt;0,VLOOKUP(CN4,Input!$B$7:$D$109,2,FALSE)&amp;" "&amp;VLOOKUP(CN4,Input!$B$7:$D$109,3,FALSE),"-")</f>
        <v>-</v>
      </c>
      <c r="CP4" s="239">
        <f>SUMIF(CQ7:CQ108,"=3",$B$7:$B$108)</f>
        <v>0</v>
      </c>
      <c r="CQ4" s="64" t="str">
        <f>IF(CP4&gt;0,VLOOKUP(CP4,Input!$B$7:$D$109,2,FALSE)&amp;" "&amp;VLOOKUP(CP4,Input!$B$7:$D$109,3,FALSE),"-")</f>
        <v>-</v>
      </c>
      <c r="CR4" s="239">
        <f>SUMIF(CS7:CS108,"=3",$B$7:$B$108)</f>
        <v>0</v>
      </c>
      <c r="CS4" s="64" t="str">
        <f>IF(CR4&gt;0,VLOOKUP(CR4,Input!$B$7:$D$109,2,FALSE)&amp;" "&amp;VLOOKUP(CR4,Input!$B$7:$D$109,3,FALSE),"-")</f>
        <v>-</v>
      </c>
      <c r="CT4" s="239">
        <f>SUMIF(CU7:CU108,"=3",$B$7:$B$108)</f>
        <v>0</v>
      </c>
      <c r="CU4" s="64" t="str">
        <f>IF(CT4&gt;0,VLOOKUP(CT4,Input!$B$7:$D$109,2,FALSE)&amp;" "&amp;VLOOKUP(CT4,Input!$B$7:$D$109,3,FALSE),"-")</f>
        <v>-</v>
      </c>
      <c r="CV4" s="239">
        <f>SUMIF(CW7:CW108,"=3",$B$7:$B$108)</f>
        <v>0</v>
      </c>
      <c r="CW4" s="64" t="str">
        <f>IF(CV4&gt;0,VLOOKUP(CV4,Input!$B$7:$D$109,2,FALSE)&amp;" "&amp;VLOOKUP(CV4,Input!$B$7:$D$109,3,FALSE),"-")</f>
        <v>-</v>
      </c>
      <c r="CX4" s="239">
        <f>SUMIF(CY7:CY108,"=3",$B$7:$B$108)</f>
        <v>0</v>
      </c>
      <c r="CY4" s="64" t="str">
        <f>IF(CX4&gt;0,VLOOKUP(CX4,Input!$B$7:$D$109,2,FALSE)&amp;" "&amp;VLOOKUP(CX4,Input!$B$7:$D$109,3,FALSE),"-")</f>
        <v>-</v>
      </c>
      <c r="CZ4" s="239">
        <f>SUMIF(DA7:DA108,"=3",$B$7:$B$108)</f>
        <v>0</v>
      </c>
      <c r="DA4" s="64" t="str">
        <f>IF(CZ4&gt;0,VLOOKUP(CZ4,Input!$B$7:$D$109,2,FALSE)&amp;" "&amp;VLOOKUP(CZ4,Input!$B$7:$D$109,3,FALSE),"-")</f>
        <v>-</v>
      </c>
      <c r="DB4" s="239">
        <f>SUMIF(DC7:DC108,"=3",$B$7:$B$108)</f>
        <v>0</v>
      </c>
      <c r="DC4" s="64" t="str">
        <f>IF(DB4&gt;0,VLOOKUP(DB4,Input!$B$7:$D$109,2,FALSE)&amp;" "&amp;VLOOKUP(DB4,Input!$B$7:$D$109,3,FALSE),"-")</f>
        <v>-</v>
      </c>
      <c r="DD4" s="239">
        <f>SUMIF(DE7:DE108,"=3",$B$7:$B$108)</f>
        <v>0</v>
      </c>
      <c r="DE4" s="64" t="str">
        <f>IF(DD4&gt;0,VLOOKUP(DD4,Input!$B$7:$D$109,2,FALSE)&amp;" "&amp;VLOOKUP(DD4,Input!$B$7:$D$109,3,FALSE),"-")</f>
        <v>-</v>
      </c>
      <c r="DF4" s="239">
        <f>SUMIF(DG7:DG108,"=3",$B$7:$B$108)</f>
        <v>0</v>
      </c>
      <c r="DG4" s="64" t="str">
        <f>IF(DF4&gt;0,VLOOKUP(DF4,Input!$B$7:$D$109,2,FALSE)&amp;" "&amp;VLOOKUP(DF4,Input!$B$7:$D$109,3,FALSE),"-")</f>
        <v>-</v>
      </c>
      <c r="DH4" s="239">
        <f>SUMIF(DI7:DI108,"=3",$B$7:$B$108)</f>
        <v>0</v>
      </c>
      <c r="DI4" s="64" t="str">
        <f>IF(DH4&gt;0,VLOOKUP(DH4,Input!$B$7:$D$109,2,FALSE)&amp;" "&amp;VLOOKUP(DH4,Input!$B$7:$D$109,3,FALSE),"-")</f>
        <v>-</v>
      </c>
      <c r="DJ4" s="239">
        <f>SUMIF(DK7:DK108,"=3",$B$7:$B$108)</f>
        <v>0</v>
      </c>
      <c r="DK4" s="64" t="str">
        <f>IF(DJ4&gt;0,VLOOKUP(DJ4,Input!$B$7:$D$109,2,FALSE)&amp;" "&amp;VLOOKUP(DJ4,Input!$B$7:$D$109,3,FALSE),"-")</f>
        <v>-</v>
      </c>
    </row>
    <row r="5" spans="1:115" s="3" customFormat="1" ht="14.4" thickBot="1" x14ac:dyDescent="0.35">
      <c r="B5" s="7" t="s">
        <v>62</v>
      </c>
      <c r="C5" s="20" t="s">
        <v>7</v>
      </c>
      <c r="D5" s="20" t="s">
        <v>6</v>
      </c>
      <c r="E5" s="20" t="s">
        <v>12</v>
      </c>
      <c r="F5" s="20" t="s">
        <v>27</v>
      </c>
      <c r="G5" s="104" t="s">
        <v>26</v>
      </c>
      <c r="H5" s="20" t="s">
        <v>8</v>
      </c>
      <c r="I5" s="307" t="s">
        <v>48</v>
      </c>
      <c r="J5" s="114"/>
      <c r="K5" s="46"/>
      <c r="L5" s="112"/>
      <c r="M5" s="53" t="s">
        <v>70</v>
      </c>
      <c r="N5" s="46"/>
      <c r="O5" s="112"/>
      <c r="P5" s="53" t="s">
        <v>121</v>
      </c>
      <c r="Q5" s="46"/>
      <c r="R5" s="112"/>
      <c r="S5" s="53" t="s">
        <v>120</v>
      </c>
      <c r="T5" s="53" t="s">
        <v>5</v>
      </c>
      <c r="U5" s="46"/>
      <c r="V5" s="112"/>
      <c r="W5" s="52" t="s">
        <v>70</v>
      </c>
      <c r="X5" s="46"/>
      <c r="Y5" s="112"/>
      <c r="Z5" s="52" t="s">
        <v>121</v>
      </c>
      <c r="AA5" s="46"/>
      <c r="AB5" s="112"/>
      <c r="AC5" s="52" t="s">
        <v>120</v>
      </c>
      <c r="AD5" s="53" t="s">
        <v>5</v>
      </c>
      <c r="AE5" s="46"/>
      <c r="AF5" s="112"/>
      <c r="AG5" s="52" t="s">
        <v>70</v>
      </c>
      <c r="AH5" s="46"/>
      <c r="AI5" s="112"/>
      <c r="AJ5" s="52" t="s">
        <v>121</v>
      </c>
      <c r="AK5" s="46"/>
      <c r="AL5" s="112"/>
      <c r="AM5" s="112" t="s">
        <v>120</v>
      </c>
      <c r="AN5" s="20" t="s">
        <v>5</v>
      </c>
      <c r="AO5" s="7"/>
      <c r="AP5" s="110" t="s">
        <v>9</v>
      </c>
      <c r="AQ5" s="35" t="s">
        <v>16</v>
      </c>
      <c r="AR5" s="127" t="s">
        <v>48</v>
      </c>
      <c r="AS5" s="20" t="s">
        <v>146</v>
      </c>
      <c r="AT5" s="20" t="s">
        <v>63</v>
      </c>
      <c r="AU5" s="20" t="s">
        <v>65</v>
      </c>
      <c r="AV5" s="78" t="s">
        <v>16</v>
      </c>
      <c r="AW5" s="46" t="s">
        <v>25</v>
      </c>
      <c r="AX5" s="168" t="s">
        <v>51</v>
      </c>
      <c r="AY5" s="168" t="s">
        <v>51</v>
      </c>
      <c r="AZ5" s="101" t="s">
        <v>53</v>
      </c>
      <c r="BA5" s="7"/>
      <c r="BB5" s="295" t="s">
        <v>178</v>
      </c>
      <c r="BD5" s="142" t="s">
        <v>131</v>
      </c>
      <c r="BE5" s="143" t="s">
        <v>132</v>
      </c>
      <c r="BF5" s="142" t="s">
        <v>131</v>
      </c>
      <c r="BG5" s="143" t="s">
        <v>132</v>
      </c>
      <c r="BH5" s="142" t="s">
        <v>131</v>
      </c>
      <c r="BI5" s="143" t="s">
        <v>132</v>
      </c>
      <c r="BJ5" s="142" t="s">
        <v>131</v>
      </c>
      <c r="BK5" s="143" t="s">
        <v>132</v>
      </c>
      <c r="BL5" s="142" t="s">
        <v>131</v>
      </c>
      <c r="BM5" s="143" t="s">
        <v>132</v>
      </c>
      <c r="BN5" s="142" t="s">
        <v>131</v>
      </c>
      <c r="BO5" s="143" t="s">
        <v>132</v>
      </c>
      <c r="BP5" s="142" t="s">
        <v>131</v>
      </c>
      <c r="BQ5" s="143" t="s">
        <v>132</v>
      </c>
      <c r="BR5" s="142" t="s">
        <v>131</v>
      </c>
      <c r="BS5" s="143" t="s">
        <v>132</v>
      </c>
      <c r="BT5" s="142" t="s">
        <v>131</v>
      </c>
      <c r="BU5" s="143" t="s">
        <v>132</v>
      </c>
      <c r="BV5" s="142" t="s">
        <v>131</v>
      </c>
      <c r="BW5" s="143" t="s">
        <v>132</v>
      </c>
      <c r="BX5" s="142" t="s">
        <v>131</v>
      </c>
      <c r="BY5" s="143" t="s">
        <v>132</v>
      </c>
      <c r="BZ5" s="142" t="s">
        <v>131</v>
      </c>
      <c r="CA5" s="143" t="s">
        <v>132</v>
      </c>
      <c r="CB5" s="142" t="s">
        <v>131</v>
      </c>
      <c r="CC5" s="143" t="s">
        <v>132</v>
      </c>
      <c r="CD5" s="142" t="s">
        <v>131</v>
      </c>
      <c r="CE5" s="143" t="s">
        <v>132</v>
      </c>
      <c r="CF5" s="142" t="s">
        <v>131</v>
      </c>
      <c r="CG5" s="143" t="s">
        <v>132</v>
      </c>
      <c r="CH5" s="142" t="s">
        <v>131</v>
      </c>
      <c r="CI5" s="143" t="s">
        <v>132</v>
      </c>
      <c r="CJ5" s="142" t="s">
        <v>131</v>
      </c>
      <c r="CK5" s="143" t="s">
        <v>132</v>
      </c>
      <c r="CL5" s="142" t="s">
        <v>131</v>
      </c>
      <c r="CM5" s="143" t="s">
        <v>132</v>
      </c>
      <c r="CN5" s="142" t="s">
        <v>131</v>
      </c>
      <c r="CO5" s="143" t="s">
        <v>132</v>
      </c>
      <c r="CP5" s="142" t="s">
        <v>131</v>
      </c>
      <c r="CQ5" s="143" t="s">
        <v>132</v>
      </c>
      <c r="CR5" s="142" t="s">
        <v>131</v>
      </c>
      <c r="CS5" s="143" t="s">
        <v>132</v>
      </c>
      <c r="CT5" s="142" t="s">
        <v>131</v>
      </c>
      <c r="CU5" s="143" t="s">
        <v>132</v>
      </c>
      <c r="CV5" s="142" t="s">
        <v>131</v>
      </c>
      <c r="CW5" s="143" t="s">
        <v>132</v>
      </c>
      <c r="CX5" s="142" t="s">
        <v>131</v>
      </c>
      <c r="CY5" s="143" t="s">
        <v>132</v>
      </c>
      <c r="CZ5" s="142" t="s">
        <v>131</v>
      </c>
      <c r="DA5" s="143" t="s">
        <v>132</v>
      </c>
      <c r="DB5" s="142" t="s">
        <v>131</v>
      </c>
      <c r="DC5" s="143" t="s">
        <v>132</v>
      </c>
      <c r="DD5" s="142" t="s">
        <v>131</v>
      </c>
      <c r="DE5" s="143" t="s">
        <v>132</v>
      </c>
      <c r="DF5" s="142" t="s">
        <v>131</v>
      </c>
      <c r="DG5" s="143" t="s">
        <v>132</v>
      </c>
      <c r="DH5" s="142" t="s">
        <v>131</v>
      </c>
      <c r="DI5" s="143" t="s">
        <v>132</v>
      </c>
      <c r="DJ5" s="142" t="s">
        <v>131</v>
      </c>
      <c r="DK5" s="143" t="s">
        <v>132</v>
      </c>
    </row>
    <row r="6" spans="1:115" s="4" customFormat="1" ht="7.5" customHeight="1" x14ac:dyDescent="0.25">
      <c r="B6" s="43"/>
      <c r="G6" s="83"/>
      <c r="H6" s="11"/>
      <c r="I6" s="146"/>
      <c r="M6" s="117"/>
      <c r="P6" s="117"/>
      <c r="S6" s="117"/>
      <c r="AO6" s="11"/>
      <c r="AQ6" s="128"/>
      <c r="AR6" s="129"/>
      <c r="AS6" s="89"/>
      <c r="AT6" s="89"/>
      <c r="AU6" s="89"/>
      <c r="AV6" s="90"/>
      <c r="AW6" s="89"/>
      <c r="AX6" s="106"/>
      <c r="AY6" s="106"/>
      <c r="AZ6" s="91"/>
      <c r="BA6" s="11"/>
      <c r="BB6" s="29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</row>
    <row r="7" spans="1:115" x14ac:dyDescent="0.25">
      <c r="B7" s="44">
        <f>IF(Input!B7="","-",Input!B7)</f>
        <v>1</v>
      </c>
      <c r="C7" s="85" t="str">
        <f>IF(Input!C7="","-",Input!C7)</f>
        <v>Brook</v>
      </c>
      <c r="D7" s="85" t="str">
        <f>IF(Input!D7="","-",Input!D7)</f>
        <v>Begin</v>
      </c>
      <c r="E7" s="85" t="str">
        <f>IF(Input!E7="","-",Input!E7)</f>
        <v>Lewiston, ME</v>
      </c>
      <c r="F7" s="85" t="str">
        <f>IF(Input!F7="","-",Input!F7)</f>
        <v>Womens Raw</v>
      </c>
      <c r="G7" s="85" t="str">
        <f>IF(Input!G7="","-",Input!G7)</f>
        <v>Womens Raw Open</v>
      </c>
      <c r="H7" s="86">
        <f>IF(Input!H7="","-",Input!H7)</f>
        <v>31</v>
      </c>
      <c r="I7" s="308">
        <f>IF(Input!I7="","-",Input!I7)</f>
        <v>182</v>
      </c>
      <c r="K7" s="113">
        <f>IF(ISBLANK(VLOOKUP($B7,'MAIN - SCORING'!$B$14:$L$115,6,FALSE)),"-",VLOOKUP($B7,'MAIN - SCORING'!$B$14:$L$115,6,FALSE))</f>
        <v>90</v>
      </c>
      <c r="L7" s="113" t="str">
        <f>IF(ISBLANK(VLOOKUP($B7,'MAIN - SCORING'!$B$14:$L$115,7,FALSE)),"-",VLOOKUP($B7,'MAIN - SCORING'!$B$14:$L$115,7,FALSE))</f>
        <v>Y</v>
      </c>
      <c r="M7" s="118">
        <f t="shared" ref="M7:M70" si="0">IF(ISERROR(K7),"-",IF(L7="Y",K7,0))</f>
        <v>90</v>
      </c>
      <c r="N7" s="113">
        <f>IF(ISBLANK(VLOOKUP($B7,'MAIN - SCORING'!$B$14:$L$115,8,FALSE)),"-",VLOOKUP($B7,'MAIN - SCORING'!$B$14:$L$115,8,FALSE))</f>
        <v>107.5</v>
      </c>
      <c r="O7" s="113" t="str">
        <f>IF(ISBLANK(VLOOKUP($B7,'MAIN - SCORING'!$B$14:$L$115,9,FALSE)),"-",VLOOKUP($B7,'MAIN - SCORING'!$B$14:$L$115,9,FALSE))</f>
        <v>Y</v>
      </c>
      <c r="P7" s="118">
        <f t="shared" ref="P7:P70" si="1">IF(ISERROR(N7),"-",IF(O7="Y",N7,0))</f>
        <v>107.5</v>
      </c>
      <c r="Q7" s="113">
        <f>IF(ISBLANK(VLOOKUP($B7,'MAIN - SCORING'!$B$14:$L$115,10,FALSE)),"-",VLOOKUP($B7,'MAIN - SCORING'!$B$14:$L$115,10,FALSE))</f>
        <v>122.5</v>
      </c>
      <c r="R7" s="113" t="str">
        <f>IF(ISBLANK(VLOOKUP($B7,'MAIN - SCORING'!$B$14:$L$115,11,FALSE)),"-",VLOOKUP($B7,'MAIN - SCORING'!$B$14:$L$115,11,FALSE))</f>
        <v>Y</v>
      </c>
      <c r="S7" s="118">
        <f t="shared" ref="S7:S70" si="2">IF(ISERROR(Q7),"-",IF(R7="Y",Q7,0))</f>
        <v>122.5</v>
      </c>
      <c r="T7" s="111">
        <f t="shared" ref="T7:T70" si="3">IF(M7="-","-",MAX(M7,P7,S7))</f>
        <v>122.5</v>
      </c>
      <c r="U7" s="113">
        <f>IF(ISBLANK(VLOOKUP($B7,'MAIN - SCORING'!$N$14:$X$115,6,FALSE)),"-",VLOOKUP($B7,'MAIN - SCORING'!$N$14:$X$115,6,FALSE))</f>
        <v>57.5</v>
      </c>
      <c r="V7" s="113" t="str">
        <f>IF(ISBLANK(VLOOKUP($B7,'MAIN - SCORING'!$N$14:$X$115,7,FALSE)),"-",VLOOKUP($B7,'MAIN - SCORING'!$N$14:$X$115,7,FALSE))</f>
        <v>Y</v>
      </c>
      <c r="W7" s="118">
        <f t="shared" ref="W7:W70" si="4">IF(ISERROR(U7),"-",IF(V7="Y",U7,0))</f>
        <v>57.5</v>
      </c>
      <c r="X7" s="113">
        <f>IF(ISBLANK(VLOOKUP($B7,'MAIN - SCORING'!$N$14:$X$115,8,FALSE)),"-",VLOOKUP($B7,'MAIN - SCORING'!$N$14:$X$115,8,FALSE))</f>
        <v>67.5</v>
      </c>
      <c r="Y7" s="113" t="str">
        <f>IF(ISBLANK(VLOOKUP($B7,'MAIN - SCORING'!$N$14:$X$115,9,FALSE)),"-",VLOOKUP($B7,'MAIN - SCORING'!$N$14:$X$115,9,FALSE))</f>
        <v>Y</v>
      </c>
      <c r="Z7" s="118">
        <f t="shared" ref="Z7:Z70" si="5">IF(ISERROR(X7),"-",IF(Y7="Y",X7,0))</f>
        <v>67.5</v>
      </c>
      <c r="AA7" s="113">
        <f>IF(ISBLANK(VLOOKUP($B7,'MAIN - SCORING'!$N$14:$X$115,10,FALSE)),"-",VLOOKUP($B7,'MAIN - SCORING'!$N$14:$X$115,10,FALSE))</f>
        <v>82.5</v>
      </c>
      <c r="AB7" s="113" t="str">
        <f>IF(ISBLANK(VLOOKUP($B7,'MAIN - SCORING'!$N$14:$X$115,11,FALSE)),"-",VLOOKUP($B7,'MAIN - SCORING'!$N$14:$X$115,11,FALSE))</f>
        <v>N</v>
      </c>
      <c r="AC7" s="118">
        <f t="shared" ref="AC7:AC70" si="6">IF(ISERROR(AA7),"-",IF(AB7="Y",AA7,0))</f>
        <v>0</v>
      </c>
      <c r="AD7" s="111">
        <f t="shared" ref="AD7:AD70" si="7">IF(OR(W7="-",AD$4="-"),"-",MAX(W7,Z7,AC7))</f>
        <v>67.5</v>
      </c>
      <c r="AE7" s="113">
        <f>IF(ISBLANK(VLOOKUP($B7,'MAIN - SCORING'!$Z$14:$AJ$115,6,FALSE)),"-",VLOOKUP($B7,'MAIN - SCORING'!$Z$14:$AJ$115,6,FALSE))</f>
        <v>85</v>
      </c>
      <c r="AF7" s="113" t="str">
        <f>IF(ISBLANK(VLOOKUP($B7,'MAIN - SCORING'!$Z$14:$AJ$115,7,FALSE)),"-",VLOOKUP($B7,'MAIN - SCORING'!$Z$14:$AJ$115,7,FALSE))</f>
        <v>Y</v>
      </c>
      <c r="AG7" s="118">
        <f t="shared" ref="AG7:AG70" si="8">IF(ISERROR(AE7),"-",IF(AF7="Y",AE7,0))</f>
        <v>85</v>
      </c>
      <c r="AH7" s="113">
        <f>IF(ISBLANK(VLOOKUP($B7,'MAIN - SCORING'!$Z$14:$AJ$115,8,FALSE)),"-",VLOOKUP($B7,'MAIN - SCORING'!$Z$14:$AJ$115,8,FALSE))</f>
        <v>105</v>
      </c>
      <c r="AI7" s="113" t="str">
        <f>IF(ISBLANK(VLOOKUP($B7,'MAIN - SCORING'!$Z$14:$AJ$115,9,FALSE)),"-",VLOOKUP($B7,'MAIN - SCORING'!$Z$14:$AJ$115,9,FALSE))</f>
        <v>Y</v>
      </c>
      <c r="AJ7" s="118">
        <f t="shared" ref="AJ7:AJ70" si="9">IF(ISERROR(AH7),"-",IF(AI7="Y",AH7,0))</f>
        <v>105</v>
      </c>
      <c r="AK7" s="113">
        <f>IF(ISBLANK(VLOOKUP($B7,'MAIN - SCORING'!$Z$14:$AJ$115,10,FALSE)),"-",VLOOKUP($B7,'MAIN - SCORING'!$Z$14:$AJ$115,10,FALSE))</f>
        <v>125</v>
      </c>
      <c r="AL7" s="113" t="str">
        <f>IF(ISBLANK(VLOOKUP($B7,'MAIN - SCORING'!$Z$14:$AJ$115,11,FALSE)),"-",VLOOKUP($B7,'MAIN - SCORING'!$Z$14:$AJ$115,11,FALSE))</f>
        <v>Y</v>
      </c>
      <c r="AM7" s="118">
        <f t="shared" ref="AM7:AM70" si="10">IF(ISERROR(AK7),"-",IF(AL7="Y",AK7,0))</f>
        <v>125</v>
      </c>
      <c r="AN7" s="111">
        <f t="shared" ref="AN7:AN70" si="11">IF(OR(AG7="-",AN$4="-"),"-",MAX(AG7,AJ7,AM7))</f>
        <v>125</v>
      </c>
      <c r="AP7" s="115">
        <f t="shared" ref="AP7:AP70" si="12">IF(OR(AQ7="-",AW7="-"),"-",AQ7*IF(AW7="M",AX7,AY7)*IF(ISNUMBER(AZ7),AZ7,1))</f>
        <v>247.66874999999999</v>
      </c>
      <c r="AQ7" s="130">
        <f t="shared" ref="AQ7:AQ38" si="13">IF(ISNUMBER(AU7),AU7,IF(T7&amp;AD7&amp;AN7="---","-",IF(OR(T7=0,AD7=0,AN7=0),0,SUM(T7,AD7,AN7))))</f>
        <v>315</v>
      </c>
      <c r="AR7" s="131">
        <f>IF(AQ7="-","-",(AQ7*Lookups!$T$3))</f>
        <v>694.44900000000007</v>
      </c>
      <c r="AS7" s="92" t="str">
        <f>IF(ISERROR(SEARCH("master",G7)),"-","Master")</f>
        <v>-</v>
      </c>
      <c r="AT7" s="92" t="str">
        <f t="shared" ref="AT7:AT38" si="14">IF(ISERROR(SEARCH("bench only",G7)),"-","BO")</f>
        <v>-</v>
      </c>
      <c r="AU7" s="92" t="str">
        <f t="shared" ref="AU7:AU38" si="15">IF(AT7="-","-",IF($T$4="bench",T7,IF($AD$4="bench",AD7,AN7)))</f>
        <v>-</v>
      </c>
      <c r="AV7" s="93">
        <f>IF(I7="-","-",(I7/Lookups!$T$3))</f>
        <v>82.554658441440623</v>
      </c>
      <c r="AW7" s="94" t="str">
        <f t="shared" ref="AW7:AW38" si="16">IF(ISERR(SEARCH("women",G7)&gt;0),IF(ISERR(SEARCH("men",G7)&gt;0),"-","M"),"W")</f>
        <v>W</v>
      </c>
      <c r="AX7" s="95" t="str">
        <f>IF(AW7="M",VLOOKUP(TEXT(MROUND(AV7,0.05),"#.00"),Lookups!$D$8:$E$3912,2,FALSE),"-")</f>
        <v>-</v>
      </c>
      <c r="AY7" s="95">
        <f>IF(AW7="W",VLOOKUP(TEXT(MROUND(AV7,0.05),"#.00"),Lookups!$J$8:$K$2640,2,FALSE),"-")</f>
        <v>0.78625</v>
      </c>
      <c r="AZ7" s="95" t="str">
        <f>IF(H7="-","-",IF(AS7="Master",VLOOKUP(H7,Lookups!$O$8:$P$59,2,FALSE),"-"))</f>
        <v>-</v>
      </c>
      <c r="BB7" s="113">
        <f>IF(G7="-","-",VLOOKUP(G7,Input!$BZ$7:$CA$83,2,FALSE))</f>
        <v>7</v>
      </c>
      <c r="BD7" s="138" t="str">
        <f t="shared" ref="BD7:BD38" si="17">IF(AND(ISNUMBER($BB7),$AP7&gt;0),IF($BB7=BD$1,$AP7,"-"),"-")</f>
        <v>-</v>
      </c>
      <c r="BE7" s="139" t="str">
        <f t="shared" ref="BE7:BE38" si="18">IF(ISNUMBER(BD7),_xlfn.RANK.EQ(BD7,BD$7:BD$108),"-")</f>
        <v>-</v>
      </c>
      <c r="BF7" s="138" t="str">
        <f t="shared" ref="BF7:BF38" si="19">IF(AND(ISNUMBER($BB7),$AP7&gt;0),IF($BB7=BF$1,$AP7,"-"),"-")</f>
        <v>-</v>
      </c>
      <c r="BG7" s="139" t="str">
        <f t="shared" ref="BG7:BG38" si="20">IF(ISNUMBER(BF7),_xlfn.RANK.EQ(BF7,BF$7:BF$108),"-")</f>
        <v>-</v>
      </c>
      <c r="BH7" s="138" t="str">
        <f t="shared" ref="BH7:BH38" si="21">IF(AND(ISNUMBER($BB7),$AP7&gt;0),IF($BB7=BH$1,$AP7,"-"),"-")</f>
        <v>-</v>
      </c>
      <c r="BI7" s="139" t="str">
        <f t="shared" ref="BI7:BI38" si="22">IF(ISNUMBER(BH7),_xlfn.RANK.EQ(BH7,BH$7:BH$108),"-")</f>
        <v>-</v>
      </c>
      <c r="BJ7" s="138" t="str">
        <f t="shared" ref="BJ7:BJ38" si="23">IF(AND(ISNUMBER($BB7),$AP7&gt;0),IF($BB7=BJ$1,$AP7,"-"),"-")</f>
        <v>-</v>
      </c>
      <c r="BK7" s="139" t="str">
        <f t="shared" ref="BK7:BK38" si="24">IF(ISNUMBER(BJ7),_xlfn.RANK.EQ(BJ7,BJ$7:BJ$108),"-")</f>
        <v>-</v>
      </c>
      <c r="BL7" s="138" t="str">
        <f t="shared" ref="BL7:BL38" si="25">IF(AND(ISNUMBER($BB7),$AP7&gt;0),IF($BB7=BL$1,$AP7,"-"),"-")</f>
        <v>-</v>
      </c>
      <c r="BM7" s="139" t="str">
        <f t="shared" ref="BM7:BM38" si="26">IF(ISNUMBER(BL7),_xlfn.RANK.EQ(BL7,BL$7:BL$108),"-")</f>
        <v>-</v>
      </c>
      <c r="BN7" s="138" t="str">
        <f t="shared" ref="BN7:BN38" si="27">IF(AND(ISNUMBER($BB7),$AP7&gt;0),IF($BB7=BN$1,$AP7,"-"),"-")</f>
        <v>-</v>
      </c>
      <c r="BO7" s="139" t="str">
        <f t="shared" ref="BO7:BO38" si="28">IF(ISNUMBER(BN7),_xlfn.RANK.EQ(BN7,BN$7:BN$108),"-")</f>
        <v>-</v>
      </c>
      <c r="BP7" s="138">
        <f t="shared" ref="BP7:BP38" si="29">IF(AND(ISNUMBER($BB7),$AP7&gt;0),IF($BB7=BP$1,$AP7,"-"),"-")</f>
        <v>247.66874999999999</v>
      </c>
      <c r="BQ7" s="139">
        <f t="shared" ref="BQ7:BQ38" si="30">IF(ISNUMBER(BP7),_xlfn.RANK.EQ(BP7,BP$7:BP$108),"-")</f>
        <v>4</v>
      </c>
      <c r="BR7" s="138" t="str">
        <f t="shared" ref="BR7:BR38" si="31">IF(AND(ISNUMBER($BB7),$AP7&gt;0),IF($BB7=BR$1,$AP7,"-"),"-")</f>
        <v>-</v>
      </c>
      <c r="BS7" s="139" t="str">
        <f t="shared" ref="BS7:BS38" si="32">IF(ISNUMBER(BR7),_xlfn.RANK.EQ(BR7,BR$7:BR$108),"-")</f>
        <v>-</v>
      </c>
      <c r="BT7" s="138" t="str">
        <f t="shared" ref="BT7:BT38" si="33">IF(AND(ISNUMBER($BB7),$AP7&gt;0),IF($BB7=BT$1,$AP7,"-"),"-")</f>
        <v>-</v>
      </c>
      <c r="BU7" s="139" t="str">
        <f t="shared" ref="BU7:BU38" si="34">IF(ISNUMBER(BT7),_xlfn.RANK.EQ(BT7,BT$7:BT$108),"-")</f>
        <v>-</v>
      </c>
      <c r="BV7" s="138" t="str">
        <f t="shared" ref="BV7:BV38" si="35">IF(AND(ISNUMBER($BB7),$AP7&gt;0),IF($BB7=BV$1,$AP7,"-"),"-")</f>
        <v>-</v>
      </c>
      <c r="BW7" s="139" t="str">
        <f t="shared" ref="BW7:BW38" si="36">IF(ISNUMBER(BV7),_xlfn.RANK.EQ(BV7,BV$7:BV$108),"-")</f>
        <v>-</v>
      </c>
      <c r="BX7" s="138" t="str">
        <f t="shared" ref="BX7:BX38" si="37">IF(AND(ISNUMBER($BB7),$AP7&gt;0),IF($BB7=BX$1,$AP7,"-"),"-")</f>
        <v>-</v>
      </c>
      <c r="BY7" s="139" t="str">
        <f t="shared" ref="BY7:BY38" si="38">IF(ISNUMBER(BX7),_xlfn.RANK.EQ(BX7,BX$7:BX$108),"-")</f>
        <v>-</v>
      </c>
      <c r="BZ7" s="138" t="str">
        <f t="shared" ref="BZ7:BZ38" si="39">IF(AND(ISNUMBER($BB7),$AP7&gt;0),IF($BB7=BZ$1,$AP7,"-"),"-")</f>
        <v>-</v>
      </c>
      <c r="CA7" s="139" t="str">
        <f t="shared" ref="CA7:CA38" si="40">IF(ISNUMBER(BZ7),_xlfn.RANK.EQ(BZ7,BZ$7:BZ$108),"-")</f>
        <v>-</v>
      </c>
      <c r="CB7" s="138" t="str">
        <f t="shared" ref="CB7:CB38" si="41">IF(AND(ISNUMBER($BB7),$AP7&gt;0),IF($BB7=CB$1,$AP7,"-"),"-")</f>
        <v>-</v>
      </c>
      <c r="CC7" s="139" t="str">
        <f t="shared" ref="CC7:CC38" si="42">IF(ISNUMBER(CB7),_xlfn.RANK.EQ(CB7,CB$7:CB$108),"-")</f>
        <v>-</v>
      </c>
      <c r="CD7" s="138" t="str">
        <f t="shared" ref="CD7:CD38" si="43">IF(AND(ISNUMBER($BB7),$AP7&gt;0),IF($BB7=CD$1,$AP7,"-"),"-")</f>
        <v>-</v>
      </c>
      <c r="CE7" s="139" t="str">
        <f t="shared" ref="CE7:CE38" si="44">IF(ISNUMBER(CD7),_xlfn.RANK.EQ(CD7,CD$7:CD$108),"-")</f>
        <v>-</v>
      </c>
      <c r="CF7" s="138" t="str">
        <f t="shared" ref="CF7:CF38" si="45">IF(AND(ISNUMBER($BB7),$AP7&gt;0),IF($BB7=CF$1,$AP7,"-"),"-")</f>
        <v>-</v>
      </c>
      <c r="CG7" s="139" t="str">
        <f t="shared" ref="CG7:CG38" si="46">IF(ISNUMBER(CF7),_xlfn.RANK.EQ(CF7,CF$7:CF$108),"-")</f>
        <v>-</v>
      </c>
      <c r="CH7" s="138" t="str">
        <f t="shared" ref="CH7:CH38" si="47">IF(AND(ISNUMBER($BB7),$AP7&gt;0),IF($BB7=CH$1,$AP7,"-"),"-")</f>
        <v>-</v>
      </c>
      <c r="CI7" s="139" t="str">
        <f t="shared" ref="CI7:CI38" si="48">IF(ISNUMBER(CH7),_xlfn.RANK.EQ(CH7,CH$7:CH$108),"-")</f>
        <v>-</v>
      </c>
      <c r="CJ7" s="138" t="str">
        <f t="shared" ref="CJ7:CJ38" si="49">IF(AND(ISNUMBER($BB7),$AP7&gt;0),IF($BB7=CJ$1,$AP7,"-"),"-")</f>
        <v>-</v>
      </c>
      <c r="CK7" s="139" t="str">
        <f t="shared" ref="CK7:CK38" si="50">IF(ISNUMBER(CJ7),_xlfn.RANK.EQ(CJ7,CJ$7:CJ$108),"-")</f>
        <v>-</v>
      </c>
      <c r="CL7" s="138" t="str">
        <f t="shared" ref="CL7:CL38" si="51">IF(AND(ISNUMBER($BB7),$AP7&gt;0),IF($BB7=CL$1,$AP7,"-"),"-")</f>
        <v>-</v>
      </c>
      <c r="CM7" s="139" t="str">
        <f t="shared" ref="CM7:CM38" si="52">IF(ISNUMBER(CL7),_xlfn.RANK.EQ(CL7,CL$7:CL$108),"-")</f>
        <v>-</v>
      </c>
      <c r="CN7" s="138" t="str">
        <f t="shared" ref="CN7:CN38" si="53">IF(AND(ISNUMBER($BB7),$AP7&gt;0),IF($BB7=CN$1,$AP7,"-"),"-")</f>
        <v>-</v>
      </c>
      <c r="CO7" s="139" t="str">
        <f t="shared" ref="CO7:CO38" si="54">IF(ISNUMBER(CN7),_xlfn.RANK.EQ(CN7,CN$7:CN$108),"-")</f>
        <v>-</v>
      </c>
      <c r="CP7" s="138" t="str">
        <f t="shared" ref="CP7:CP38" si="55">IF(AND(ISNUMBER($BB7),$AP7&gt;0),IF($BB7=CP$1,$AP7,"-"),"-")</f>
        <v>-</v>
      </c>
      <c r="CQ7" s="139" t="str">
        <f t="shared" ref="CQ7:CQ38" si="56">IF(ISNUMBER(CP7),_xlfn.RANK.EQ(CP7,CP$7:CP$108),"-")</f>
        <v>-</v>
      </c>
      <c r="CR7" s="138" t="str">
        <f t="shared" ref="CR7:CR38" si="57">IF(AND(ISNUMBER($BB7),$AP7&gt;0),IF($BB7=CR$1,$AP7,"-"),"-")</f>
        <v>-</v>
      </c>
      <c r="CS7" s="139" t="str">
        <f t="shared" ref="CS7:CS38" si="58">IF(ISNUMBER(CR7),_xlfn.RANK.EQ(CR7,CR$7:CR$108),"-")</f>
        <v>-</v>
      </c>
      <c r="CT7" s="138" t="str">
        <f t="shared" ref="CT7:CT38" si="59">IF(AND(ISNUMBER($BB7),$AP7&gt;0),IF($BB7=CT$1,$AP7,"-"),"-")</f>
        <v>-</v>
      </c>
      <c r="CU7" s="139" t="str">
        <f t="shared" ref="CU7:CU38" si="60">IF(ISNUMBER(CT7),_xlfn.RANK.EQ(CT7,CT$7:CT$108),"-")</f>
        <v>-</v>
      </c>
      <c r="CV7" s="138" t="str">
        <f t="shared" ref="CV7:CV38" si="61">IF(AND(ISNUMBER($BB7),$AP7&gt;0),IF($BB7=CV$1,$AP7,"-"),"-")</f>
        <v>-</v>
      </c>
      <c r="CW7" s="139" t="str">
        <f t="shared" ref="CW7:CW38" si="62">IF(ISNUMBER(CV7),_xlfn.RANK.EQ(CV7,CV$7:CV$108),"-")</f>
        <v>-</v>
      </c>
      <c r="CX7" s="138" t="str">
        <f t="shared" ref="CX7:CX38" si="63">IF(AND(ISNUMBER($BB7),$AP7&gt;0),IF($BB7=CX$1,$AP7,"-"),"-")</f>
        <v>-</v>
      </c>
      <c r="CY7" s="139" t="str">
        <f t="shared" ref="CY7:CY38" si="64">IF(ISNUMBER(CX7),_xlfn.RANK.EQ(CX7,CX$7:CX$108),"-")</f>
        <v>-</v>
      </c>
      <c r="CZ7" s="138" t="str">
        <f t="shared" ref="CZ7:CZ38" si="65">IF(AND(ISNUMBER($BB7),$AP7&gt;0),IF($BB7=CZ$1,$AP7,"-"),"-")</f>
        <v>-</v>
      </c>
      <c r="DA7" s="139" t="str">
        <f t="shared" ref="DA7:DA38" si="66">IF(ISNUMBER(CZ7),_xlfn.RANK.EQ(CZ7,CZ$7:CZ$108),"-")</f>
        <v>-</v>
      </c>
      <c r="DB7" s="138" t="str">
        <f t="shared" ref="DB7:DB38" si="67">IF(AND(ISNUMBER($BB7),$AP7&gt;0),IF($BB7=DB$1,$AP7,"-"),"-")</f>
        <v>-</v>
      </c>
      <c r="DC7" s="139" t="str">
        <f t="shared" ref="DC7:DC38" si="68">IF(ISNUMBER(DB7),_xlfn.RANK.EQ(DB7,DB$7:DB$108),"-")</f>
        <v>-</v>
      </c>
      <c r="DD7" s="138" t="str">
        <f t="shared" ref="DD7:DD38" si="69">IF(AND(ISNUMBER($BB7),$AP7&gt;0),IF($BB7=DD$1,$AP7,"-"),"-")</f>
        <v>-</v>
      </c>
      <c r="DE7" s="139" t="str">
        <f t="shared" ref="DE7:DE38" si="70">IF(ISNUMBER(DD7),_xlfn.RANK.EQ(DD7,DD$7:DD$108),"-")</f>
        <v>-</v>
      </c>
      <c r="DF7" s="138" t="str">
        <f t="shared" ref="DF7:DF38" si="71">IF(AND(ISNUMBER($BB7),$AP7&gt;0),IF($BB7=DF$1,$AP7,"-"),"-")</f>
        <v>-</v>
      </c>
      <c r="DG7" s="139" t="str">
        <f t="shared" ref="DG7:DG38" si="72">IF(ISNUMBER(DF7),_xlfn.RANK.EQ(DF7,DF$7:DF$108),"-")</f>
        <v>-</v>
      </c>
      <c r="DH7" s="138" t="str">
        <f t="shared" ref="DH7:DH38" si="73">IF(AND(ISNUMBER($BB7),$AP7&gt;0),IF($BB7=DH$1,$AP7,"-"),"-")</f>
        <v>-</v>
      </c>
      <c r="DI7" s="139" t="str">
        <f t="shared" ref="DI7:DI38" si="74">IF(ISNUMBER(DH7),_xlfn.RANK.EQ(DH7,DH$7:DH$108),"-")</f>
        <v>-</v>
      </c>
      <c r="DJ7" s="138" t="str">
        <f t="shared" ref="DJ7:DJ38" si="75">IF(AND(ISNUMBER($BB7),$AP7&gt;0),IF($BB7=DJ$1,$AP7,"-"),"-")</f>
        <v>-</v>
      </c>
      <c r="DK7" s="139" t="str">
        <f t="shared" ref="DK7:DK38" si="76">IF(ISNUMBER(DJ7),_xlfn.RANK.EQ(DJ7,DJ$7:DJ$108),"-")</f>
        <v>-</v>
      </c>
    </row>
    <row r="8" spans="1:115" x14ac:dyDescent="0.25">
      <c r="A8" s="3"/>
      <c r="B8" s="44">
        <f>IF(Input!B8="","-",Input!B8)</f>
        <v>2</v>
      </c>
      <c r="C8" s="85" t="str">
        <f>IF(Input!C8="","-",Input!C8)</f>
        <v>Joanne</v>
      </c>
      <c r="D8" s="85" t="str">
        <f>IF(Input!D8="","-",Input!D8)</f>
        <v>Bellmore</v>
      </c>
      <c r="E8" s="85" t="str">
        <f>IF(Input!E8="","-",Input!E8)</f>
        <v>-</v>
      </c>
      <c r="F8" s="85" t="str">
        <f>IF(Input!F8="","-",Input!F8)</f>
        <v>Womens Bench Only Raw</v>
      </c>
      <c r="G8" s="85" t="str">
        <f>IF(Input!G8="","-",Input!G8)</f>
        <v>Womens Bench Only Raw Open</v>
      </c>
      <c r="H8" s="86">
        <f>IF(Input!H8="","-",Input!H8)</f>
        <v>49</v>
      </c>
      <c r="I8" s="308">
        <f>IF(Input!I8="","-",Input!I8)</f>
        <v>113</v>
      </c>
      <c r="J8" s="3"/>
      <c r="K8" s="113" t="str">
        <f>IF(ISBLANK(VLOOKUP($B8,'MAIN - SCORING'!$B$14:$L$115,6,FALSE)),"-",VLOOKUP($B8,'MAIN - SCORING'!$B$14:$L$115,6,FALSE))</f>
        <v>-</v>
      </c>
      <c r="L8" s="113" t="str">
        <f>IF(ISBLANK(VLOOKUP($B8,'MAIN - SCORING'!$B$14:$L$115,7,FALSE)),"-",VLOOKUP($B8,'MAIN - SCORING'!$B$14:$L$115,7,FALSE))</f>
        <v>-</v>
      </c>
      <c r="M8" s="118">
        <f t="shared" si="0"/>
        <v>0</v>
      </c>
      <c r="N8" s="113" t="str">
        <f>IF(ISBLANK(VLOOKUP($B8,'MAIN - SCORING'!$B$14:$L$115,8,FALSE)),"-",VLOOKUP($B8,'MAIN - SCORING'!$B$14:$L$115,8,FALSE))</f>
        <v>-</v>
      </c>
      <c r="O8" s="113" t="str">
        <f>IF(ISBLANK(VLOOKUP($B8,'MAIN - SCORING'!$B$14:$L$115,9,FALSE)),"-",VLOOKUP($B8,'MAIN - SCORING'!$B$14:$L$115,9,FALSE))</f>
        <v>-</v>
      </c>
      <c r="P8" s="118">
        <f t="shared" si="1"/>
        <v>0</v>
      </c>
      <c r="Q8" s="113" t="str">
        <f>IF(ISBLANK(VLOOKUP($B8,'MAIN - SCORING'!$B$14:$L$115,10,FALSE)),"-",VLOOKUP($B8,'MAIN - SCORING'!$B$14:$L$115,10,FALSE))</f>
        <v>-</v>
      </c>
      <c r="R8" s="113" t="str">
        <f>IF(ISBLANK(VLOOKUP($B8,'MAIN - SCORING'!$B$14:$L$115,11,FALSE)),"-",VLOOKUP($B8,'MAIN - SCORING'!$B$14:$L$115,11,FALSE))</f>
        <v>-</v>
      </c>
      <c r="S8" s="118">
        <f t="shared" si="2"/>
        <v>0</v>
      </c>
      <c r="T8" s="111">
        <f t="shared" si="3"/>
        <v>0</v>
      </c>
      <c r="U8" s="113">
        <f>IF(ISBLANK(VLOOKUP($B8,'MAIN - SCORING'!$N$14:$X$115,6,FALSE)),"-",VLOOKUP($B8,'MAIN - SCORING'!$N$14:$X$115,6,FALSE))</f>
        <v>42.5</v>
      </c>
      <c r="V8" s="113" t="str">
        <f>IF(ISBLANK(VLOOKUP($B8,'MAIN - SCORING'!$N$14:$X$115,7,FALSE)),"-",VLOOKUP($B8,'MAIN - SCORING'!$N$14:$X$115,7,FALSE))</f>
        <v>Y</v>
      </c>
      <c r="W8" s="118">
        <f t="shared" si="4"/>
        <v>42.5</v>
      </c>
      <c r="X8" s="113">
        <f>IF(ISBLANK(VLOOKUP($B8,'MAIN - SCORING'!$N$14:$X$115,8,FALSE)),"-",VLOOKUP($B8,'MAIN - SCORING'!$N$14:$X$115,8,FALSE))</f>
        <v>47.5</v>
      </c>
      <c r="Y8" s="113" t="str">
        <f>IF(ISBLANK(VLOOKUP($B8,'MAIN - SCORING'!$N$14:$X$115,9,FALSE)),"-",VLOOKUP($B8,'MAIN - SCORING'!$N$14:$X$115,9,FALSE))</f>
        <v>Y</v>
      </c>
      <c r="Z8" s="118">
        <f t="shared" si="5"/>
        <v>47.5</v>
      </c>
      <c r="AA8" s="113">
        <f>IF(ISBLANK(VLOOKUP($B8,'MAIN - SCORING'!$N$14:$X$115,10,FALSE)),"-",VLOOKUP($B8,'MAIN - SCORING'!$N$14:$X$115,10,FALSE))</f>
        <v>50</v>
      </c>
      <c r="AB8" s="113" t="str">
        <f>IF(ISBLANK(VLOOKUP($B8,'MAIN - SCORING'!$N$14:$X$115,11,FALSE)),"-",VLOOKUP($B8,'MAIN - SCORING'!$N$14:$X$115,11,FALSE))</f>
        <v>Y</v>
      </c>
      <c r="AC8" s="118">
        <f t="shared" si="6"/>
        <v>50</v>
      </c>
      <c r="AD8" s="111">
        <f t="shared" si="7"/>
        <v>50</v>
      </c>
      <c r="AE8" s="113" t="str">
        <f>IF(ISBLANK(VLOOKUP($B8,'MAIN - SCORING'!$Z$14:$AJ$115,6,FALSE)),"-",VLOOKUP($B8,'MAIN - SCORING'!$Z$14:$AJ$115,6,FALSE))</f>
        <v>-</v>
      </c>
      <c r="AF8" s="113" t="str">
        <f>IF(ISBLANK(VLOOKUP($B8,'MAIN - SCORING'!$Z$14:$AJ$115,7,FALSE)),"-",VLOOKUP($B8,'MAIN - SCORING'!$Z$14:$AJ$115,7,FALSE))</f>
        <v>-</v>
      </c>
      <c r="AG8" s="118">
        <f t="shared" si="8"/>
        <v>0</v>
      </c>
      <c r="AH8" s="113" t="str">
        <f>IF(ISBLANK(VLOOKUP($B8,'MAIN - SCORING'!$Z$14:$AJ$115,8,FALSE)),"-",VLOOKUP($B8,'MAIN - SCORING'!$Z$14:$AJ$115,8,FALSE))</f>
        <v>-</v>
      </c>
      <c r="AI8" s="113" t="str">
        <f>IF(ISBLANK(VLOOKUP($B8,'MAIN - SCORING'!$Z$14:$AJ$115,9,FALSE)),"-",VLOOKUP($B8,'MAIN - SCORING'!$Z$14:$AJ$115,9,FALSE))</f>
        <v>-</v>
      </c>
      <c r="AJ8" s="118">
        <f t="shared" si="9"/>
        <v>0</v>
      </c>
      <c r="AK8" s="113" t="str">
        <f>IF(ISBLANK(VLOOKUP($B8,'MAIN - SCORING'!$Z$14:$AJ$115,10,FALSE)),"-",VLOOKUP($B8,'MAIN - SCORING'!$Z$14:$AJ$115,10,FALSE))</f>
        <v>-</v>
      </c>
      <c r="AL8" s="113" t="str">
        <f>IF(ISBLANK(VLOOKUP($B8,'MAIN - SCORING'!$Z$14:$AJ$115,11,FALSE)),"-",VLOOKUP($B8,'MAIN - SCORING'!$Z$14:$AJ$115,11,FALSE))</f>
        <v>-</v>
      </c>
      <c r="AM8" s="118">
        <f t="shared" si="10"/>
        <v>0</v>
      </c>
      <c r="AN8" s="111">
        <f t="shared" si="11"/>
        <v>0</v>
      </c>
      <c r="AO8" s="7"/>
      <c r="AP8" s="115">
        <f t="shared" si="12"/>
        <v>56.015000000000001</v>
      </c>
      <c r="AQ8" s="130">
        <f t="shared" si="13"/>
        <v>50</v>
      </c>
      <c r="AR8" s="131">
        <f>IF(AQ8="-","-",(AQ8*Lookups!$T$3))</f>
        <v>110.23</v>
      </c>
      <c r="AS8" s="92" t="str">
        <f t="shared" ref="AS8:AS71" si="77">IF(ISERROR(SEARCH("master",G8)),"-","Master")</f>
        <v>-</v>
      </c>
      <c r="AT8" s="92" t="str">
        <f t="shared" si="14"/>
        <v>BO</v>
      </c>
      <c r="AU8" s="92">
        <f t="shared" si="15"/>
        <v>50</v>
      </c>
      <c r="AV8" s="93">
        <f>IF(I8="-","-",(I8/Lookups!$T$3))</f>
        <v>51.25646375759775</v>
      </c>
      <c r="AW8" s="94" t="str">
        <f t="shared" si="16"/>
        <v>W</v>
      </c>
      <c r="AX8" s="95" t="str">
        <f>IF(AW8="M",VLOOKUP(TEXT(MROUND(AV8,0.05),"#.00"),Lookups!$D$8:$E$3912,2,FALSE),"-")</f>
        <v>-</v>
      </c>
      <c r="AY8" s="95">
        <f>IF(AW8="W",VLOOKUP(TEXT(MROUND(AV8,0.05),"#.00"),Lookups!$J$8:$K$2640,2,FALSE),"-")</f>
        <v>1.1203000000000001</v>
      </c>
      <c r="AZ8" s="95" t="str">
        <f>IF(H8="-","-",IF(AS8="Master",VLOOKUP(H8,Lookups!$O$8:$P$59,2,FALSE),"-"))</f>
        <v>-</v>
      </c>
      <c r="BB8" s="113">
        <f>IF(G8="-","-",VLOOKUP(G8,Input!$BZ$7:$CA$83,2,FALSE))</f>
        <v>1</v>
      </c>
      <c r="BD8" s="138">
        <f t="shared" si="17"/>
        <v>56.015000000000001</v>
      </c>
      <c r="BE8" s="139">
        <f t="shared" si="18"/>
        <v>1</v>
      </c>
      <c r="BF8" s="138" t="str">
        <f t="shared" si="19"/>
        <v>-</v>
      </c>
      <c r="BG8" s="139" t="str">
        <f t="shared" si="20"/>
        <v>-</v>
      </c>
      <c r="BH8" s="138" t="str">
        <f t="shared" si="21"/>
        <v>-</v>
      </c>
      <c r="BI8" s="139" t="str">
        <f t="shared" si="22"/>
        <v>-</v>
      </c>
      <c r="BJ8" s="138" t="str">
        <f t="shared" si="23"/>
        <v>-</v>
      </c>
      <c r="BK8" s="139" t="str">
        <f t="shared" si="24"/>
        <v>-</v>
      </c>
      <c r="BL8" s="138" t="str">
        <f t="shared" si="25"/>
        <v>-</v>
      </c>
      <c r="BM8" s="139" t="str">
        <f t="shared" si="26"/>
        <v>-</v>
      </c>
      <c r="BN8" s="138" t="str">
        <f t="shared" si="27"/>
        <v>-</v>
      </c>
      <c r="BO8" s="139" t="str">
        <f t="shared" si="28"/>
        <v>-</v>
      </c>
      <c r="BP8" s="138" t="str">
        <f t="shared" si="29"/>
        <v>-</v>
      </c>
      <c r="BQ8" s="139" t="str">
        <f t="shared" si="30"/>
        <v>-</v>
      </c>
      <c r="BR8" s="138" t="str">
        <f t="shared" si="31"/>
        <v>-</v>
      </c>
      <c r="BS8" s="139" t="str">
        <f t="shared" si="32"/>
        <v>-</v>
      </c>
      <c r="BT8" s="138" t="str">
        <f t="shared" si="33"/>
        <v>-</v>
      </c>
      <c r="BU8" s="139" t="str">
        <f t="shared" si="34"/>
        <v>-</v>
      </c>
      <c r="BV8" s="138" t="str">
        <f t="shared" si="35"/>
        <v>-</v>
      </c>
      <c r="BW8" s="139" t="str">
        <f t="shared" si="36"/>
        <v>-</v>
      </c>
      <c r="BX8" s="138" t="str">
        <f t="shared" si="37"/>
        <v>-</v>
      </c>
      <c r="BY8" s="139" t="str">
        <f t="shared" si="38"/>
        <v>-</v>
      </c>
      <c r="BZ8" s="138" t="str">
        <f t="shared" si="39"/>
        <v>-</v>
      </c>
      <c r="CA8" s="139" t="str">
        <f t="shared" si="40"/>
        <v>-</v>
      </c>
      <c r="CB8" s="138" t="str">
        <f t="shared" si="41"/>
        <v>-</v>
      </c>
      <c r="CC8" s="139" t="str">
        <f t="shared" si="42"/>
        <v>-</v>
      </c>
      <c r="CD8" s="138" t="str">
        <f t="shared" si="43"/>
        <v>-</v>
      </c>
      <c r="CE8" s="139" t="str">
        <f t="shared" si="44"/>
        <v>-</v>
      </c>
      <c r="CF8" s="138" t="str">
        <f t="shared" si="45"/>
        <v>-</v>
      </c>
      <c r="CG8" s="139" t="str">
        <f t="shared" si="46"/>
        <v>-</v>
      </c>
      <c r="CH8" s="138" t="str">
        <f t="shared" si="47"/>
        <v>-</v>
      </c>
      <c r="CI8" s="139" t="str">
        <f t="shared" si="48"/>
        <v>-</v>
      </c>
      <c r="CJ8" s="138" t="str">
        <f t="shared" si="49"/>
        <v>-</v>
      </c>
      <c r="CK8" s="139" t="str">
        <f t="shared" si="50"/>
        <v>-</v>
      </c>
      <c r="CL8" s="138" t="str">
        <f t="shared" si="51"/>
        <v>-</v>
      </c>
      <c r="CM8" s="139" t="str">
        <f t="shared" si="52"/>
        <v>-</v>
      </c>
      <c r="CN8" s="138" t="str">
        <f t="shared" si="53"/>
        <v>-</v>
      </c>
      <c r="CO8" s="139" t="str">
        <f t="shared" si="54"/>
        <v>-</v>
      </c>
      <c r="CP8" s="138" t="str">
        <f t="shared" si="55"/>
        <v>-</v>
      </c>
      <c r="CQ8" s="139" t="str">
        <f t="shared" si="56"/>
        <v>-</v>
      </c>
      <c r="CR8" s="138" t="str">
        <f t="shared" si="57"/>
        <v>-</v>
      </c>
      <c r="CS8" s="139" t="str">
        <f t="shared" si="58"/>
        <v>-</v>
      </c>
      <c r="CT8" s="138" t="str">
        <f t="shared" si="59"/>
        <v>-</v>
      </c>
      <c r="CU8" s="139" t="str">
        <f t="shared" si="60"/>
        <v>-</v>
      </c>
      <c r="CV8" s="138" t="str">
        <f t="shared" si="61"/>
        <v>-</v>
      </c>
      <c r="CW8" s="139" t="str">
        <f t="shared" si="62"/>
        <v>-</v>
      </c>
      <c r="CX8" s="138" t="str">
        <f t="shared" si="63"/>
        <v>-</v>
      </c>
      <c r="CY8" s="139" t="str">
        <f t="shared" si="64"/>
        <v>-</v>
      </c>
      <c r="CZ8" s="138" t="str">
        <f t="shared" si="65"/>
        <v>-</v>
      </c>
      <c r="DA8" s="139" t="str">
        <f t="shared" si="66"/>
        <v>-</v>
      </c>
      <c r="DB8" s="138" t="str">
        <f t="shared" si="67"/>
        <v>-</v>
      </c>
      <c r="DC8" s="139" t="str">
        <f t="shared" si="68"/>
        <v>-</v>
      </c>
      <c r="DD8" s="138" t="str">
        <f t="shared" si="69"/>
        <v>-</v>
      </c>
      <c r="DE8" s="139" t="str">
        <f t="shared" si="70"/>
        <v>-</v>
      </c>
      <c r="DF8" s="138" t="str">
        <f t="shared" si="71"/>
        <v>-</v>
      </c>
      <c r="DG8" s="139" t="str">
        <f t="shared" si="72"/>
        <v>-</v>
      </c>
      <c r="DH8" s="138" t="str">
        <f t="shared" si="73"/>
        <v>-</v>
      </c>
      <c r="DI8" s="139" t="str">
        <f t="shared" si="74"/>
        <v>-</v>
      </c>
      <c r="DJ8" s="138" t="str">
        <f t="shared" si="75"/>
        <v>-</v>
      </c>
      <c r="DK8" s="139" t="str">
        <f t="shared" si="76"/>
        <v>-</v>
      </c>
    </row>
    <row r="9" spans="1:115" x14ac:dyDescent="0.25">
      <c r="A9" s="3"/>
      <c r="B9" s="44">
        <f>IF(Input!B9="","-",Input!B9)</f>
        <v>3</v>
      </c>
      <c r="C9" s="85" t="str">
        <f>IF(Input!C9="","-",Input!C9)</f>
        <v>MJ</v>
      </c>
      <c r="D9" s="85" t="str">
        <f>IF(Input!D9="","-",Input!D9)</f>
        <v>Benson</v>
      </c>
      <c r="E9" s="85" t="str">
        <f>IF(Input!E9="","-",Input!E9)</f>
        <v>South Portland, ME</v>
      </c>
      <c r="F9" s="85" t="str">
        <f>IF(Input!F9="","-",Input!F9)</f>
        <v>Womens Raw</v>
      </c>
      <c r="G9" s="85" t="str">
        <f>IF(Input!G9="","-",Input!G9)</f>
        <v>Womens Raw Open</v>
      </c>
      <c r="H9" s="86">
        <f>IF(Input!H9="","-",Input!H9)</f>
        <v>59</v>
      </c>
      <c r="I9" s="308">
        <f>IF(Input!I9="","-",Input!I9)</f>
        <v>250</v>
      </c>
      <c r="J9" s="3"/>
      <c r="K9" s="113">
        <f>IF(ISBLANK(VLOOKUP($B9,'MAIN - SCORING'!$B$14:$L$115,6,FALSE)),"-",VLOOKUP($B9,'MAIN - SCORING'!$B$14:$L$115,6,FALSE))</f>
        <v>82.5</v>
      </c>
      <c r="L9" s="113" t="str">
        <f>IF(ISBLANK(VLOOKUP($B9,'MAIN - SCORING'!$B$14:$L$115,7,FALSE)),"-",VLOOKUP($B9,'MAIN - SCORING'!$B$14:$L$115,7,FALSE))</f>
        <v>Y</v>
      </c>
      <c r="M9" s="118">
        <f t="shared" si="0"/>
        <v>82.5</v>
      </c>
      <c r="N9" s="113">
        <f>IF(ISBLANK(VLOOKUP($B9,'MAIN - SCORING'!$B$14:$L$115,8,FALSE)),"-",VLOOKUP($B9,'MAIN - SCORING'!$B$14:$L$115,8,FALSE))</f>
        <v>85</v>
      </c>
      <c r="O9" s="113" t="str">
        <f>IF(ISBLANK(VLOOKUP($B9,'MAIN - SCORING'!$B$14:$L$115,9,FALSE)),"-",VLOOKUP($B9,'MAIN - SCORING'!$B$14:$L$115,9,FALSE))</f>
        <v>N</v>
      </c>
      <c r="P9" s="118">
        <f t="shared" si="1"/>
        <v>0</v>
      </c>
      <c r="Q9" s="113">
        <f>IF(ISBLANK(VLOOKUP($B9,'MAIN - SCORING'!$B$14:$L$115,10,FALSE)),"-",VLOOKUP($B9,'MAIN - SCORING'!$B$14:$L$115,10,FALSE))</f>
        <v>85</v>
      </c>
      <c r="R9" s="113" t="str">
        <f>IF(ISBLANK(VLOOKUP($B9,'MAIN - SCORING'!$B$14:$L$115,11,FALSE)),"-",VLOOKUP($B9,'MAIN - SCORING'!$B$14:$L$115,11,FALSE))</f>
        <v>Y</v>
      </c>
      <c r="S9" s="118">
        <f t="shared" si="2"/>
        <v>85</v>
      </c>
      <c r="T9" s="111">
        <f t="shared" si="3"/>
        <v>85</v>
      </c>
      <c r="U9" s="113">
        <f>IF(ISBLANK(VLOOKUP($B9,'MAIN - SCORING'!$N$14:$X$115,6,FALSE)),"-",VLOOKUP($B9,'MAIN - SCORING'!$N$14:$X$115,6,FALSE))</f>
        <v>55</v>
      </c>
      <c r="V9" s="113" t="str">
        <f>IF(ISBLANK(VLOOKUP($B9,'MAIN - SCORING'!$N$14:$X$115,7,FALSE)),"-",VLOOKUP($B9,'MAIN - SCORING'!$N$14:$X$115,7,FALSE))</f>
        <v>Y</v>
      </c>
      <c r="W9" s="118">
        <f t="shared" si="4"/>
        <v>55</v>
      </c>
      <c r="X9" s="113">
        <f>IF(ISBLANK(VLOOKUP($B9,'MAIN - SCORING'!$N$14:$X$115,8,FALSE)),"-",VLOOKUP($B9,'MAIN - SCORING'!$N$14:$X$115,8,FALSE))</f>
        <v>60</v>
      </c>
      <c r="Y9" s="113" t="str">
        <f>IF(ISBLANK(VLOOKUP($B9,'MAIN - SCORING'!$N$14:$X$115,9,FALSE)),"-",VLOOKUP($B9,'MAIN - SCORING'!$N$14:$X$115,9,FALSE))</f>
        <v>Y</v>
      </c>
      <c r="Z9" s="118">
        <f t="shared" si="5"/>
        <v>60</v>
      </c>
      <c r="AA9" s="113">
        <f>IF(ISBLANK(VLOOKUP($B9,'MAIN - SCORING'!$N$14:$X$115,10,FALSE)),"-",VLOOKUP($B9,'MAIN - SCORING'!$N$14:$X$115,10,FALSE))</f>
        <v>65</v>
      </c>
      <c r="AB9" s="113" t="str">
        <f>IF(ISBLANK(VLOOKUP($B9,'MAIN - SCORING'!$N$14:$X$115,11,FALSE)),"-",VLOOKUP($B9,'MAIN - SCORING'!$N$14:$X$115,11,FALSE))</f>
        <v>N</v>
      </c>
      <c r="AC9" s="118">
        <f t="shared" si="6"/>
        <v>0</v>
      </c>
      <c r="AD9" s="111">
        <f t="shared" si="7"/>
        <v>60</v>
      </c>
      <c r="AE9" s="113">
        <f>IF(ISBLANK(VLOOKUP($B9,'MAIN - SCORING'!$Z$14:$AJ$115,6,FALSE)),"-",VLOOKUP($B9,'MAIN - SCORING'!$Z$14:$AJ$115,6,FALSE))</f>
        <v>127.5</v>
      </c>
      <c r="AF9" s="113" t="str">
        <f>IF(ISBLANK(VLOOKUP($B9,'MAIN - SCORING'!$Z$14:$AJ$115,7,FALSE)),"-",VLOOKUP($B9,'MAIN - SCORING'!$Z$14:$AJ$115,7,FALSE))</f>
        <v>Y</v>
      </c>
      <c r="AG9" s="118">
        <f t="shared" si="8"/>
        <v>127.5</v>
      </c>
      <c r="AH9" s="113">
        <f>IF(ISBLANK(VLOOKUP($B9,'MAIN - SCORING'!$Z$14:$AJ$115,8,FALSE)),"-",VLOOKUP($B9,'MAIN - SCORING'!$Z$14:$AJ$115,8,FALSE))</f>
        <v>132.5</v>
      </c>
      <c r="AI9" s="113" t="str">
        <f>IF(ISBLANK(VLOOKUP($B9,'MAIN - SCORING'!$Z$14:$AJ$115,9,FALSE)),"-",VLOOKUP($B9,'MAIN - SCORING'!$Z$14:$AJ$115,9,FALSE))</f>
        <v>Y</v>
      </c>
      <c r="AJ9" s="118">
        <f t="shared" si="9"/>
        <v>132.5</v>
      </c>
      <c r="AK9" s="113">
        <f>IF(ISBLANK(VLOOKUP($B9,'MAIN - SCORING'!$Z$14:$AJ$115,10,FALSE)),"-",VLOOKUP($B9,'MAIN - SCORING'!$Z$14:$AJ$115,10,FALSE))</f>
        <v>135</v>
      </c>
      <c r="AL9" s="113" t="str">
        <f>IF(ISBLANK(VLOOKUP($B9,'MAIN - SCORING'!$Z$14:$AJ$115,11,FALSE)),"-",VLOOKUP($B9,'MAIN - SCORING'!$Z$14:$AJ$115,11,FALSE))</f>
        <v>Y</v>
      </c>
      <c r="AM9" s="118">
        <f t="shared" si="10"/>
        <v>135</v>
      </c>
      <c r="AN9" s="111">
        <f t="shared" si="11"/>
        <v>135</v>
      </c>
      <c r="AO9" s="7"/>
      <c r="AP9" s="115">
        <f t="shared" si="12"/>
        <v>192.22</v>
      </c>
      <c r="AQ9" s="130">
        <f t="shared" si="13"/>
        <v>280</v>
      </c>
      <c r="AR9" s="131">
        <f>IF(AQ9="-","-",(AQ9*Lookups!$T$3))</f>
        <v>617.28800000000001</v>
      </c>
      <c r="AS9" s="92" t="str">
        <f t="shared" si="77"/>
        <v>-</v>
      </c>
      <c r="AT9" s="92" t="str">
        <f t="shared" si="14"/>
        <v>-</v>
      </c>
      <c r="AU9" s="92" t="str">
        <f t="shared" si="15"/>
        <v>-</v>
      </c>
      <c r="AV9" s="93">
        <f>IF(I9="-","-",(I9/Lookups!$T$3))</f>
        <v>113.39925610087997</v>
      </c>
      <c r="AW9" s="94" t="str">
        <f t="shared" si="16"/>
        <v>W</v>
      </c>
      <c r="AX9" s="95" t="str">
        <f>IF(AW9="M",VLOOKUP(TEXT(MROUND(AV9,0.05),"#.00"),Lookups!$D$8:$E$3912,2,FALSE),"-")</f>
        <v>-</v>
      </c>
      <c r="AY9" s="95">
        <f>IF(AW9="W",VLOOKUP(TEXT(MROUND(AV9,0.05),"#.00"),Lookups!$J$8:$K$2640,2,FALSE),"-")</f>
        <v>0.6865</v>
      </c>
      <c r="AZ9" s="95" t="str">
        <f>IF(H9="-","-",IF(AS9="Master",VLOOKUP(H9,Lookups!$O$8:$P$59,2,FALSE),"-"))</f>
        <v>-</v>
      </c>
      <c r="BB9" s="113">
        <f>IF(G9="-","-",VLOOKUP(G9,Input!$BZ$7:$CA$83,2,FALSE))</f>
        <v>7</v>
      </c>
      <c r="BD9" s="138" t="str">
        <f t="shared" si="17"/>
        <v>-</v>
      </c>
      <c r="BE9" s="139" t="str">
        <f t="shared" si="18"/>
        <v>-</v>
      </c>
      <c r="BF9" s="138" t="str">
        <f t="shared" si="19"/>
        <v>-</v>
      </c>
      <c r="BG9" s="139" t="str">
        <f t="shared" si="20"/>
        <v>-</v>
      </c>
      <c r="BH9" s="138" t="str">
        <f t="shared" si="21"/>
        <v>-</v>
      </c>
      <c r="BI9" s="139" t="str">
        <f t="shared" si="22"/>
        <v>-</v>
      </c>
      <c r="BJ9" s="138" t="str">
        <f t="shared" si="23"/>
        <v>-</v>
      </c>
      <c r="BK9" s="139" t="str">
        <f t="shared" si="24"/>
        <v>-</v>
      </c>
      <c r="BL9" s="138" t="str">
        <f t="shared" si="25"/>
        <v>-</v>
      </c>
      <c r="BM9" s="139" t="str">
        <f t="shared" si="26"/>
        <v>-</v>
      </c>
      <c r="BN9" s="138" t="str">
        <f t="shared" si="27"/>
        <v>-</v>
      </c>
      <c r="BO9" s="139" t="str">
        <f t="shared" si="28"/>
        <v>-</v>
      </c>
      <c r="BP9" s="138">
        <f t="shared" si="29"/>
        <v>192.22</v>
      </c>
      <c r="BQ9" s="139">
        <f t="shared" si="30"/>
        <v>6</v>
      </c>
      <c r="BR9" s="138" t="str">
        <f t="shared" si="31"/>
        <v>-</v>
      </c>
      <c r="BS9" s="139" t="str">
        <f t="shared" si="32"/>
        <v>-</v>
      </c>
      <c r="BT9" s="138" t="str">
        <f t="shared" si="33"/>
        <v>-</v>
      </c>
      <c r="BU9" s="139" t="str">
        <f t="shared" si="34"/>
        <v>-</v>
      </c>
      <c r="BV9" s="138" t="str">
        <f t="shared" si="35"/>
        <v>-</v>
      </c>
      <c r="BW9" s="139" t="str">
        <f t="shared" si="36"/>
        <v>-</v>
      </c>
      <c r="BX9" s="138" t="str">
        <f t="shared" si="37"/>
        <v>-</v>
      </c>
      <c r="BY9" s="139" t="str">
        <f t="shared" si="38"/>
        <v>-</v>
      </c>
      <c r="BZ9" s="138" t="str">
        <f t="shared" si="39"/>
        <v>-</v>
      </c>
      <c r="CA9" s="139" t="str">
        <f t="shared" si="40"/>
        <v>-</v>
      </c>
      <c r="CB9" s="138" t="str">
        <f t="shared" si="41"/>
        <v>-</v>
      </c>
      <c r="CC9" s="139" t="str">
        <f t="shared" si="42"/>
        <v>-</v>
      </c>
      <c r="CD9" s="138" t="str">
        <f t="shared" si="43"/>
        <v>-</v>
      </c>
      <c r="CE9" s="139" t="str">
        <f t="shared" si="44"/>
        <v>-</v>
      </c>
      <c r="CF9" s="138" t="str">
        <f t="shared" si="45"/>
        <v>-</v>
      </c>
      <c r="CG9" s="139" t="str">
        <f t="shared" si="46"/>
        <v>-</v>
      </c>
      <c r="CH9" s="138" t="str">
        <f t="shared" si="47"/>
        <v>-</v>
      </c>
      <c r="CI9" s="139" t="str">
        <f t="shared" si="48"/>
        <v>-</v>
      </c>
      <c r="CJ9" s="138" t="str">
        <f t="shared" si="49"/>
        <v>-</v>
      </c>
      <c r="CK9" s="139" t="str">
        <f t="shared" si="50"/>
        <v>-</v>
      </c>
      <c r="CL9" s="138" t="str">
        <f t="shared" si="51"/>
        <v>-</v>
      </c>
      <c r="CM9" s="139" t="str">
        <f t="shared" si="52"/>
        <v>-</v>
      </c>
      <c r="CN9" s="138" t="str">
        <f t="shared" si="53"/>
        <v>-</v>
      </c>
      <c r="CO9" s="139" t="str">
        <f t="shared" si="54"/>
        <v>-</v>
      </c>
      <c r="CP9" s="138" t="str">
        <f t="shared" si="55"/>
        <v>-</v>
      </c>
      <c r="CQ9" s="139" t="str">
        <f t="shared" si="56"/>
        <v>-</v>
      </c>
      <c r="CR9" s="138" t="str">
        <f t="shared" si="57"/>
        <v>-</v>
      </c>
      <c r="CS9" s="139" t="str">
        <f t="shared" si="58"/>
        <v>-</v>
      </c>
      <c r="CT9" s="138" t="str">
        <f t="shared" si="59"/>
        <v>-</v>
      </c>
      <c r="CU9" s="139" t="str">
        <f t="shared" si="60"/>
        <v>-</v>
      </c>
      <c r="CV9" s="138" t="str">
        <f t="shared" si="61"/>
        <v>-</v>
      </c>
      <c r="CW9" s="139" t="str">
        <f t="shared" si="62"/>
        <v>-</v>
      </c>
      <c r="CX9" s="138" t="str">
        <f t="shared" si="63"/>
        <v>-</v>
      </c>
      <c r="CY9" s="139" t="str">
        <f t="shared" si="64"/>
        <v>-</v>
      </c>
      <c r="CZ9" s="138" t="str">
        <f t="shared" si="65"/>
        <v>-</v>
      </c>
      <c r="DA9" s="139" t="str">
        <f t="shared" si="66"/>
        <v>-</v>
      </c>
      <c r="DB9" s="138" t="str">
        <f t="shared" si="67"/>
        <v>-</v>
      </c>
      <c r="DC9" s="139" t="str">
        <f t="shared" si="68"/>
        <v>-</v>
      </c>
      <c r="DD9" s="138" t="str">
        <f t="shared" si="69"/>
        <v>-</v>
      </c>
      <c r="DE9" s="139" t="str">
        <f t="shared" si="70"/>
        <v>-</v>
      </c>
      <c r="DF9" s="138" t="str">
        <f t="shared" si="71"/>
        <v>-</v>
      </c>
      <c r="DG9" s="139" t="str">
        <f t="shared" si="72"/>
        <v>-</v>
      </c>
      <c r="DH9" s="138" t="str">
        <f t="shared" si="73"/>
        <v>-</v>
      </c>
      <c r="DI9" s="139" t="str">
        <f t="shared" si="74"/>
        <v>-</v>
      </c>
      <c r="DJ9" s="138" t="str">
        <f t="shared" si="75"/>
        <v>-</v>
      </c>
      <c r="DK9" s="139" t="str">
        <f t="shared" si="76"/>
        <v>-</v>
      </c>
    </row>
    <row r="10" spans="1:115" x14ac:dyDescent="0.25">
      <c r="A10" s="3"/>
      <c r="B10" s="44">
        <f>IF(Input!B10="","-",Input!B10)</f>
        <v>4</v>
      </c>
      <c r="C10" s="85" t="str">
        <f>IF(Input!C10="","-",Input!C10)</f>
        <v xml:space="preserve">Heather </v>
      </c>
      <c r="D10" s="85" t="str">
        <f>IF(Input!D10="","-",Input!D10)</f>
        <v>Bowie</v>
      </c>
      <c r="E10" s="85" t="str">
        <f>IF(Input!E10="","-",Input!E10)</f>
        <v>Durham, ME</v>
      </c>
      <c r="F10" s="85" t="str">
        <f>IF(Input!F10="","-",Input!F10)</f>
        <v>Womens Raw</v>
      </c>
      <c r="G10" s="85" t="str">
        <f>IF(Input!G10="","-",Input!G10)</f>
        <v>Womens Raw Masters 40-49</v>
      </c>
      <c r="H10" s="86">
        <f>IF(Input!H10="","-",Input!H10)</f>
        <v>47</v>
      </c>
      <c r="I10" s="308">
        <f>IF(Input!I10="","-",Input!I10)</f>
        <v>170</v>
      </c>
      <c r="J10" s="3"/>
      <c r="K10" s="113">
        <f>IF(ISBLANK(VLOOKUP($B10,'MAIN - SCORING'!$B$14:$L$115,6,FALSE)),"-",VLOOKUP($B10,'MAIN - SCORING'!$B$14:$L$115,6,FALSE))</f>
        <v>105</v>
      </c>
      <c r="L10" s="113" t="str">
        <f>IF(ISBLANK(VLOOKUP($B10,'MAIN - SCORING'!$B$14:$L$115,7,FALSE)),"-",VLOOKUP($B10,'MAIN - SCORING'!$B$14:$L$115,7,FALSE))</f>
        <v>Y</v>
      </c>
      <c r="M10" s="118">
        <f t="shared" si="0"/>
        <v>105</v>
      </c>
      <c r="N10" s="113">
        <f>IF(ISBLANK(VLOOKUP($B10,'MAIN - SCORING'!$B$14:$L$115,8,FALSE)),"-",VLOOKUP($B10,'MAIN - SCORING'!$B$14:$L$115,8,FALSE))</f>
        <v>110</v>
      </c>
      <c r="O10" s="113" t="str">
        <f>IF(ISBLANK(VLOOKUP($B10,'MAIN - SCORING'!$B$14:$L$115,9,FALSE)),"-",VLOOKUP($B10,'MAIN - SCORING'!$B$14:$L$115,9,FALSE))</f>
        <v>Y</v>
      </c>
      <c r="P10" s="118">
        <f t="shared" si="1"/>
        <v>110</v>
      </c>
      <c r="Q10" s="113">
        <f>IF(ISBLANK(VLOOKUP($B10,'MAIN - SCORING'!$B$14:$L$115,10,FALSE)),"-",VLOOKUP($B10,'MAIN - SCORING'!$B$14:$L$115,10,FALSE))</f>
        <v>115</v>
      </c>
      <c r="R10" s="113" t="str">
        <f>IF(ISBLANK(VLOOKUP($B10,'MAIN - SCORING'!$B$14:$L$115,11,FALSE)),"-",VLOOKUP($B10,'MAIN - SCORING'!$B$14:$L$115,11,FALSE))</f>
        <v>Y</v>
      </c>
      <c r="S10" s="118">
        <f t="shared" si="2"/>
        <v>115</v>
      </c>
      <c r="T10" s="111">
        <f t="shared" si="3"/>
        <v>115</v>
      </c>
      <c r="U10" s="113">
        <f>IF(ISBLANK(VLOOKUP($B10,'MAIN - SCORING'!$N$14:$X$115,6,FALSE)),"-",VLOOKUP($B10,'MAIN - SCORING'!$N$14:$X$115,6,FALSE))</f>
        <v>57.5</v>
      </c>
      <c r="V10" s="113" t="str">
        <f>IF(ISBLANK(VLOOKUP($B10,'MAIN - SCORING'!$N$14:$X$115,7,FALSE)),"-",VLOOKUP($B10,'MAIN - SCORING'!$N$14:$X$115,7,FALSE))</f>
        <v>Y</v>
      </c>
      <c r="W10" s="118">
        <f t="shared" si="4"/>
        <v>57.5</v>
      </c>
      <c r="X10" s="113">
        <f>IF(ISBLANK(VLOOKUP($B10,'MAIN - SCORING'!$N$14:$X$115,8,FALSE)),"-",VLOOKUP($B10,'MAIN - SCORING'!$N$14:$X$115,8,FALSE))</f>
        <v>60</v>
      </c>
      <c r="Y10" s="113" t="str">
        <f>IF(ISBLANK(VLOOKUP($B10,'MAIN - SCORING'!$N$14:$X$115,9,FALSE)),"-",VLOOKUP($B10,'MAIN - SCORING'!$N$14:$X$115,9,FALSE))</f>
        <v>Y</v>
      </c>
      <c r="Z10" s="118">
        <f t="shared" si="5"/>
        <v>60</v>
      </c>
      <c r="AA10" s="113">
        <f>IF(ISBLANK(VLOOKUP($B10,'MAIN - SCORING'!$N$14:$X$115,10,FALSE)),"-",VLOOKUP($B10,'MAIN - SCORING'!$N$14:$X$115,10,FALSE))</f>
        <v>65</v>
      </c>
      <c r="AB10" s="113" t="str">
        <f>IF(ISBLANK(VLOOKUP($B10,'MAIN - SCORING'!$N$14:$X$115,11,FALSE)),"-",VLOOKUP($B10,'MAIN - SCORING'!$N$14:$X$115,11,FALSE))</f>
        <v>N</v>
      </c>
      <c r="AC10" s="118">
        <f t="shared" si="6"/>
        <v>0</v>
      </c>
      <c r="AD10" s="111">
        <f t="shared" si="7"/>
        <v>60</v>
      </c>
      <c r="AE10" s="113">
        <f>IF(ISBLANK(VLOOKUP($B10,'MAIN - SCORING'!$Z$14:$AJ$115,6,FALSE)),"-",VLOOKUP($B10,'MAIN - SCORING'!$Z$14:$AJ$115,6,FALSE))</f>
        <v>102.5</v>
      </c>
      <c r="AF10" s="113" t="str">
        <f>IF(ISBLANK(VLOOKUP($B10,'MAIN - SCORING'!$Z$14:$AJ$115,7,FALSE)),"-",VLOOKUP($B10,'MAIN - SCORING'!$Z$14:$AJ$115,7,FALSE))</f>
        <v>Y</v>
      </c>
      <c r="AG10" s="118">
        <f t="shared" si="8"/>
        <v>102.5</v>
      </c>
      <c r="AH10" s="113">
        <f>IF(ISBLANK(VLOOKUP($B10,'MAIN - SCORING'!$Z$14:$AJ$115,8,FALSE)),"-",VLOOKUP($B10,'MAIN - SCORING'!$Z$14:$AJ$115,8,FALSE))</f>
        <v>107.5</v>
      </c>
      <c r="AI10" s="113" t="str">
        <f>IF(ISBLANK(VLOOKUP($B10,'MAIN - SCORING'!$Z$14:$AJ$115,9,FALSE)),"-",VLOOKUP($B10,'MAIN - SCORING'!$Z$14:$AJ$115,9,FALSE))</f>
        <v>Y</v>
      </c>
      <c r="AJ10" s="118">
        <f t="shared" si="9"/>
        <v>107.5</v>
      </c>
      <c r="AK10" s="113">
        <f>IF(ISBLANK(VLOOKUP($B10,'MAIN - SCORING'!$Z$14:$AJ$115,10,FALSE)),"-",VLOOKUP($B10,'MAIN - SCORING'!$Z$14:$AJ$115,10,FALSE))</f>
        <v>112.5</v>
      </c>
      <c r="AL10" s="113" t="str">
        <f>IF(ISBLANK(VLOOKUP($B10,'MAIN - SCORING'!$Z$14:$AJ$115,11,FALSE)),"-",VLOOKUP($B10,'MAIN - SCORING'!$Z$14:$AJ$115,11,FALSE))</f>
        <v>Y</v>
      </c>
      <c r="AM10" s="118">
        <f t="shared" si="10"/>
        <v>112.5</v>
      </c>
      <c r="AN10" s="111">
        <f t="shared" si="11"/>
        <v>112.5</v>
      </c>
      <c r="AO10" s="7"/>
      <c r="AP10" s="115">
        <f t="shared" si="12"/>
        <v>255.40812875</v>
      </c>
      <c r="AQ10" s="130">
        <f t="shared" si="13"/>
        <v>287.5</v>
      </c>
      <c r="AR10" s="131">
        <f>IF(AQ10="-","-",(AQ10*Lookups!$T$3))</f>
        <v>633.82249999999999</v>
      </c>
      <c r="AS10" s="92" t="str">
        <f t="shared" si="77"/>
        <v>Master</v>
      </c>
      <c r="AT10" s="92" t="str">
        <f t="shared" si="14"/>
        <v>-</v>
      </c>
      <c r="AU10" s="92" t="str">
        <f t="shared" si="15"/>
        <v>-</v>
      </c>
      <c r="AV10" s="93">
        <f>IF(I10="-","-",(I10/Lookups!$T$3))</f>
        <v>77.111494148598382</v>
      </c>
      <c r="AW10" s="94" t="str">
        <f t="shared" si="16"/>
        <v>W</v>
      </c>
      <c r="AX10" s="95" t="str">
        <f>IF(AW10="M",VLOOKUP(TEXT(MROUND(AV10,0.05),"#.00"),Lookups!$D$8:$E$3912,2,FALSE),"-")</f>
        <v>-</v>
      </c>
      <c r="AY10" s="95">
        <f>IF(AW10="W",VLOOKUP(TEXT(MROUND(AV10,0.05),"#.00"),Lookups!$J$8:$K$2640,2,FALSE),"-")</f>
        <v>0.82104999999999995</v>
      </c>
      <c r="AZ10" s="95">
        <f>IF(H10="-","-",IF(AS10="Master",VLOOKUP(H10,Lookups!$O$8:$P$59,2,FALSE),"-"))</f>
        <v>1.0820000000000001</v>
      </c>
      <c r="BB10" s="113">
        <f>IF(G10="-","-",VLOOKUP(G10,Input!$BZ$7:$CA$83,2,FALSE))</f>
        <v>5</v>
      </c>
      <c r="BD10" s="138" t="str">
        <f t="shared" si="17"/>
        <v>-</v>
      </c>
      <c r="BE10" s="139" t="str">
        <f t="shared" si="18"/>
        <v>-</v>
      </c>
      <c r="BF10" s="138" t="str">
        <f t="shared" si="19"/>
        <v>-</v>
      </c>
      <c r="BG10" s="139" t="str">
        <f t="shared" si="20"/>
        <v>-</v>
      </c>
      <c r="BH10" s="138" t="str">
        <f t="shared" si="21"/>
        <v>-</v>
      </c>
      <c r="BI10" s="139" t="str">
        <f t="shared" si="22"/>
        <v>-</v>
      </c>
      <c r="BJ10" s="138" t="str">
        <f t="shared" si="23"/>
        <v>-</v>
      </c>
      <c r="BK10" s="139" t="str">
        <f t="shared" si="24"/>
        <v>-</v>
      </c>
      <c r="BL10" s="138">
        <f t="shared" si="25"/>
        <v>255.40812875</v>
      </c>
      <c r="BM10" s="139">
        <f t="shared" si="26"/>
        <v>1</v>
      </c>
      <c r="BN10" s="138" t="str">
        <f t="shared" si="27"/>
        <v>-</v>
      </c>
      <c r="BO10" s="139" t="str">
        <f t="shared" si="28"/>
        <v>-</v>
      </c>
      <c r="BP10" s="138" t="str">
        <f t="shared" si="29"/>
        <v>-</v>
      </c>
      <c r="BQ10" s="139" t="str">
        <f t="shared" si="30"/>
        <v>-</v>
      </c>
      <c r="BR10" s="138" t="str">
        <f t="shared" si="31"/>
        <v>-</v>
      </c>
      <c r="BS10" s="139" t="str">
        <f t="shared" si="32"/>
        <v>-</v>
      </c>
      <c r="BT10" s="138" t="str">
        <f t="shared" si="33"/>
        <v>-</v>
      </c>
      <c r="BU10" s="139" t="str">
        <f t="shared" si="34"/>
        <v>-</v>
      </c>
      <c r="BV10" s="138" t="str">
        <f t="shared" si="35"/>
        <v>-</v>
      </c>
      <c r="BW10" s="139" t="str">
        <f t="shared" si="36"/>
        <v>-</v>
      </c>
      <c r="BX10" s="138" t="str">
        <f t="shared" si="37"/>
        <v>-</v>
      </c>
      <c r="BY10" s="139" t="str">
        <f t="shared" si="38"/>
        <v>-</v>
      </c>
      <c r="BZ10" s="138" t="str">
        <f t="shared" si="39"/>
        <v>-</v>
      </c>
      <c r="CA10" s="139" t="str">
        <f t="shared" si="40"/>
        <v>-</v>
      </c>
      <c r="CB10" s="138" t="str">
        <f t="shared" si="41"/>
        <v>-</v>
      </c>
      <c r="CC10" s="139" t="str">
        <f t="shared" si="42"/>
        <v>-</v>
      </c>
      <c r="CD10" s="138" t="str">
        <f t="shared" si="43"/>
        <v>-</v>
      </c>
      <c r="CE10" s="139" t="str">
        <f t="shared" si="44"/>
        <v>-</v>
      </c>
      <c r="CF10" s="138" t="str">
        <f t="shared" si="45"/>
        <v>-</v>
      </c>
      <c r="CG10" s="139" t="str">
        <f t="shared" si="46"/>
        <v>-</v>
      </c>
      <c r="CH10" s="138" t="str">
        <f t="shared" si="47"/>
        <v>-</v>
      </c>
      <c r="CI10" s="139" t="str">
        <f t="shared" si="48"/>
        <v>-</v>
      </c>
      <c r="CJ10" s="138" t="str">
        <f t="shared" si="49"/>
        <v>-</v>
      </c>
      <c r="CK10" s="139" t="str">
        <f t="shared" si="50"/>
        <v>-</v>
      </c>
      <c r="CL10" s="138" t="str">
        <f t="shared" si="51"/>
        <v>-</v>
      </c>
      <c r="CM10" s="139" t="str">
        <f t="shared" si="52"/>
        <v>-</v>
      </c>
      <c r="CN10" s="138" t="str">
        <f t="shared" si="53"/>
        <v>-</v>
      </c>
      <c r="CO10" s="139" t="str">
        <f t="shared" si="54"/>
        <v>-</v>
      </c>
      <c r="CP10" s="138" t="str">
        <f t="shared" si="55"/>
        <v>-</v>
      </c>
      <c r="CQ10" s="139" t="str">
        <f t="shared" si="56"/>
        <v>-</v>
      </c>
      <c r="CR10" s="138" t="str">
        <f t="shared" si="57"/>
        <v>-</v>
      </c>
      <c r="CS10" s="139" t="str">
        <f t="shared" si="58"/>
        <v>-</v>
      </c>
      <c r="CT10" s="138" t="str">
        <f t="shared" si="59"/>
        <v>-</v>
      </c>
      <c r="CU10" s="139" t="str">
        <f t="shared" si="60"/>
        <v>-</v>
      </c>
      <c r="CV10" s="138" t="str">
        <f t="shared" si="61"/>
        <v>-</v>
      </c>
      <c r="CW10" s="139" t="str">
        <f t="shared" si="62"/>
        <v>-</v>
      </c>
      <c r="CX10" s="138" t="str">
        <f t="shared" si="63"/>
        <v>-</v>
      </c>
      <c r="CY10" s="139" t="str">
        <f t="shared" si="64"/>
        <v>-</v>
      </c>
      <c r="CZ10" s="138" t="str">
        <f t="shared" si="65"/>
        <v>-</v>
      </c>
      <c r="DA10" s="139" t="str">
        <f t="shared" si="66"/>
        <v>-</v>
      </c>
      <c r="DB10" s="138" t="str">
        <f t="shared" si="67"/>
        <v>-</v>
      </c>
      <c r="DC10" s="139" t="str">
        <f t="shared" si="68"/>
        <v>-</v>
      </c>
      <c r="DD10" s="138" t="str">
        <f t="shared" si="69"/>
        <v>-</v>
      </c>
      <c r="DE10" s="139" t="str">
        <f t="shared" si="70"/>
        <v>-</v>
      </c>
      <c r="DF10" s="138" t="str">
        <f t="shared" si="71"/>
        <v>-</v>
      </c>
      <c r="DG10" s="139" t="str">
        <f t="shared" si="72"/>
        <v>-</v>
      </c>
      <c r="DH10" s="138" t="str">
        <f t="shared" si="73"/>
        <v>-</v>
      </c>
      <c r="DI10" s="139" t="str">
        <f t="shared" si="74"/>
        <v>-</v>
      </c>
      <c r="DJ10" s="138" t="str">
        <f t="shared" si="75"/>
        <v>-</v>
      </c>
      <c r="DK10" s="139" t="str">
        <f t="shared" si="76"/>
        <v>-</v>
      </c>
    </row>
    <row r="11" spans="1:115" x14ac:dyDescent="0.25">
      <c r="A11" s="3"/>
      <c r="B11" s="44">
        <f>IF(Input!B11="","-",Input!B11)</f>
        <v>5</v>
      </c>
      <c r="C11" s="85" t="str">
        <f>IF(Input!C11="","-",Input!C11)</f>
        <v>Nichole</v>
      </c>
      <c r="D11" s="85" t="str">
        <f>IF(Input!D11="","-",Input!D11)</f>
        <v>Brown</v>
      </c>
      <c r="E11" s="85" t="str">
        <f>IF(Input!E11="","-",Input!E11)</f>
        <v>Portland, ME</v>
      </c>
      <c r="F11" s="85" t="str">
        <f>IF(Input!F11="","-",Input!F11)</f>
        <v>Womens Geared</v>
      </c>
      <c r="G11" s="85" t="str">
        <f>IF(Input!G11="","-",Input!G11)</f>
        <v>Womens Geared Open</v>
      </c>
      <c r="H11" s="86">
        <f>IF(Input!H11="","-",Input!H11)</f>
        <v>49</v>
      </c>
      <c r="I11" s="308">
        <f>IF(Input!I11="","-",Input!I11)</f>
        <v>193</v>
      </c>
      <c r="J11" s="3"/>
      <c r="K11" s="113">
        <f>IF(ISBLANK(VLOOKUP($B11,'MAIN - SCORING'!$B$14:$L$115,6,FALSE)),"-",VLOOKUP($B11,'MAIN - SCORING'!$B$14:$L$115,6,FALSE))</f>
        <v>110</v>
      </c>
      <c r="L11" s="113" t="str">
        <f>IF(ISBLANK(VLOOKUP($B11,'MAIN - SCORING'!$B$14:$L$115,7,FALSE)),"-",VLOOKUP($B11,'MAIN - SCORING'!$B$14:$L$115,7,FALSE))</f>
        <v>Y</v>
      </c>
      <c r="M11" s="118">
        <f t="shared" si="0"/>
        <v>110</v>
      </c>
      <c r="N11" s="113">
        <f>IF(ISBLANK(VLOOKUP($B11,'MAIN - SCORING'!$B$14:$L$115,8,FALSE)),"-",VLOOKUP($B11,'MAIN - SCORING'!$B$14:$L$115,8,FALSE))</f>
        <v>125</v>
      </c>
      <c r="O11" s="113" t="str">
        <f>IF(ISBLANK(VLOOKUP($B11,'MAIN - SCORING'!$B$14:$L$115,9,FALSE)),"-",VLOOKUP($B11,'MAIN - SCORING'!$B$14:$L$115,9,FALSE))</f>
        <v>Y</v>
      </c>
      <c r="P11" s="118">
        <f t="shared" si="1"/>
        <v>125</v>
      </c>
      <c r="Q11" s="113">
        <f>IF(ISBLANK(VLOOKUP($B11,'MAIN - SCORING'!$B$14:$L$115,10,FALSE)),"-",VLOOKUP($B11,'MAIN - SCORING'!$B$14:$L$115,10,FALSE))</f>
        <v>140</v>
      </c>
      <c r="R11" s="113" t="str">
        <f>IF(ISBLANK(VLOOKUP($B11,'MAIN - SCORING'!$B$14:$L$115,11,FALSE)),"-",VLOOKUP($B11,'MAIN - SCORING'!$B$14:$L$115,11,FALSE))</f>
        <v>Y</v>
      </c>
      <c r="S11" s="118">
        <f t="shared" si="2"/>
        <v>140</v>
      </c>
      <c r="T11" s="111">
        <f t="shared" si="3"/>
        <v>140</v>
      </c>
      <c r="U11" s="113">
        <f>IF(ISBLANK(VLOOKUP($B11,'MAIN - SCORING'!$N$14:$X$115,6,FALSE)),"-",VLOOKUP($B11,'MAIN - SCORING'!$N$14:$X$115,6,FALSE))</f>
        <v>72.5</v>
      </c>
      <c r="V11" s="113" t="str">
        <f>IF(ISBLANK(VLOOKUP($B11,'MAIN - SCORING'!$N$14:$X$115,7,FALSE)),"-",VLOOKUP($B11,'MAIN - SCORING'!$N$14:$X$115,7,FALSE))</f>
        <v>Y</v>
      </c>
      <c r="W11" s="118">
        <f t="shared" si="4"/>
        <v>72.5</v>
      </c>
      <c r="X11" s="113">
        <f>IF(ISBLANK(VLOOKUP($B11,'MAIN - SCORING'!$N$14:$X$115,8,FALSE)),"-",VLOOKUP($B11,'MAIN - SCORING'!$N$14:$X$115,8,FALSE))</f>
        <v>82.5</v>
      </c>
      <c r="Y11" s="113" t="str">
        <f>IF(ISBLANK(VLOOKUP($B11,'MAIN - SCORING'!$N$14:$X$115,9,FALSE)),"-",VLOOKUP($B11,'MAIN - SCORING'!$N$14:$X$115,9,FALSE))</f>
        <v>N</v>
      </c>
      <c r="Z11" s="118">
        <f t="shared" si="5"/>
        <v>0</v>
      </c>
      <c r="AA11" s="113">
        <f>IF(ISBLANK(VLOOKUP($B11,'MAIN - SCORING'!$N$14:$X$115,10,FALSE)),"-",VLOOKUP($B11,'MAIN - SCORING'!$N$14:$X$115,10,FALSE))</f>
        <v>82.5</v>
      </c>
      <c r="AB11" s="113" t="str">
        <f>IF(ISBLANK(VLOOKUP($B11,'MAIN - SCORING'!$N$14:$X$115,11,FALSE)),"-",VLOOKUP($B11,'MAIN - SCORING'!$N$14:$X$115,11,FALSE))</f>
        <v>N</v>
      </c>
      <c r="AC11" s="118">
        <f t="shared" si="6"/>
        <v>0</v>
      </c>
      <c r="AD11" s="111">
        <f t="shared" si="7"/>
        <v>72.5</v>
      </c>
      <c r="AE11" s="113">
        <f>IF(ISBLANK(VLOOKUP($B11,'MAIN - SCORING'!$Z$14:$AJ$115,6,FALSE)),"-",VLOOKUP($B11,'MAIN - SCORING'!$Z$14:$AJ$115,6,FALSE))</f>
        <v>102.5</v>
      </c>
      <c r="AF11" s="113" t="str">
        <f>IF(ISBLANK(VLOOKUP($B11,'MAIN - SCORING'!$Z$14:$AJ$115,7,FALSE)),"-",VLOOKUP($B11,'MAIN - SCORING'!$Z$14:$AJ$115,7,FALSE))</f>
        <v>Y</v>
      </c>
      <c r="AG11" s="118">
        <f t="shared" si="8"/>
        <v>102.5</v>
      </c>
      <c r="AH11" s="113">
        <f>IF(ISBLANK(VLOOKUP($B11,'MAIN - SCORING'!$Z$14:$AJ$115,8,FALSE)),"-",VLOOKUP($B11,'MAIN - SCORING'!$Z$14:$AJ$115,8,FALSE))</f>
        <v>117.5</v>
      </c>
      <c r="AI11" s="113" t="str">
        <f>IF(ISBLANK(VLOOKUP($B11,'MAIN - SCORING'!$Z$14:$AJ$115,9,FALSE)),"-",VLOOKUP($B11,'MAIN - SCORING'!$Z$14:$AJ$115,9,FALSE))</f>
        <v>Y</v>
      </c>
      <c r="AJ11" s="118">
        <f t="shared" si="9"/>
        <v>117.5</v>
      </c>
      <c r="AK11" s="113">
        <f>IF(ISBLANK(VLOOKUP($B11,'MAIN - SCORING'!$Z$14:$AJ$115,10,FALSE)),"-",VLOOKUP($B11,'MAIN - SCORING'!$Z$14:$AJ$115,10,FALSE))</f>
        <v>127.5</v>
      </c>
      <c r="AL11" s="113" t="str">
        <f>IF(ISBLANK(VLOOKUP($B11,'MAIN - SCORING'!$Z$14:$AJ$115,11,FALSE)),"-",VLOOKUP($B11,'MAIN - SCORING'!$Z$14:$AJ$115,11,FALSE))</f>
        <v>Y</v>
      </c>
      <c r="AM11" s="118">
        <f t="shared" si="10"/>
        <v>127.5</v>
      </c>
      <c r="AN11" s="111">
        <f t="shared" si="11"/>
        <v>127.5</v>
      </c>
      <c r="AO11" s="7"/>
      <c r="AP11" s="115">
        <f t="shared" si="12"/>
        <v>258.11779999999999</v>
      </c>
      <c r="AQ11" s="130">
        <f t="shared" si="13"/>
        <v>340</v>
      </c>
      <c r="AR11" s="131">
        <f>IF(AQ11="-","-",(AQ11*Lookups!$T$3))</f>
        <v>749.56400000000008</v>
      </c>
      <c r="AS11" s="92" t="str">
        <f t="shared" si="77"/>
        <v>-</v>
      </c>
      <c r="AT11" s="92" t="str">
        <f t="shared" si="14"/>
        <v>-</v>
      </c>
      <c r="AU11" s="92" t="str">
        <f t="shared" si="15"/>
        <v>-</v>
      </c>
      <c r="AV11" s="93">
        <f>IF(I11="-","-",(I11/Lookups!$T$3))</f>
        <v>87.544225709879342</v>
      </c>
      <c r="AW11" s="94" t="str">
        <f t="shared" si="16"/>
        <v>W</v>
      </c>
      <c r="AX11" s="95" t="str">
        <f>IF(AW11="M",VLOOKUP(TEXT(MROUND(AV11,0.05),"#.00"),Lookups!$D$8:$E$3912,2,FALSE),"-")</f>
        <v>-</v>
      </c>
      <c r="AY11" s="95">
        <f>IF(AW11="W",VLOOKUP(TEXT(MROUND(AV11,0.05),"#.00"),Lookups!$J$8:$K$2640,2,FALSE),"-")</f>
        <v>0.75917000000000001</v>
      </c>
      <c r="AZ11" s="95" t="str">
        <f>IF(H11="-","-",IF(AS11="Master",VLOOKUP(H11,Lookups!$O$8:$P$59,2,FALSE),"-"))</f>
        <v>-</v>
      </c>
      <c r="BB11" s="113">
        <f>IF(G11="-","-",VLOOKUP(G11,Input!$BZ$7:$CA$83,2,FALSE))</f>
        <v>3</v>
      </c>
      <c r="BD11" s="138" t="str">
        <f t="shared" si="17"/>
        <v>-</v>
      </c>
      <c r="BE11" s="139" t="str">
        <f t="shared" si="18"/>
        <v>-</v>
      </c>
      <c r="BF11" s="138" t="str">
        <f t="shared" si="19"/>
        <v>-</v>
      </c>
      <c r="BG11" s="139" t="str">
        <f t="shared" si="20"/>
        <v>-</v>
      </c>
      <c r="BH11" s="138">
        <f t="shared" si="21"/>
        <v>258.11779999999999</v>
      </c>
      <c r="BI11" s="139">
        <f t="shared" si="22"/>
        <v>2</v>
      </c>
      <c r="BJ11" s="138" t="str">
        <f t="shared" si="23"/>
        <v>-</v>
      </c>
      <c r="BK11" s="139" t="str">
        <f t="shared" si="24"/>
        <v>-</v>
      </c>
      <c r="BL11" s="138" t="str">
        <f t="shared" si="25"/>
        <v>-</v>
      </c>
      <c r="BM11" s="139" t="str">
        <f t="shared" si="26"/>
        <v>-</v>
      </c>
      <c r="BN11" s="138" t="str">
        <f t="shared" si="27"/>
        <v>-</v>
      </c>
      <c r="BO11" s="139" t="str">
        <f t="shared" si="28"/>
        <v>-</v>
      </c>
      <c r="BP11" s="138" t="str">
        <f t="shared" si="29"/>
        <v>-</v>
      </c>
      <c r="BQ11" s="139" t="str">
        <f t="shared" si="30"/>
        <v>-</v>
      </c>
      <c r="BR11" s="138" t="str">
        <f t="shared" si="31"/>
        <v>-</v>
      </c>
      <c r="BS11" s="139" t="str">
        <f t="shared" si="32"/>
        <v>-</v>
      </c>
      <c r="BT11" s="138" t="str">
        <f t="shared" si="33"/>
        <v>-</v>
      </c>
      <c r="BU11" s="139" t="str">
        <f t="shared" si="34"/>
        <v>-</v>
      </c>
      <c r="BV11" s="138" t="str">
        <f t="shared" si="35"/>
        <v>-</v>
      </c>
      <c r="BW11" s="139" t="str">
        <f t="shared" si="36"/>
        <v>-</v>
      </c>
      <c r="BX11" s="138" t="str">
        <f t="shared" si="37"/>
        <v>-</v>
      </c>
      <c r="BY11" s="139" t="str">
        <f t="shared" si="38"/>
        <v>-</v>
      </c>
      <c r="BZ11" s="138" t="str">
        <f t="shared" si="39"/>
        <v>-</v>
      </c>
      <c r="CA11" s="139" t="str">
        <f t="shared" si="40"/>
        <v>-</v>
      </c>
      <c r="CB11" s="138" t="str">
        <f t="shared" si="41"/>
        <v>-</v>
      </c>
      <c r="CC11" s="139" t="str">
        <f t="shared" si="42"/>
        <v>-</v>
      </c>
      <c r="CD11" s="138" t="str">
        <f t="shared" si="43"/>
        <v>-</v>
      </c>
      <c r="CE11" s="139" t="str">
        <f t="shared" si="44"/>
        <v>-</v>
      </c>
      <c r="CF11" s="138" t="str">
        <f t="shared" si="45"/>
        <v>-</v>
      </c>
      <c r="CG11" s="139" t="str">
        <f t="shared" si="46"/>
        <v>-</v>
      </c>
      <c r="CH11" s="138" t="str">
        <f t="shared" si="47"/>
        <v>-</v>
      </c>
      <c r="CI11" s="139" t="str">
        <f t="shared" si="48"/>
        <v>-</v>
      </c>
      <c r="CJ11" s="138" t="str">
        <f t="shared" si="49"/>
        <v>-</v>
      </c>
      <c r="CK11" s="139" t="str">
        <f t="shared" si="50"/>
        <v>-</v>
      </c>
      <c r="CL11" s="138" t="str">
        <f t="shared" si="51"/>
        <v>-</v>
      </c>
      <c r="CM11" s="139" t="str">
        <f t="shared" si="52"/>
        <v>-</v>
      </c>
      <c r="CN11" s="138" t="str">
        <f t="shared" si="53"/>
        <v>-</v>
      </c>
      <c r="CO11" s="139" t="str">
        <f t="shared" si="54"/>
        <v>-</v>
      </c>
      <c r="CP11" s="138" t="str">
        <f t="shared" si="55"/>
        <v>-</v>
      </c>
      <c r="CQ11" s="139" t="str">
        <f t="shared" si="56"/>
        <v>-</v>
      </c>
      <c r="CR11" s="138" t="str">
        <f t="shared" si="57"/>
        <v>-</v>
      </c>
      <c r="CS11" s="139" t="str">
        <f t="shared" si="58"/>
        <v>-</v>
      </c>
      <c r="CT11" s="138" t="str">
        <f t="shared" si="59"/>
        <v>-</v>
      </c>
      <c r="CU11" s="139" t="str">
        <f t="shared" si="60"/>
        <v>-</v>
      </c>
      <c r="CV11" s="138" t="str">
        <f t="shared" si="61"/>
        <v>-</v>
      </c>
      <c r="CW11" s="139" t="str">
        <f t="shared" si="62"/>
        <v>-</v>
      </c>
      <c r="CX11" s="138" t="str">
        <f t="shared" si="63"/>
        <v>-</v>
      </c>
      <c r="CY11" s="139" t="str">
        <f t="shared" si="64"/>
        <v>-</v>
      </c>
      <c r="CZ11" s="138" t="str">
        <f t="shared" si="65"/>
        <v>-</v>
      </c>
      <c r="DA11" s="139" t="str">
        <f t="shared" si="66"/>
        <v>-</v>
      </c>
      <c r="DB11" s="138" t="str">
        <f t="shared" si="67"/>
        <v>-</v>
      </c>
      <c r="DC11" s="139" t="str">
        <f t="shared" si="68"/>
        <v>-</v>
      </c>
      <c r="DD11" s="138" t="str">
        <f t="shared" si="69"/>
        <v>-</v>
      </c>
      <c r="DE11" s="139" t="str">
        <f t="shared" si="70"/>
        <v>-</v>
      </c>
      <c r="DF11" s="138" t="str">
        <f t="shared" si="71"/>
        <v>-</v>
      </c>
      <c r="DG11" s="139" t="str">
        <f t="shared" si="72"/>
        <v>-</v>
      </c>
      <c r="DH11" s="138" t="str">
        <f t="shared" si="73"/>
        <v>-</v>
      </c>
      <c r="DI11" s="139" t="str">
        <f t="shared" si="74"/>
        <v>-</v>
      </c>
      <c r="DJ11" s="138" t="str">
        <f t="shared" si="75"/>
        <v>-</v>
      </c>
      <c r="DK11" s="139" t="str">
        <f t="shared" si="76"/>
        <v>-</v>
      </c>
    </row>
    <row r="12" spans="1:115" x14ac:dyDescent="0.25">
      <c r="A12" s="3"/>
      <c r="B12" s="44">
        <f>IF(Input!B12="","-",Input!B12)</f>
        <v>6</v>
      </c>
      <c r="C12" s="85" t="str">
        <f>IF(Input!C12="","-",Input!C12)</f>
        <v>Jennifer</v>
      </c>
      <c r="D12" s="85" t="str">
        <f>IF(Input!D12="","-",Input!D12)</f>
        <v>Darna</v>
      </c>
      <c r="E12" s="85" t="str">
        <f>IF(Input!E12="","-",Input!E12)</f>
        <v>Casco, ME</v>
      </c>
      <c r="F12" s="85" t="str">
        <f>IF(Input!F12="","-",Input!F12)</f>
        <v>Womens Raw</v>
      </c>
      <c r="G12" s="85" t="str">
        <f>IF(Input!G12="","-",Input!G12)</f>
        <v>Womens Raw Open</v>
      </c>
      <c r="H12" s="86">
        <f>IF(Input!H12="","-",Input!H12)</f>
        <v>48</v>
      </c>
      <c r="I12" s="308">
        <f>IF(Input!I12="","-",Input!I12)</f>
        <v>202</v>
      </c>
      <c r="J12" s="3"/>
      <c r="K12" s="113">
        <f>IF(ISBLANK(VLOOKUP($B12,'MAIN - SCORING'!$B$14:$L$115,6,FALSE)),"-",VLOOKUP($B12,'MAIN - SCORING'!$B$14:$L$115,6,FALSE))</f>
        <v>77.5</v>
      </c>
      <c r="L12" s="113" t="str">
        <f>IF(ISBLANK(VLOOKUP($B12,'MAIN - SCORING'!$B$14:$L$115,7,FALSE)),"-",VLOOKUP($B12,'MAIN - SCORING'!$B$14:$L$115,7,FALSE))</f>
        <v>Y</v>
      </c>
      <c r="M12" s="118">
        <f t="shared" si="0"/>
        <v>77.5</v>
      </c>
      <c r="N12" s="113">
        <f>IF(ISBLANK(VLOOKUP($B12,'MAIN - SCORING'!$B$14:$L$115,8,FALSE)),"-",VLOOKUP($B12,'MAIN - SCORING'!$B$14:$L$115,8,FALSE))</f>
        <v>82.5</v>
      </c>
      <c r="O12" s="113" t="str">
        <f>IF(ISBLANK(VLOOKUP($B12,'MAIN - SCORING'!$B$14:$L$115,9,FALSE)),"-",VLOOKUP($B12,'MAIN - SCORING'!$B$14:$L$115,9,FALSE))</f>
        <v>Y</v>
      </c>
      <c r="P12" s="118">
        <f t="shared" si="1"/>
        <v>82.5</v>
      </c>
      <c r="Q12" s="113">
        <f>IF(ISBLANK(VLOOKUP($B12,'MAIN - SCORING'!$B$14:$L$115,10,FALSE)),"-",VLOOKUP($B12,'MAIN - SCORING'!$B$14:$L$115,10,FALSE))</f>
        <v>87.5</v>
      </c>
      <c r="R12" s="113" t="str">
        <f>IF(ISBLANK(VLOOKUP($B12,'MAIN - SCORING'!$B$14:$L$115,11,FALSE)),"-",VLOOKUP($B12,'MAIN - SCORING'!$B$14:$L$115,11,FALSE))</f>
        <v>Y</v>
      </c>
      <c r="S12" s="118">
        <f t="shared" si="2"/>
        <v>87.5</v>
      </c>
      <c r="T12" s="111">
        <f t="shared" si="3"/>
        <v>87.5</v>
      </c>
      <c r="U12" s="113">
        <f>IF(ISBLANK(VLOOKUP($B12,'MAIN - SCORING'!$N$14:$X$115,6,FALSE)),"-",VLOOKUP($B12,'MAIN - SCORING'!$N$14:$X$115,6,FALSE))</f>
        <v>52.5</v>
      </c>
      <c r="V12" s="113" t="str">
        <f>IF(ISBLANK(VLOOKUP($B12,'MAIN - SCORING'!$N$14:$X$115,7,FALSE)),"-",VLOOKUP($B12,'MAIN - SCORING'!$N$14:$X$115,7,FALSE))</f>
        <v>Y</v>
      </c>
      <c r="W12" s="118">
        <f t="shared" si="4"/>
        <v>52.5</v>
      </c>
      <c r="X12" s="113">
        <f>IF(ISBLANK(VLOOKUP($B12,'MAIN - SCORING'!$N$14:$X$115,8,FALSE)),"-",VLOOKUP($B12,'MAIN - SCORING'!$N$14:$X$115,8,FALSE))</f>
        <v>55</v>
      </c>
      <c r="Y12" s="113" t="str">
        <f>IF(ISBLANK(VLOOKUP($B12,'MAIN - SCORING'!$N$14:$X$115,9,FALSE)),"-",VLOOKUP($B12,'MAIN - SCORING'!$N$14:$X$115,9,FALSE))</f>
        <v>Y</v>
      </c>
      <c r="Z12" s="118">
        <f t="shared" si="5"/>
        <v>55</v>
      </c>
      <c r="AA12" s="113">
        <f>IF(ISBLANK(VLOOKUP($B12,'MAIN - SCORING'!$N$14:$X$115,10,FALSE)),"-",VLOOKUP($B12,'MAIN - SCORING'!$N$14:$X$115,10,FALSE))</f>
        <v>57.5</v>
      </c>
      <c r="AB12" s="113" t="str">
        <f>IF(ISBLANK(VLOOKUP($B12,'MAIN - SCORING'!$N$14:$X$115,11,FALSE)),"-",VLOOKUP($B12,'MAIN - SCORING'!$N$14:$X$115,11,FALSE))</f>
        <v>N</v>
      </c>
      <c r="AC12" s="118">
        <f t="shared" si="6"/>
        <v>0</v>
      </c>
      <c r="AD12" s="111">
        <f t="shared" si="7"/>
        <v>55</v>
      </c>
      <c r="AE12" s="113">
        <f>IF(ISBLANK(VLOOKUP($B12,'MAIN - SCORING'!$Z$14:$AJ$115,6,FALSE)),"-",VLOOKUP($B12,'MAIN - SCORING'!$Z$14:$AJ$115,6,FALSE))</f>
        <v>127.5</v>
      </c>
      <c r="AF12" s="113" t="str">
        <f>IF(ISBLANK(VLOOKUP($B12,'MAIN - SCORING'!$Z$14:$AJ$115,7,FALSE)),"-",VLOOKUP($B12,'MAIN - SCORING'!$Z$14:$AJ$115,7,FALSE))</f>
        <v>Y</v>
      </c>
      <c r="AG12" s="118">
        <f t="shared" si="8"/>
        <v>127.5</v>
      </c>
      <c r="AH12" s="113">
        <f>IF(ISBLANK(VLOOKUP($B12,'MAIN - SCORING'!$Z$14:$AJ$115,8,FALSE)),"-",VLOOKUP($B12,'MAIN - SCORING'!$Z$14:$AJ$115,8,FALSE))</f>
        <v>132.5</v>
      </c>
      <c r="AI12" s="113" t="str">
        <f>IF(ISBLANK(VLOOKUP($B12,'MAIN - SCORING'!$Z$14:$AJ$115,9,FALSE)),"-",VLOOKUP($B12,'MAIN - SCORING'!$Z$14:$AJ$115,9,FALSE))</f>
        <v>Y</v>
      </c>
      <c r="AJ12" s="118">
        <f t="shared" si="9"/>
        <v>132.5</v>
      </c>
      <c r="AK12" s="113">
        <f>IF(ISBLANK(VLOOKUP($B12,'MAIN - SCORING'!$Z$14:$AJ$115,10,FALSE)),"-",VLOOKUP($B12,'MAIN - SCORING'!$Z$14:$AJ$115,10,FALSE))</f>
        <v>137.5</v>
      </c>
      <c r="AL12" s="113" t="str">
        <f>IF(ISBLANK(VLOOKUP($B12,'MAIN - SCORING'!$Z$14:$AJ$115,11,FALSE)),"-",VLOOKUP($B12,'MAIN - SCORING'!$Z$14:$AJ$115,11,FALSE))</f>
        <v>Y</v>
      </c>
      <c r="AM12" s="118">
        <f t="shared" si="10"/>
        <v>137.5</v>
      </c>
      <c r="AN12" s="111">
        <f t="shared" si="11"/>
        <v>137.5</v>
      </c>
      <c r="AO12" s="7"/>
      <c r="AP12" s="115">
        <f t="shared" si="12"/>
        <v>207.64800000000002</v>
      </c>
      <c r="AQ12" s="130">
        <f t="shared" si="13"/>
        <v>280</v>
      </c>
      <c r="AR12" s="131">
        <f>IF(AQ12="-","-",(AQ12*Lookups!$T$3))</f>
        <v>617.28800000000001</v>
      </c>
      <c r="AS12" s="92" t="str">
        <f t="shared" si="77"/>
        <v>-</v>
      </c>
      <c r="AT12" s="92" t="str">
        <f t="shared" si="14"/>
        <v>-</v>
      </c>
      <c r="AU12" s="92" t="str">
        <f t="shared" si="15"/>
        <v>-</v>
      </c>
      <c r="AV12" s="93">
        <f>IF(I12="-","-",(I12/Lookups!$T$3))</f>
        <v>91.626598929511019</v>
      </c>
      <c r="AW12" s="94" t="str">
        <f t="shared" si="16"/>
        <v>W</v>
      </c>
      <c r="AX12" s="95" t="str">
        <f>IF(AW12="M",VLOOKUP(TEXT(MROUND(AV12,0.05),"#.00"),Lookups!$D$8:$E$3912,2,FALSE),"-")</f>
        <v>-</v>
      </c>
      <c r="AY12" s="95">
        <f>IF(AW12="W",VLOOKUP(TEXT(MROUND(AV12,0.05),"#.00"),Lookups!$J$8:$K$2640,2,FALSE),"-")</f>
        <v>0.74160000000000004</v>
      </c>
      <c r="AZ12" s="95" t="str">
        <f>IF(H12="-","-",IF(AS12="Master",VLOOKUP(H12,Lookups!$O$8:$P$59,2,FALSE),"-"))</f>
        <v>-</v>
      </c>
      <c r="BB12" s="113">
        <f>IF(G12="-","-",VLOOKUP(G12,Input!$BZ$7:$CA$83,2,FALSE))</f>
        <v>7</v>
      </c>
      <c r="BD12" s="138" t="str">
        <f t="shared" si="17"/>
        <v>-</v>
      </c>
      <c r="BE12" s="139" t="str">
        <f t="shared" si="18"/>
        <v>-</v>
      </c>
      <c r="BF12" s="138" t="str">
        <f t="shared" si="19"/>
        <v>-</v>
      </c>
      <c r="BG12" s="139" t="str">
        <f t="shared" si="20"/>
        <v>-</v>
      </c>
      <c r="BH12" s="138" t="str">
        <f t="shared" si="21"/>
        <v>-</v>
      </c>
      <c r="BI12" s="139" t="str">
        <f t="shared" si="22"/>
        <v>-</v>
      </c>
      <c r="BJ12" s="138" t="str">
        <f t="shared" si="23"/>
        <v>-</v>
      </c>
      <c r="BK12" s="139" t="str">
        <f t="shared" si="24"/>
        <v>-</v>
      </c>
      <c r="BL12" s="138" t="str">
        <f t="shared" si="25"/>
        <v>-</v>
      </c>
      <c r="BM12" s="139" t="str">
        <f t="shared" si="26"/>
        <v>-</v>
      </c>
      <c r="BN12" s="138" t="str">
        <f t="shared" si="27"/>
        <v>-</v>
      </c>
      <c r="BO12" s="139" t="str">
        <f t="shared" si="28"/>
        <v>-</v>
      </c>
      <c r="BP12" s="138">
        <f t="shared" si="29"/>
        <v>207.64800000000002</v>
      </c>
      <c r="BQ12" s="139">
        <f t="shared" si="30"/>
        <v>5</v>
      </c>
      <c r="BR12" s="138" t="str">
        <f t="shared" si="31"/>
        <v>-</v>
      </c>
      <c r="BS12" s="139" t="str">
        <f t="shared" si="32"/>
        <v>-</v>
      </c>
      <c r="BT12" s="138" t="str">
        <f t="shared" si="33"/>
        <v>-</v>
      </c>
      <c r="BU12" s="139" t="str">
        <f t="shared" si="34"/>
        <v>-</v>
      </c>
      <c r="BV12" s="138" t="str">
        <f t="shared" si="35"/>
        <v>-</v>
      </c>
      <c r="BW12" s="139" t="str">
        <f t="shared" si="36"/>
        <v>-</v>
      </c>
      <c r="BX12" s="138" t="str">
        <f t="shared" si="37"/>
        <v>-</v>
      </c>
      <c r="BY12" s="139" t="str">
        <f t="shared" si="38"/>
        <v>-</v>
      </c>
      <c r="BZ12" s="138" t="str">
        <f t="shared" si="39"/>
        <v>-</v>
      </c>
      <c r="CA12" s="139" t="str">
        <f t="shared" si="40"/>
        <v>-</v>
      </c>
      <c r="CB12" s="138" t="str">
        <f t="shared" si="41"/>
        <v>-</v>
      </c>
      <c r="CC12" s="139" t="str">
        <f t="shared" si="42"/>
        <v>-</v>
      </c>
      <c r="CD12" s="138" t="str">
        <f t="shared" si="43"/>
        <v>-</v>
      </c>
      <c r="CE12" s="139" t="str">
        <f t="shared" si="44"/>
        <v>-</v>
      </c>
      <c r="CF12" s="138" t="str">
        <f t="shared" si="45"/>
        <v>-</v>
      </c>
      <c r="CG12" s="139" t="str">
        <f t="shared" si="46"/>
        <v>-</v>
      </c>
      <c r="CH12" s="138" t="str">
        <f t="shared" si="47"/>
        <v>-</v>
      </c>
      <c r="CI12" s="139" t="str">
        <f t="shared" si="48"/>
        <v>-</v>
      </c>
      <c r="CJ12" s="138" t="str">
        <f t="shared" si="49"/>
        <v>-</v>
      </c>
      <c r="CK12" s="139" t="str">
        <f t="shared" si="50"/>
        <v>-</v>
      </c>
      <c r="CL12" s="138" t="str">
        <f t="shared" si="51"/>
        <v>-</v>
      </c>
      <c r="CM12" s="139" t="str">
        <f t="shared" si="52"/>
        <v>-</v>
      </c>
      <c r="CN12" s="138" t="str">
        <f t="shared" si="53"/>
        <v>-</v>
      </c>
      <c r="CO12" s="139" t="str">
        <f t="shared" si="54"/>
        <v>-</v>
      </c>
      <c r="CP12" s="138" t="str">
        <f t="shared" si="55"/>
        <v>-</v>
      </c>
      <c r="CQ12" s="139" t="str">
        <f t="shared" si="56"/>
        <v>-</v>
      </c>
      <c r="CR12" s="138" t="str">
        <f t="shared" si="57"/>
        <v>-</v>
      </c>
      <c r="CS12" s="139" t="str">
        <f t="shared" si="58"/>
        <v>-</v>
      </c>
      <c r="CT12" s="138" t="str">
        <f t="shared" si="59"/>
        <v>-</v>
      </c>
      <c r="CU12" s="139" t="str">
        <f t="shared" si="60"/>
        <v>-</v>
      </c>
      <c r="CV12" s="138" t="str">
        <f t="shared" si="61"/>
        <v>-</v>
      </c>
      <c r="CW12" s="139" t="str">
        <f t="shared" si="62"/>
        <v>-</v>
      </c>
      <c r="CX12" s="138" t="str">
        <f t="shared" si="63"/>
        <v>-</v>
      </c>
      <c r="CY12" s="139" t="str">
        <f t="shared" si="64"/>
        <v>-</v>
      </c>
      <c r="CZ12" s="138" t="str">
        <f t="shared" si="65"/>
        <v>-</v>
      </c>
      <c r="DA12" s="139" t="str">
        <f t="shared" si="66"/>
        <v>-</v>
      </c>
      <c r="DB12" s="138" t="str">
        <f t="shared" si="67"/>
        <v>-</v>
      </c>
      <c r="DC12" s="139" t="str">
        <f t="shared" si="68"/>
        <v>-</v>
      </c>
      <c r="DD12" s="138" t="str">
        <f t="shared" si="69"/>
        <v>-</v>
      </c>
      <c r="DE12" s="139" t="str">
        <f t="shared" si="70"/>
        <v>-</v>
      </c>
      <c r="DF12" s="138" t="str">
        <f t="shared" si="71"/>
        <v>-</v>
      </c>
      <c r="DG12" s="139" t="str">
        <f t="shared" si="72"/>
        <v>-</v>
      </c>
      <c r="DH12" s="138" t="str">
        <f t="shared" si="73"/>
        <v>-</v>
      </c>
      <c r="DI12" s="139" t="str">
        <f t="shared" si="74"/>
        <v>-</v>
      </c>
      <c r="DJ12" s="138" t="str">
        <f t="shared" si="75"/>
        <v>-</v>
      </c>
      <c r="DK12" s="139" t="str">
        <f t="shared" si="76"/>
        <v>-</v>
      </c>
    </row>
    <row r="13" spans="1:115" x14ac:dyDescent="0.25">
      <c r="A13" s="3"/>
      <c r="B13" s="44">
        <f>IF(Input!B13="","-",Input!B13)</f>
        <v>7</v>
      </c>
      <c r="C13" s="85" t="str">
        <f>IF(Input!C13="","-",Input!C13)</f>
        <v>Katie</v>
      </c>
      <c r="D13" s="85" t="str">
        <f>IF(Input!D13="","-",Input!D13)</f>
        <v>Dupuis</v>
      </c>
      <c r="E13" s="85" t="str">
        <f>IF(Input!E13="","-",Input!E13)</f>
        <v>Standish, ME</v>
      </c>
      <c r="F13" s="85" t="str">
        <f>IF(Input!F13="","-",Input!F13)</f>
        <v>Womens Raw</v>
      </c>
      <c r="G13" s="85" t="str">
        <f>IF(Input!G13="","-",Input!G13)</f>
        <v>Womens Raw Open</v>
      </c>
      <c r="H13" s="86">
        <f>IF(Input!H13="","-",Input!H13)</f>
        <v>26</v>
      </c>
      <c r="I13" s="308">
        <f>IF(Input!I13="","-",Input!I13)</f>
        <v>154</v>
      </c>
      <c r="J13" s="3"/>
      <c r="K13" s="113">
        <f>IF(ISBLANK(VLOOKUP($B13,'MAIN - SCORING'!$B$14:$L$115,6,FALSE)),"-",VLOOKUP($B13,'MAIN - SCORING'!$B$14:$L$115,6,FALSE))</f>
        <v>57.5</v>
      </c>
      <c r="L13" s="113" t="str">
        <f>IF(ISBLANK(VLOOKUP($B13,'MAIN - SCORING'!$B$14:$L$115,7,FALSE)),"-",VLOOKUP($B13,'MAIN - SCORING'!$B$14:$L$115,7,FALSE))</f>
        <v>Y</v>
      </c>
      <c r="M13" s="118">
        <f t="shared" si="0"/>
        <v>57.5</v>
      </c>
      <c r="N13" s="113">
        <f>IF(ISBLANK(VLOOKUP($B13,'MAIN - SCORING'!$B$14:$L$115,8,FALSE)),"-",VLOOKUP($B13,'MAIN - SCORING'!$B$14:$L$115,8,FALSE))</f>
        <v>62.5</v>
      </c>
      <c r="O13" s="113" t="str">
        <f>IF(ISBLANK(VLOOKUP($B13,'MAIN - SCORING'!$B$14:$L$115,9,FALSE)),"-",VLOOKUP($B13,'MAIN - SCORING'!$B$14:$L$115,9,FALSE))</f>
        <v>Y</v>
      </c>
      <c r="P13" s="118">
        <f t="shared" si="1"/>
        <v>62.5</v>
      </c>
      <c r="Q13" s="113">
        <f>IF(ISBLANK(VLOOKUP($B13,'MAIN - SCORING'!$B$14:$L$115,10,FALSE)),"-",VLOOKUP($B13,'MAIN - SCORING'!$B$14:$L$115,10,FALSE))</f>
        <v>72.5</v>
      </c>
      <c r="R13" s="113" t="str">
        <f>IF(ISBLANK(VLOOKUP($B13,'MAIN - SCORING'!$B$14:$L$115,11,FALSE)),"-",VLOOKUP($B13,'MAIN - SCORING'!$B$14:$L$115,11,FALSE))</f>
        <v>Y</v>
      </c>
      <c r="S13" s="118">
        <f t="shared" si="2"/>
        <v>72.5</v>
      </c>
      <c r="T13" s="111">
        <f t="shared" si="3"/>
        <v>72.5</v>
      </c>
      <c r="U13" s="113">
        <f>IF(ISBLANK(VLOOKUP($B13,'MAIN - SCORING'!$N$14:$X$115,6,FALSE)),"-",VLOOKUP($B13,'MAIN - SCORING'!$N$14:$X$115,6,FALSE))</f>
        <v>35</v>
      </c>
      <c r="V13" s="113" t="str">
        <f>IF(ISBLANK(VLOOKUP($B13,'MAIN - SCORING'!$N$14:$X$115,7,FALSE)),"-",VLOOKUP($B13,'MAIN - SCORING'!$N$14:$X$115,7,FALSE))</f>
        <v>Y</v>
      </c>
      <c r="W13" s="118">
        <f t="shared" si="4"/>
        <v>35</v>
      </c>
      <c r="X13" s="113">
        <f>IF(ISBLANK(VLOOKUP($B13,'MAIN - SCORING'!$N$14:$X$115,8,FALSE)),"-",VLOOKUP($B13,'MAIN - SCORING'!$N$14:$X$115,8,FALSE))</f>
        <v>40</v>
      </c>
      <c r="Y13" s="113" t="str">
        <f>IF(ISBLANK(VLOOKUP($B13,'MAIN - SCORING'!$N$14:$X$115,9,FALSE)),"-",VLOOKUP($B13,'MAIN - SCORING'!$N$14:$X$115,9,FALSE))</f>
        <v>Y</v>
      </c>
      <c r="Z13" s="118">
        <f t="shared" si="5"/>
        <v>40</v>
      </c>
      <c r="AA13" s="113">
        <f>IF(ISBLANK(VLOOKUP($B13,'MAIN - SCORING'!$N$14:$X$115,10,FALSE)),"-",VLOOKUP($B13,'MAIN - SCORING'!$N$14:$X$115,10,FALSE))</f>
        <v>42.5</v>
      </c>
      <c r="AB13" s="113" t="str">
        <f>IF(ISBLANK(VLOOKUP($B13,'MAIN - SCORING'!$N$14:$X$115,11,FALSE)),"-",VLOOKUP($B13,'MAIN - SCORING'!$N$14:$X$115,11,FALSE))</f>
        <v>Y</v>
      </c>
      <c r="AC13" s="118">
        <f t="shared" si="6"/>
        <v>42.5</v>
      </c>
      <c r="AD13" s="111">
        <f t="shared" si="7"/>
        <v>42.5</v>
      </c>
      <c r="AE13" s="113">
        <f>IF(ISBLANK(VLOOKUP($B13,'MAIN - SCORING'!$Z$14:$AJ$115,6,FALSE)),"-",VLOOKUP($B13,'MAIN - SCORING'!$Z$14:$AJ$115,6,FALSE))</f>
        <v>72.5</v>
      </c>
      <c r="AF13" s="113" t="str">
        <f>IF(ISBLANK(VLOOKUP($B13,'MAIN - SCORING'!$Z$14:$AJ$115,7,FALSE)),"-",VLOOKUP($B13,'MAIN - SCORING'!$Z$14:$AJ$115,7,FALSE))</f>
        <v>Y</v>
      </c>
      <c r="AG13" s="118">
        <f t="shared" si="8"/>
        <v>72.5</v>
      </c>
      <c r="AH13" s="113">
        <f>IF(ISBLANK(VLOOKUP($B13,'MAIN - SCORING'!$Z$14:$AJ$115,8,FALSE)),"-",VLOOKUP($B13,'MAIN - SCORING'!$Z$14:$AJ$115,8,FALSE))</f>
        <v>85</v>
      </c>
      <c r="AI13" s="113" t="str">
        <f>IF(ISBLANK(VLOOKUP($B13,'MAIN - SCORING'!$Z$14:$AJ$115,9,FALSE)),"-",VLOOKUP($B13,'MAIN - SCORING'!$Z$14:$AJ$115,9,FALSE))</f>
        <v>Y</v>
      </c>
      <c r="AJ13" s="118">
        <f t="shared" si="9"/>
        <v>85</v>
      </c>
      <c r="AK13" s="113">
        <f>IF(ISBLANK(VLOOKUP($B13,'MAIN - SCORING'!$Z$14:$AJ$115,10,FALSE)),"-",VLOOKUP($B13,'MAIN - SCORING'!$Z$14:$AJ$115,10,FALSE))</f>
        <v>92.5</v>
      </c>
      <c r="AL13" s="113" t="str">
        <f>IF(ISBLANK(VLOOKUP($B13,'MAIN - SCORING'!$Z$14:$AJ$115,11,FALSE)),"-",VLOOKUP($B13,'MAIN - SCORING'!$Z$14:$AJ$115,11,FALSE))</f>
        <v>N</v>
      </c>
      <c r="AM13" s="118">
        <f t="shared" si="10"/>
        <v>0</v>
      </c>
      <c r="AN13" s="111">
        <f t="shared" si="11"/>
        <v>85</v>
      </c>
      <c r="AO13" s="7"/>
      <c r="AP13" s="115">
        <f t="shared" si="12"/>
        <v>175.55</v>
      </c>
      <c r="AQ13" s="130">
        <f t="shared" si="13"/>
        <v>200</v>
      </c>
      <c r="AR13" s="131">
        <f>IF(AQ13="-","-",(AQ13*Lookups!$T$3))</f>
        <v>440.92</v>
      </c>
      <c r="AS13" s="92" t="str">
        <f t="shared" si="77"/>
        <v>-</v>
      </c>
      <c r="AT13" s="92" t="str">
        <f t="shared" si="14"/>
        <v>-</v>
      </c>
      <c r="AU13" s="92" t="str">
        <f t="shared" si="15"/>
        <v>-</v>
      </c>
      <c r="AV13" s="93">
        <f>IF(I13="-","-",(I13/Lookups!$T$3))</f>
        <v>69.853941758142057</v>
      </c>
      <c r="AW13" s="94" t="str">
        <f t="shared" si="16"/>
        <v>W</v>
      </c>
      <c r="AX13" s="95" t="str">
        <f>IF(AW13="M",VLOOKUP(TEXT(MROUND(AV13,0.05),"#.00"),Lookups!$D$8:$E$3912,2,FALSE),"-")</f>
        <v>-</v>
      </c>
      <c r="AY13" s="95">
        <f>IF(AW13="W",VLOOKUP(TEXT(MROUND(AV13,0.05),"#.00"),Lookups!$J$8:$K$2640,2,FALSE),"-")</f>
        <v>0.87775000000000003</v>
      </c>
      <c r="AZ13" s="95" t="str">
        <f>IF(H13="-","-",IF(AS13="Master",VLOOKUP(H13,Lookups!$O$8:$P$59,2,FALSE),"-"))</f>
        <v>-</v>
      </c>
      <c r="BB13" s="113">
        <f>IF(G13="-","-",VLOOKUP(G13,Input!$BZ$7:$CA$83,2,FALSE))</f>
        <v>7</v>
      </c>
      <c r="BD13" s="138" t="str">
        <f t="shared" si="17"/>
        <v>-</v>
      </c>
      <c r="BE13" s="139" t="str">
        <f t="shared" si="18"/>
        <v>-</v>
      </c>
      <c r="BF13" s="138" t="str">
        <f t="shared" si="19"/>
        <v>-</v>
      </c>
      <c r="BG13" s="139" t="str">
        <f t="shared" si="20"/>
        <v>-</v>
      </c>
      <c r="BH13" s="138" t="str">
        <f t="shared" si="21"/>
        <v>-</v>
      </c>
      <c r="BI13" s="139" t="str">
        <f t="shared" si="22"/>
        <v>-</v>
      </c>
      <c r="BJ13" s="138" t="str">
        <f t="shared" si="23"/>
        <v>-</v>
      </c>
      <c r="BK13" s="139" t="str">
        <f t="shared" si="24"/>
        <v>-</v>
      </c>
      <c r="BL13" s="138" t="str">
        <f t="shared" si="25"/>
        <v>-</v>
      </c>
      <c r="BM13" s="139" t="str">
        <f t="shared" si="26"/>
        <v>-</v>
      </c>
      <c r="BN13" s="138" t="str">
        <f t="shared" si="27"/>
        <v>-</v>
      </c>
      <c r="BO13" s="139" t="str">
        <f t="shared" si="28"/>
        <v>-</v>
      </c>
      <c r="BP13" s="138">
        <f t="shared" si="29"/>
        <v>175.55</v>
      </c>
      <c r="BQ13" s="139">
        <f t="shared" si="30"/>
        <v>7</v>
      </c>
      <c r="BR13" s="138" t="str">
        <f t="shared" si="31"/>
        <v>-</v>
      </c>
      <c r="BS13" s="139" t="str">
        <f t="shared" si="32"/>
        <v>-</v>
      </c>
      <c r="BT13" s="138" t="str">
        <f t="shared" si="33"/>
        <v>-</v>
      </c>
      <c r="BU13" s="139" t="str">
        <f t="shared" si="34"/>
        <v>-</v>
      </c>
      <c r="BV13" s="138" t="str">
        <f t="shared" si="35"/>
        <v>-</v>
      </c>
      <c r="BW13" s="139" t="str">
        <f t="shared" si="36"/>
        <v>-</v>
      </c>
      <c r="BX13" s="138" t="str">
        <f t="shared" si="37"/>
        <v>-</v>
      </c>
      <c r="BY13" s="139" t="str">
        <f t="shared" si="38"/>
        <v>-</v>
      </c>
      <c r="BZ13" s="138" t="str">
        <f t="shared" si="39"/>
        <v>-</v>
      </c>
      <c r="CA13" s="139" t="str">
        <f t="shared" si="40"/>
        <v>-</v>
      </c>
      <c r="CB13" s="138" t="str">
        <f t="shared" si="41"/>
        <v>-</v>
      </c>
      <c r="CC13" s="139" t="str">
        <f t="shared" si="42"/>
        <v>-</v>
      </c>
      <c r="CD13" s="138" t="str">
        <f t="shared" si="43"/>
        <v>-</v>
      </c>
      <c r="CE13" s="139" t="str">
        <f t="shared" si="44"/>
        <v>-</v>
      </c>
      <c r="CF13" s="138" t="str">
        <f t="shared" si="45"/>
        <v>-</v>
      </c>
      <c r="CG13" s="139" t="str">
        <f t="shared" si="46"/>
        <v>-</v>
      </c>
      <c r="CH13" s="138" t="str">
        <f t="shared" si="47"/>
        <v>-</v>
      </c>
      <c r="CI13" s="139" t="str">
        <f t="shared" si="48"/>
        <v>-</v>
      </c>
      <c r="CJ13" s="138" t="str">
        <f t="shared" si="49"/>
        <v>-</v>
      </c>
      <c r="CK13" s="139" t="str">
        <f t="shared" si="50"/>
        <v>-</v>
      </c>
      <c r="CL13" s="138" t="str">
        <f t="shared" si="51"/>
        <v>-</v>
      </c>
      <c r="CM13" s="139" t="str">
        <f t="shared" si="52"/>
        <v>-</v>
      </c>
      <c r="CN13" s="138" t="str">
        <f t="shared" si="53"/>
        <v>-</v>
      </c>
      <c r="CO13" s="139" t="str">
        <f t="shared" si="54"/>
        <v>-</v>
      </c>
      <c r="CP13" s="138" t="str">
        <f t="shared" si="55"/>
        <v>-</v>
      </c>
      <c r="CQ13" s="139" t="str">
        <f t="shared" si="56"/>
        <v>-</v>
      </c>
      <c r="CR13" s="138" t="str">
        <f t="shared" si="57"/>
        <v>-</v>
      </c>
      <c r="CS13" s="139" t="str">
        <f t="shared" si="58"/>
        <v>-</v>
      </c>
      <c r="CT13" s="138" t="str">
        <f t="shared" si="59"/>
        <v>-</v>
      </c>
      <c r="CU13" s="139" t="str">
        <f t="shared" si="60"/>
        <v>-</v>
      </c>
      <c r="CV13" s="138" t="str">
        <f t="shared" si="61"/>
        <v>-</v>
      </c>
      <c r="CW13" s="139" t="str">
        <f t="shared" si="62"/>
        <v>-</v>
      </c>
      <c r="CX13" s="138" t="str">
        <f t="shared" si="63"/>
        <v>-</v>
      </c>
      <c r="CY13" s="139" t="str">
        <f t="shared" si="64"/>
        <v>-</v>
      </c>
      <c r="CZ13" s="138" t="str">
        <f t="shared" si="65"/>
        <v>-</v>
      </c>
      <c r="DA13" s="139" t="str">
        <f t="shared" si="66"/>
        <v>-</v>
      </c>
      <c r="DB13" s="138" t="str">
        <f t="shared" si="67"/>
        <v>-</v>
      </c>
      <c r="DC13" s="139" t="str">
        <f t="shared" si="68"/>
        <v>-</v>
      </c>
      <c r="DD13" s="138" t="str">
        <f t="shared" si="69"/>
        <v>-</v>
      </c>
      <c r="DE13" s="139" t="str">
        <f t="shared" si="70"/>
        <v>-</v>
      </c>
      <c r="DF13" s="138" t="str">
        <f t="shared" si="71"/>
        <v>-</v>
      </c>
      <c r="DG13" s="139" t="str">
        <f t="shared" si="72"/>
        <v>-</v>
      </c>
      <c r="DH13" s="138" t="str">
        <f t="shared" si="73"/>
        <v>-</v>
      </c>
      <c r="DI13" s="139" t="str">
        <f t="shared" si="74"/>
        <v>-</v>
      </c>
      <c r="DJ13" s="138" t="str">
        <f t="shared" si="75"/>
        <v>-</v>
      </c>
      <c r="DK13" s="139" t="str">
        <f t="shared" si="76"/>
        <v>-</v>
      </c>
    </row>
    <row r="14" spans="1:115" x14ac:dyDescent="0.25">
      <c r="A14" s="3"/>
      <c r="B14" s="44">
        <f>IF(Input!B14="","-",Input!B14)</f>
        <v>8</v>
      </c>
      <c r="C14" s="85" t="str">
        <f>IF(Input!C14="","-",Input!C14)</f>
        <v>Grace</v>
      </c>
      <c r="D14" s="85" t="str">
        <f>IF(Input!D14="","-",Input!D14)</f>
        <v>Factor</v>
      </c>
      <c r="E14" s="85" t="str">
        <f>IF(Input!E14="","-",Input!E14)</f>
        <v>Scarborough, ME</v>
      </c>
      <c r="F14" s="85" t="str">
        <f>IF(Input!F14="","-",Input!F14)</f>
        <v>Womens Raw</v>
      </c>
      <c r="G14" s="85" t="str">
        <f>IF(Input!G14="","-",Input!G14)</f>
        <v>Womens Raw Open</v>
      </c>
      <c r="H14" s="86">
        <f>IF(Input!H14="","-",Input!H14)</f>
        <v>23</v>
      </c>
      <c r="I14" s="308">
        <f>IF(Input!I14="","-",Input!I14)</f>
        <v>145</v>
      </c>
      <c r="J14" s="3"/>
      <c r="K14" s="113">
        <f>IF(ISBLANK(VLOOKUP($B14,'MAIN - SCORING'!$B$14:$L$115,6,FALSE)),"-",VLOOKUP($B14,'MAIN - SCORING'!$B$14:$L$115,6,FALSE))</f>
        <v>110</v>
      </c>
      <c r="L14" s="113" t="str">
        <f>IF(ISBLANK(VLOOKUP($B14,'MAIN - SCORING'!$B$14:$L$115,7,FALSE)),"-",VLOOKUP($B14,'MAIN - SCORING'!$B$14:$L$115,7,FALSE))</f>
        <v>Y</v>
      </c>
      <c r="M14" s="118">
        <f t="shared" si="0"/>
        <v>110</v>
      </c>
      <c r="N14" s="113">
        <f>IF(ISBLANK(VLOOKUP($B14,'MAIN - SCORING'!$B$14:$L$115,8,FALSE)),"-",VLOOKUP($B14,'MAIN - SCORING'!$B$14:$L$115,8,FALSE))</f>
        <v>117.5</v>
      </c>
      <c r="O14" s="113" t="str">
        <f>IF(ISBLANK(VLOOKUP($B14,'MAIN - SCORING'!$B$14:$L$115,9,FALSE)),"-",VLOOKUP($B14,'MAIN - SCORING'!$B$14:$L$115,9,FALSE))</f>
        <v>Y</v>
      </c>
      <c r="P14" s="118">
        <f t="shared" si="1"/>
        <v>117.5</v>
      </c>
      <c r="Q14" s="113">
        <f>IF(ISBLANK(VLOOKUP($B14,'MAIN - SCORING'!$B$14:$L$115,10,FALSE)),"-",VLOOKUP($B14,'MAIN - SCORING'!$B$14:$L$115,10,FALSE))</f>
        <v>125</v>
      </c>
      <c r="R14" s="113" t="str">
        <f>IF(ISBLANK(VLOOKUP($B14,'MAIN - SCORING'!$B$14:$L$115,11,FALSE)),"-",VLOOKUP($B14,'MAIN - SCORING'!$B$14:$L$115,11,FALSE))</f>
        <v>Y</v>
      </c>
      <c r="S14" s="118">
        <f t="shared" si="2"/>
        <v>125</v>
      </c>
      <c r="T14" s="111">
        <f t="shared" si="3"/>
        <v>125</v>
      </c>
      <c r="U14" s="113">
        <f>IF(ISBLANK(VLOOKUP($B14,'MAIN - SCORING'!$N$14:$X$115,6,FALSE)),"-",VLOOKUP($B14,'MAIN - SCORING'!$N$14:$X$115,6,FALSE))</f>
        <v>55</v>
      </c>
      <c r="V14" s="113" t="str">
        <f>IF(ISBLANK(VLOOKUP($B14,'MAIN - SCORING'!$N$14:$X$115,7,FALSE)),"-",VLOOKUP($B14,'MAIN - SCORING'!$N$14:$X$115,7,FALSE))</f>
        <v>Y</v>
      </c>
      <c r="W14" s="118">
        <f t="shared" si="4"/>
        <v>55</v>
      </c>
      <c r="X14" s="113">
        <f>IF(ISBLANK(VLOOKUP($B14,'MAIN - SCORING'!$N$14:$X$115,8,FALSE)),"-",VLOOKUP($B14,'MAIN - SCORING'!$N$14:$X$115,8,FALSE))</f>
        <v>60</v>
      </c>
      <c r="Y14" s="113" t="str">
        <f>IF(ISBLANK(VLOOKUP($B14,'MAIN - SCORING'!$N$14:$X$115,9,FALSE)),"-",VLOOKUP($B14,'MAIN - SCORING'!$N$14:$X$115,9,FALSE))</f>
        <v>Y</v>
      </c>
      <c r="Z14" s="118">
        <f t="shared" si="5"/>
        <v>60</v>
      </c>
      <c r="AA14" s="113">
        <f>IF(ISBLANK(VLOOKUP($B14,'MAIN - SCORING'!$N$14:$X$115,10,FALSE)),"-",VLOOKUP($B14,'MAIN - SCORING'!$N$14:$X$115,10,FALSE))</f>
        <v>62.5</v>
      </c>
      <c r="AB14" s="113" t="str">
        <f>IF(ISBLANK(VLOOKUP($B14,'MAIN - SCORING'!$N$14:$X$115,11,FALSE)),"-",VLOOKUP($B14,'MAIN - SCORING'!$N$14:$X$115,11,FALSE))</f>
        <v>Y</v>
      </c>
      <c r="AC14" s="118">
        <f t="shared" si="6"/>
        <v>62.5</v>
      </c>
      <c r="AD14" s="111">
        <f t="shared" si="7"/>
        <v>62.5</v>
      </c>
      <c r="AE14" s="113">
        <f>IF(ISBLANK(VLOOKUP($B14,'MAIN - SCORING'!$Z$14:$AJ$115,6,FALSE)),"-",VLOOKUP($B14,'MAIN - SCORING'!$Z$14:$AJ$115,6,FALSE))</f>
        <v>127.5</v>
      </c>
      <c r="AF14" s="113" t="str">
        <f>IF(ISBLANK(VLOOKUP($B14,'MAIN - SCORING'!$Z$14:$AJ$115,7,FALSE)),"-",VLOOKUP($B14,'MAIN - SCORING'!$Z$14:$AJ$115,7,FALSE))</f>
        <v>Y</v>
      </c>
      <c r="AG14" s="118">
        <f t="shared" si="8"/>
        <v>127.5</v>
      </c>
      <c r="AH14" s="113">
        <f>IF(ISBLANK(VLOOKUP($B14,'MAIN - SCORING'!$Z$14:$AJ$115,8,FALSE)),"-",VLOOKUP($B14,'MAIN - SCORING'!$Z$14:$AJ$115,8,FALSE))</f>
        <v>137.5</v>
      </c>
      <c r="AI14" s="113" t="str">
        <f>IF(ISBLANK(VLOOKUP($B14,'MAIN - SCORING'!$Z$14:$AJ$115,9,FALSE)),"-",VLOOKUP($B14,'MAIN - SCORING'!$Z$14:$AJ$115,9,FALSE))</f>
        <v>Y</v>
      </c>
      <c r="AJ14" s="118">
        <f t="shared" si="9"/>
        <v>137.5</v>
      </c>
      <c r="AK14" s="113">
        <f>IF(ISBLANK(VLOOKUP($B14,'MAIN - SCORING'!$Z$14:$AJ$115,10,FALSE)),"-",VLOOKUP($B14,'MAIN - SCORING'!$Z$14:$AJ$115,10,FALSE))</f>
        <v>142.5</v>
      </c>
      <c r="AL14" s="113" t="str">
        <f>IF(ISBLANK(VLOOKUP($B14,'MAIN - SCORING'!$Z$14:$AJ$115,11,FALSE)),"-",VLOOKUP($B14,'MAIN - SCORING'!$Z$14:$AJ$115,11,FALSE))</f>
        <v>N</v>
      </c>
      <c r="AM14" s="118">
        <f t="shared" si="10"/>
        <v>0</v>
      </c>
      <c r="AN14" s="111">
        <f t="shared" si="11"/>
        <v>137.5</v>
      </c>
      <c r="AO14" s="7"/>
      <c r="AP14" s="115">
        <f t="shared" si="12"/>
        <v>298.45400000000001</v>
      </c>
      <c r="AQ14" s="130">
        <f t="shared" si="13"/>
        <v>325</v>
      </c>
      <c r="AR14" s="131">
        <f>IF(AQ14="-","-",(AQ14*Lookups!$T$3))</f>
        <v>716.495</v>
      </c>
      <c r="AS14" s="92" t="str">
        <f t="shared" si="77"/>
        <v>-</v>
      </c>
      <c r="AT14" s="92" t="str">
        <f t="shared" si="14"/>
        <v>-</v>
      </c>
      <c r="AU14" s="92" t="str">
        <f t="shared" si="15"/>
        <v>-</v>
      </c>
      <c r="AV14" s="93">
        <f>IF(I14="-","-",(I14/Lookups!$T$3))</f>
        <v>65.77156853851038</v>
      </c>
      <c r="AW14" s="94" t="str">
        <f t="shared" si="16"/>
        <v>W</v>
      </c>
      <c r="AX14" s="95" t="str">
        <f>IF(AW14="M",VLOOKUP(TEXT(MROUND(AV14,0.05),"#.00"),Lookups!$D$8:$E$3912,2,FALSE),"-")</f>
        <v>-</v>
      </c>
      <c r="AY14" s="95">
        <f>IF(AW14="W",VLOOKUP(TEXT(MROUND(AV14,0.05),"#.00"),Lookups!$J$8:$K$2640,2,FALSE),"-")</f>
        <v>0.91832000000000003</v>
      </c>
      <c r="AZ14" s="95" t="str">
        <f>IF(H14="-","-",IF(AS14="Master",VLOOKUP(H14,Lookups!$O$8:$P$59,2,FALSE),"-"))</f>
        <v>-</v>
      </c>
      <c r="BB14" s="113">
        <f>IF(G14="-","-",VLOOKUP(G14,Input!$BZ$7:$CA$83,2,FALSE))</f>
        <v>7</v>
      </c>
      <c r="BD14" s="138" t="str">
        <f t="shared" si="17"/>
        <v>-</v>
      </c>
      <c r="BE14" s="139" t="str">
        <f t="shared" si="18"/>
        <v>-</v>
      </c>
      <c r="BF14" s="138" t="str">
        <f t="shared" si="19"/>
        <v>-</v>
      </c>
      <c r="BG14" s="139" t="str">
        <f t="shared" si="20"/>
        <v>-</v>
      </c>
      <c r="BH14" s="138" t="str">
        <f t="shared" si="21"/>
        <v>-</v>
      </c>
      <c r="BI14" s="139" t="str">
        <f t="shared" si="22"/>
        <v>-</v>
      </c>
      <c r="BJ14" s="138" t="str">
        <f t="shared" si="23"/>
        <v>-</v>
      </c>
      <c r="BK14" s="139" t="str">
        <f t="shared" si="24"/>
        <v>-</v>
      </c>
      <c r="BL14" s="138" t="str">
        <f t="shared" si="25"/>
        <v>-</v>
      </c>
      <c r="BM14" s="139" t="str">
        <f t="shared" si="26"/>
        <v>-</v>
      </c>
      <c r="BN14" s="138" t="str">
        <f t="shared" si="27"/>
        <v>-</v>
      </c>
      <c r="BO14" s="139" t="str">
        <f t="shared" si="28"/>
        <v>-</v>
      </c>
      <c r="BP14" s="138">
        <f t="shared" si="29"/>
        <v>298.45400000000001</v>
      </c>
      <c r="BQ14" s="139">
        <f t="shared" si="30"/>
        <v>1</v>
      </c>
      <c r="BR14" s="138" t="str">
        <f t="shared" si="31"/>
        <v>-</v>
      </c>
      <c r="BS14" s="139" t="str">
        <f t="shared" si="32"/>
        <v>-</v>
      </c>
      <c r="BT14" s="138" t="str">
        <f t="shared" si="33"/>
        <v>-</v>
      </c>
      <c r="BU14" s="139" t="str">
        <f t="shared" si="34"/>
        <v>-</v>
      </c>
      <c r="BV14" s="138" t="str">
        <f t="shared" si="35"/>
        <v>-</v>
      </c>
      <c r="BW14" s="139" t="str">
        <f t="shared" si="36"/>
        <v>-</v>
      </c>
      <c r="BX14" s="138" t="str">
        <f t="shared" si="37"/>
        <v>-</v>
      </c>
      <c r="BY14" s="139" t="str">
        <f t="shared" si="38"/>
        <v>-</v>
      </c>
      <c r="BZ14" s="138" t="str">
        <f t="shared" si="39"/>
        <v>-</v>
      </c>
      <c r="CA14" s="139" t="str">
        <f t="shared" si="40"/>
        <v>-</v>
      </c>
      <c r="CB14" s="138" t="str">
        <f t="shared" si="41"/>
        <v>-</v>
      </c>
      <c r="CC14" s="139" t="str">
        <f t="shared" si="42"/>
        <v>-</v>
      </c>
      <c r="CD14" s="138" t="str">
        <f t="shared" si="43"/>
        <v>-</v>
      </c>
      <c r="CE14" s="139" t="str">
        <f t="shared" si="44"/>
        <v>-</v>
      </c>
      <c r="CF14" s="138" t="str">
        <f t="shared" si="45"/>
        <v>-</v>
      </c>
      <c r="CG14" s="139" t="str">
        <f t="shared" si="46"/>
        <v>-</v>
      </c>
      <c r="CH14" s="138" t="str">
        <f t="shared" si="47"/>
        <v>-</v>
      </c>
      <c r="CI14" s="139" t="str">
        <f t="shared" si="48"/>
        <v>-</v>
      </c>
      <c r="CJ14" s="138" t="str">
        <f t="shared" si="49"/>
        <v>-</v>
      </c>
      <c r="CK14" s="139" t="str">
        <f t="shared" si="50"/>
        <v>-</v>
      </c>
      <c r="CL14" s="138" t="str">
        <f t="shared" si="51"/>
        <v>-</v>
      </c>
      <c r="CM14" s="139" t="str">
        <f t="shared" si="52"/>
        <v>-</v>
      </c>
      <c r="CN14" s="138" t="str">
        <f t="shared" si="53"/>
        <v>-</v>
      </c>
      <c r="CO14" s="139" t="str">
        <f t="shared" si="54"/>
        <v>-</v>
      </c>
      <c r="CP14" s="138" t="str">
        <f t="shared" si="55"/>
        <v>-</v>
      </c>
      <c r="CQ14" s="139" t="str">
        <f t="shared" si="56"/>
        <v>-</v>
      </c>
      <c r="CR14" s="138" t="str">
        <f t="shared" si="57"/>
        <v>-</v>
      </c>
      <c r="CS14" s="139" t="str">
        <f t="shared" si="58"/>
        <v>-</v>
      </c>
      <c r="CT14" s="138" t="str">
        <f t="shared" si="59"/>
        <v>-</v>
      </c>
      <c r="CU14" s="139" t="str">
        <f t="shared" si="60"/>
        <v>-</v>
      </c>
      <c r="CV14" s="138" t="str">
        <f t="shared" si="61"/>
        <v>-</v>
      </c>
      <c r="CW14" s="139" t="str">
        <f t="shared" si="62"/>
        <v>-</v>
      </c>
      <c r="CX14" s="138" t="str">
        <f t="shared" si="63"/>
        <v>-</v>
      </c>
      <c r="CY14" s="139" t="str">
        <f t="shared" si="64"/>
        <v>-</v>
      </c>
      <c r="CZ14" s="138" t="str">
        <f t="shared" si="65"/>
        <v>-</v>
      </c>
      <c r="DA14" s="139" t="str">
        <f t="shared" si="66"/>
        <v>-</v>
      </c>
      <c r="DB14" s="138" t="str">
        <f t="shared" si="67"/>
        <v>-</v>
      </c>
      <c r="DC14" s="139" t="str">
        <f t="shared" si="68"/>
        <v>-</v>
      </c>
      <c r="DD14" s="138" t="str">
        <f t="shared" si="69"/>
        <v>-</v>
      </c>
      <c r="DE14" s="139" t="str">
        <f t="shared" si="70"/>
        <v>-</v>
      </c>
      <c r="DF14" s="138" t="str">
        <f t="shared" si="71"/>
        <v>-</v>
      </c>
      <c r="DG14" s="139" t="str">
        <f t="shared" si="72"/>
        <v>-</v>
      </c>
      <c r="DH14" s="138" t="str">
        <f t="shared" si="73"/>
        <v>-</v>
      </c>
      <c r="DI14" s="139" t="str">
        <f t="shared" si="74"/>
        <v>-</v>
      </c>
      <c r="DJ14" s="138" t="str">
        <f t="shared" si="75"/>
        <v>-</v>
      </c>
      <c r="DK14" s="139" t="str">
        <f t="shared" si="76"/>
        <v>-</v>
      </c>
    </row>
    <row r="15" spans="1:115" x14ac:dyDescent="0.25">
      <c r="A15" s="3"/>
      <c r="B15" s="44">
        <f>IF(Input!B15="","-",Input!B15)</f>
        <v>9</v>
      </c>
      <c r="C15" s="85" t="str">
        <f>IF(Input!C15="","-",Input!C15)</f>
        <v>Becky</v>
      </c>
      <c r="D15" s="85" t="str">
        <f>IF(Input!D15="","-",Input!D15)</f>
        <v>Landers</v>
      </c>
      <c r="E15" s="85" t="str">
        <f>IF(Input!E15="","-",Input!E15)</f>
        <v>Portland, ME</v>
      </c>
      <c r="F15" s="85" t="str">
        <f>IF(Input!F15="","-",Input!F15)</f>
        <v>Womens Raw</v>
      </c>
      <c r="G15" s="85" t="str">
        <f>IF(Input!G15="","-",Input!G15)</f>
        <v>Womens Raw Masters 50+</v>
      </c>
      <c r="H15" s="86">
        <f>IF(Input!H15="","-",Input!H15)</f>
        <v>52</v>
      </c>
      <c r="I15" s="308">
        <f>IF(Input!I15="","-",Input!I15)</f>
        <v>157</v>
      </c>
      <c r="J15" s="3"/>
      <c r="K15" s="113">
        <f>IF(ISBLANK(VLOOKUP($B15,'MAIN - SCORING'!$B$14:$L$115,6,FALSE)),"-",VLOOKUP($B15,'MAIN - SCORING'!$B$14:$L$115,6,FALSE))</f>
        <v>87.5</v>
      </c>
      <c r="L15" s="113" t="str">
        <f>IF(ISBLANK(VLOOKUP($B15,'MAIN - SCORING'!$B$14:$L$115,7,FALSE)),"-",VLOOKUP($B15,'MAIN - SCORING'!$B$14:$L$115,7,FALSE))</f>
        <v>Y</v>
      </c>
      <c r="M15" s="118">
        <f t="shared" si="0"/>
        <v>87.5</v>
      </c>
      <c r="N15" s="113">
        <f>IF(ISBLANK(VLOOKUP($B15,'MAIN - SCORING'!$B$14:$L$115,8,FALSE)),"-",VLOOKUP($B15,'MAIN - SCORING'!$B$14:$L$115,8,FALSE))</f>
        <v>95</v>
      </c>
      <c r="O15" s="113" t="str">
        <f>IF(ISBLANK(VLOOKUP($B15,'MAIN - SCORING'!$B$14:$L$115,9,FALSE)),"-",VLOOKUP($B15,'MAIN - SCORING'!$B$14:$L$115,9,FALSE))</f>
        <v>Y</v>
      </c>
      <c r="P15" s="118">
        <f t="shared" si="1"/>
        <v>95</v>
      </c>
      <c r="Q15" s="113">
        <f>IF(ISBLANK(VLOOKUP($B15,'MAIN - SCORING'!$B$14:$L$115,10,FALSE)),"-",VLOOKUP($B15,'MAIN - SCORING'!$B$14:$L$115,10,FALSE))</f>
        <v>97.5</v>
      </c>
      <c r="R15" s="113" t="str">
        <f>IF(ISBLANK(VLOOKUP($B15,'MAIN - SCORING'!$B$14:$L$115,11,FALSE)),"-",VLOOKUP($B15,'MAIN - SCORING'!$B$14:$L$115,11,FALSE))</f>
        <v>Y</v>
      </c>
      <c r="S15" s="118">
        <f t="shared" si="2"/>
        <v>97.5</v>
      </c>
      <c r="T15" s="111">
        <f t="shared" si="3"/>
        <v>97.5</v>
      </c>
      <c r="U15" s="113">
        <f>IF(ISBLANK(VLOOKUP($B15,'MAIN - SCORING'!$N$14:$X$115,6,FALSE)),"-",VLOOKUP($B15,'MAIN - SCORING'!$N$14:$X$115,6,FALSE))</f>
        <v>42.5</v>
      </c>
      <c r="V15" s="113" t="str">
        <f>IF(ISBLANK(VLOOKUP($B15,'MAIN - SCORING'!$N$14:$X$115,7,FALSE)),"-",VLOOKUP($B15,'MAIN - SCORING'!$N$14:$X$115,7,FALSE))</f>
        <v>Y</v>
      </c>
      <c r="W15" s="118">
        <f t="shared" si="4"/>
        <v>42.5</v>
      </c>
      <c r="X15" s="113">
        <f>IF(ISBLANK(VLOOKUP($B15,'MAIN - SCORING'!$N$14:$X$115,8,FALSE)),"-",VLOOKUP($B15,'MAIN - SCORING'!$N$14:$X$115,8,FALSE))</f>
        <v>50</v>
      </c>
      <c r="Y15" s="113" t="str">
        <f>IF(ISBLANK(VLOOKUP($B15,'MAIN - SCORING'!$N$14:$X$115,9,FALSE)),"-",VLOOKUP($B15,'MAIN - SCORING'!$N$14:$X$115,9,FALSE))</f>
        <v>Y</v>
      </c>
      <c r="Z15" s="118">
        <f t="shared" si="5"/>
        <v>50</v>
      </c>
      <c r="AA15" s="113">
        <f>IF(ISBLANK(VLOOKUP($B15,'MAIN - SCORING'!$N$14:$X$115,10,FALSE)),"-",VLOOKUP($B15,'MAIN - SCORING'!$N$14:$X$115,10,FALSE))</f>
        <v>52.5</v>
      </c>
      <c r="AB15" s="113" t="str">
        <f>IF(ISBLANK(VLOOKUP($B15,'MAIN - SCORING'!$N$14:$X$115,11,FALSE)),"-",VLOOKUP($B15,'MAIN - SCORING'!$N$14:$X$115,11,FALSE))</f>
        <v>N</v>
      </c>
      <c r="AC15" s="118">
        <f t="shared" si="6"/>
        <v>0</v>
      </c>
      <c r="AD15" s="111">
        <f t="shared" si="7"/>
        <v>50</v>
      </c>
      <c r="AE15" s="113">
        <f>IF(ISBLANK(VLOOKUP($B15,'MAIN - SCORING'!$Z$14:$AJ$115,6,FALSE)),"-",VLOOKUP($B15,'MAIN - SCORING'!$Z$14:$AJ$115,6,FALSE))</f>
        <v>107.5</v>
      </c>
      <c r="AF15" s="113" t="str">
        <f>IF(ISBLANK(VLOOKUP($B15,'MAIN - SCORING'!$Z$14:$AJ$115,7,FALSE)),"-",VLOOKUP($B15,'MAIN - SCORING'!$Z$14:$AJ$115,7,FALSE))</f>
        <v>Y</v>
      </c>
      <c r="AG15" s="118">
        <f t="shared" si="8"/>
        <v>107.5</v>
      </c>
      <c r="AH15" s="113">
        <f>IF(ISBLANK(VLOOKUP($B15,'MAIN - SCORING'!$Z$14:$AJ$115,8,FALSE)),"-",VLOOKUP($B15,'MAIN - SCORING'!$Z$14:$AJ$115,8,FALSE))</f>
        <v>115</v>
      </c>
      <c r="AI15" s="113" t="str">
        <f>IF(ISBLANK(VLOOKUP($B15,'MAIN - SCORING'!$Z$14:$AJ$115,9,FALSE)),"-",VLOOKUP($B15,'MAIN - SCORING'!$Z$14:$AJ$115,9,FALSE))</f>
        <v>Y</v>
      </c>
      <c r="AJ15" s="118">
        <f t="shared" si="9"/>
        <v>115</v>
      </c>
      <c r="AK15" s="113">
        <f>IF(ISBLANK(VLOOKUP($B15,'MAIN - SCORING'!$Z$14:$AJ$115,10,FALSE)),"-",VLOOKUP($B15,'MAIN - SCORING'!$Z$14:$AJ$115,10,FALSE))</f>
        <v>125</v>
      </c>
      <c r="AL15" s="113" t="str">
        <f>IF(ISBLANK(VLOOKUP($B15,'MAIN - SCORING'!$Z$14:$AJ$115,11,FALSE)),"-",VLOOKUP($B15,'MAIN - SCORING'!$Z$14:$AJ$115,11,FALSE))</f>
        <v>Y</v>
      </c>
      <c r="AM15" s="118">
        <f t="shared" si="10"/>
        <v>125</v>
      </c>
      <c r="AN15" s="111">
        <f t="shared" si="11"/>
        <v>125</v>
      </c>
      <c r="AO15" s="7"/>
      <c r="AP15" s="115">
        <f t="shared" si="12"/>
        <v>274.9860175</v>
      </c>
      <c r="AQ15" s="130">
        <f t="shared" si="13"/>
        <v>272.5</v>
      </c>
      <c r="AR15" s="131">
        <f>IF(AQ15="-","-",(AQ15*Lookups!$T$3))</f>
        <v>600.75350000000003</v>
      </c>
      <c r="AS15" s="92" t="str">
        <f t="shared" si="77"/>
        <v>Master</v>
      </c>
      <c r="AT15" s="92" t="str">
        <f t="shared" si="14"/>
        <v>-</v>
      </c>
      <c r="AU15" s="92" t="str">
        <f t="shared" si="15"/>
        <v>-</v>
      </c>
      <c r="AV15" s="93">
        <f>IF(I15="-","-",(I15/Lookups!$T$3))</f>
        <v>71.21473283135262</v>
      </c>
      <c r="AW15" s="94" t="str">
        <f t="shared" si="16"/>
        <v>W</v>
      </c>
      <c r="AX15" s="95" t="str">
        <f>IF(AW15="M",VLOOKUP(TEXT(MROUND(AV15,0.05),"#.00"),Lookups!$D$8:$E$3912,2,FALSE),"-")</f>
        <v>-</v>
      </c>
      <c r="AY15" s="95">
        <f>IF(AW15="W",VLOOKUP(TEXT(MROUND(AV15,0.05),"#.00"),Lookups!$J$8:$K$2640,2,FALSE),"-")</f>
        <v>0.86619999999999997</v>
      </c>
      <c r="AZ15" s="95">
        <f>IF(H15="-","-",IF(AS15="Master",VLOOKUP(H15,Lookups!$O$8:$P$59,2,FALSE),"-"))</f>
        <v>1.165</v>
      </c>
      <c r="BB15" s="113">
        <f>IF(G15="-","-",VLOOKUP(G15,Input!$BZ$7:$CA$83,2,FALSE))</f>
        <v>6</v>
      </c>
      <c r="BD15" s="138" t="str">
        <f t="shared" si="17"/>
        <v>-</v>
      </c>
      <c r="BE15" s="139" t="str">
        <f t="shared" si="18"/>
        <v>-</v>
      </c>
      <c r="BF15" s="138" t="str">
        <f t="shared" si="19"/>
        <v>-</v>
      </c>
      <c r="BG15" s="139" t="str">
        <f t="shared" si="20"/>
        <v>-</v>
      </c>
      <c r="BH15" s="138" t="str">
        <f t="shared" si="21"/>
        <v>-</v>
      </c>
      <c r="BI15" s="139" t="str">
        <f t="shared" si="22"/>
        <v>-</v>
      </c>
      <c r="BJ15" s="138" t="str">
        <f t="shared" si="23"/>
        <v>-</v>
      </c>
      <c r="BK15" s="139" t="str">
        <f t="shared" si="24"/>
        <v>-</v>
      </c>
      <c r="BL15" s="138" t="str">
        <f t="shared" si="25"/>
        <v>-</v>
      </c>
      <c r="BM15" s="139" t="str">
        <f t="shared" si="26"/>
        <v>-</v>
      </c>
      <c r="BN15" s="138">
        <f t="shared" si="27"/>
        <v>274.9860175</v>
      </c>
      <c r="BO15" s="139">
        <f t="shared" si="28"/>
        <v>1</v>
      </c>
      <c r="BP15" s="138" t="str">
        <f t="shared" si="29"/>
        <v>-</v>
      </c>
      <c r="BQ15" s="139" t="str">
        <f t="shared" si="30"/>
        <v>-</v>
      </c>
      <c r="BR15" s="138" t="str">
        <f t="shared" si="31"/>
        <v>-</v>
      </c>
      <c r="BS15" s="139" t="str">
        <f t="shared" si="32"/>
        <v>-</v>
      </c>
      <c r="BT15" s="138" t="str">
        <f t="shared" si="33"/>
        <v>-</v>
      </c>
      <c r="BU15" s="139" t="str">
        <f t="shared" si="34"/>
        <v>-</v>
      </c>
      <c r="BV15" s="138" t="str">
        <f t="shared" si="35"/>
        <v>-</v>
      </c>
      <c r="BW15" s="139" t="str">
        <f t="shared" si="36"/>
        <v>-</v>
      </c>
      <c r="BX15" s="138" t="str">
        <f t="shared" si="37"/>
        <v>-</v>
      </c>
      <c r="BY15" s="139" t="str">
        <f t="shared" si="38"/>
        <v>-</v>
      </c>
      <c r="BZ15" s="138" t="str">
        <f t="shared" si="39"/>
        <v>-</v>
      </c>
      <c r="CA15" s="139" t="str">
        <f t="shared" si="40"/>
        <v>-</v>
      </c>
      <c r="CB15" s="138" t="str">
        <f t="shared" si="41"/>
        <v>-</v>
      </c>
      <c r="CC15" s="139" t="str">
        <f t="shared" si="42"/>
        <v>-</v>
      </c>
      <c r="CD15" s="138" t="str">
        <f t="shared" si="43"/>
        <v>-</v>
      </c>
      <c r="CE15" s="139" t="str">
        <f t="shared" si="44"/>
        <v>-</v>
      </c>
      <c r="CF15" s="138" t="str">
        <f t="shared" si="45"/>
        <v>-</v>
      </c>
      <c r="CG15" s="139" t="str">
        <f t="shared" si="46"/>
        <v>-</v>
      </c>
      <c r="CH15" s="138" t="str">
        <f t="shared" si="47"/>
        <v>-</v>
      </c>
      <c r="CI15" s="139" t="str">
        <f t="shared" si="48"/>
        <v>-</v>
      </c>
      <c r="CJ15" s="138" t="str">
        <f t="shared" si="49"/>
        <v>-</v>
      </c>
      <c r="CK15" s="139" t="str">
        <f t="shared" si="50"/>
        <v>-</v>
      </c>
      <c r="CL15" s="138" t="str">
        <f t="shared" si="51"/>
        <v>-</v>
      </c>
      <c r="CM15" s="139" t="str">
        <f t="shared" si="52"/>
        <v>-</v>
      </c>
      <c r="CN15" s="138" t="str">
        <f t="shared" si="53"/>
        <v>-</v>
      </c>
      <c r="CO15" s="139" t="str">
        <f t="shared" si="54"/>
        <v>-</v>
      </c>
      <c r="CP15" s="138" t="str">
        <f t="shared" si="55"/>
        <v>-</v>
      </c>
      <c r="CQ15" s="139" t="str">
        <f t="shared" si="56"/>
        <v>-</v>
      </c>
      <c r="CR15" s="138" t="str">
        <f t="shared" si="57"/>
        <v>-</v>
      </c>
      <c r="CS15" s="139" t="str">
        <f t="shared" si="58"/>
        <v>-</v>
      </c>
      <c r="CT15" s="138" t="str">
        <f t="shared" si="59"/>
        <v>-</v>
      </c>
      <c r="CU15" s="139" t="str">
        <f t="shared" si="60"/>
        <v>-</v>
      </c>
      <c r="CV15" s="138" t="str">
        <f t="shared" si="61"/>
        <v>-</v>
      </c>
      <c r="CW15" s="139" t="str">
        <f t="shared" si="62"/>
        <v>-</v>
      </c>
      <c r="CX15" s="138" t="str">
        <f t="shared" si="63"/>
        <v>-</v>
      </c>
      <c r="CY15" s="139" t="str">
        <f t="shared" si="64"/>
        <v>-</v>
      </c>
      <c r="CZ15" s="138" t="str">
        <f t="shared" si="65"/>
        <v>-</v>
      </c>
      <c r="DA15" s="139" t="str">
        <f t="shared" si="66"/>
        <v>-</v>
      </c>
      <c r="DB15" s="138" t="str">
        <f t="shared" si="67"/>
        <v>-</v>
      </c>
      <c r="DC15" s="139" t="str">
        <f t="shared" si="68"/>
        <v>-</v>
      </c>
      <c r="DD15" s="138" t="str">
        <f t="shared" si="69"/>
        <v>-</v>
      </c>
      <c r="DE15" s="139" t="str">
        <f t="shared" si="70"/>
        <v>-</v>
      </c>
      <c r="DF15" s="138" t="str">
        <f t="shared" si="71"/>
        <v>-</v>
      </c>
      <c r="DG15" s="139" t="str">
        <f t="shared" si="72"/>
        <v>-</v>
      </c>
      <c r="DH15" s="138" t="str">
        <f t="shared" si="73"/>
        <v>-</v>
      </c>
      <c r="DI15" s="139" t="str">
        <f t="shared" si="74"/>
        <v>-</v>
      </c>
      <c r="DJ15" s="138" t="str">
        <f t="shared" si="75"/>
        <v>-</v>
      </c>
      <c r="DK15" s="139" t="str">
        <f t="shared" si="76"/>
        <v>-</v>
      </c>
    </row>
    <row r="16" spans="1:115" x14ac:dyDescent="0.25">
      <c r="A16" s="3"/>
      <c r="B16" s="44">
        <f>IF(Input!B16="","-",Input!B16)</f>
        <v>10</v>
      </c>
      <c r="C16" s="85" t="str">
        <f>IF(Input!C16="","-",Input!C16)</f>
        <v>Autumn</v>
      </c>
      <c r="D16" s="85" t="str">
        <f>IF(Input!D16="","-",Input!D16)</f>
        <v>Mullen</v>
      </c>
      <c r="E16" s="85" t="str">
        <f>IF(Input!E16="","-",Input!E16)</f>
        <v>Hopkinton, NH</v>
      </c>
      <c r="F16" s="85" t="str">
        <f>IF(Input!F16="","-",Input!F16)</f>
        <v>Womens Geared</v>
      </c>
      <c r="G16" s="85" t="str">
        <f>IF(Input!G16="","-",Input!G16)</f>
        <v>Womens Geared Open</v>
      </c>
      <c r="H16" s="86">
        <f>IF(Input!H16="","-",Input!H16)</f>
        <v>32</v>
      </c>
      <c r="I16" s="308">
        <f>IF(Input!I16="","-",Input!I16)</f>
        <v>213</v>
      </c>
      <c r="J16" s="3"/>
      <c r="K16" s="113">
        <f>IF(ISBLANK(VLOOKUP($B16,'MAIN - SCORING'!$B$14:$L$115,6,FALSE)),"-",VLOOKUP($B16,'MAIN - SCORING'!$B$14:$L$115,6,FALSE))</f>
        <v>242.5</v>
      </c>
      <c r="L16" s="113" t="str">
        <f>IF(ISBLANK(VLOOKUP($B16,'MAIN - SCORING'!$B$14:$L$115,7,FALSE)),"-",VLOOKUP($B16,'MAIN - SCORING'!$B$14:$L$115,7,FALSE))</f>
        <v>Y</v>
      </c>
      <c r="M16" s="118">
        <f t="shared" si="0"/>
        <v>242.5</v>
      </c>
      <c r="N16" s="113">
        <f>IF(ISBLANK(VLOOKUP($B16,'MAIN - SCORING'!$B$14:$L$115,8,FALSE)),"-",VLOOKUP($B16,'MAIN - SCORING'!$B$14:$L$115,8,FALSE))</f>
        <v>260</v>
      </c>
      <c r="O16" s="113" t="str">
        <f>IF(ISBLANK(VLOOKUP($B16,'MAIN - SCORING'!$B$14:$L$115,9,FALSE)),"-",VLOOKUP($B16,'MAIN - SCORING'!$B$14:$L$115,9,FALSE))</f>
        <v>Y</v>
      </c>
      <c r="P16" s="118">
        <f t="shared" si="1"/>
        <v>260</v>
      </c>
      <c r="Q16" s="113">
        <f>IF(ISBLANK(VLOOKUP($B16,'MAIN - SCORING'!$B$14:$L$115,10,FALSE)),"-",VLOOKUP($B16,'MAIN - SCORING'!$B$14:$L$115,10,FALSE))</f>
        <v>272.5</v>
      </c>
      <c r="R16" s="113" t="str">
        <f>IF(ISBLANK(VLOOKUP($B16,'MAIN - SCORING'!$B$14:$L$115,11,FALSE)),"-",VLOOKUP($B16,'MAIN - SCORING'!$B$14:$L$115,11,FALSE))</f>
        <v>Y</v>
      </c>
      <c r="S16" s="118">
        <f t="shared" si="2"/>
        <v>272.5</v>
      </c>
      <c r="T16" s="111">
        <f t="shared" si="3"/>
        <v>272.5</v>
      </c>
      <c r="U16" s="113">
        <f>IF(ISBLANK(VLOOKUP($B16,'MAIN - SCORING'!$N$14:$X$115,6,FALSE)),"-",VLOOKUP($B16,'MAIN - SCORING'!$N$14:$X$115,6,FALSE))</f>
        <v>105</v>
      </c>
      <c r="V16" s="113" t="str">
        <f>IF(ISBLANK(VLOOKUP($B16,'MAIN - SCORING'!$N$14:$X$115,7,FALSE)),"-",VLOOKUP($B16,'MAIN - SCORING'!$N$14:$X$115,7,FALSE))</f>
        <v>Y</v>
      </c>
      <c r="W16" s="118">
        <f t="shared" si="4"/>
        <v>105</v>
      </c>
      <c r="X16" s="113">
        <f>IF(ISBLANK(VLOOKUP($B16,'MAIN - SCORING'!$N$14:$X$115,8,FALSE)),"-",VLOOKUP($B16,'MAIN - SCORING'!$N$14:$X$115,8,FALSE))</f>
        <v>117.5</v>
      </c>
      <c r="Y16" s="113" t="str">
        <f>IF(ISBLANK(VLOOKUP($B16,'MAIN - SCORING'!$N$14:$X$115,9,FALSE)),"-",VLOOKUP($B16,'MAIN - SCORING'!$N$14:$X$115,9,FALSE))</f>
        <v>Y</v>
      </c>
      <c r="Z16" s="118">
        <f t="shared" si="5"/>
        <v>117.5</v>
      </c>
      <c r="AA16" s="113">
        <f>IF(ISBLANK(VLOOKUP($B16,'MAIN - SCORING'!$N$14:$X$115,10,FALSE)),"-",VLOOKUP($B16,'MAIN - SCORING'!$N$14:$X$115,10,FALSE))</f>
        <v>127.5</v>
      </c>
      <c r="AB16" s="113" t="str">
        <f>IF(ISBLANK(VLOOKUP($B16,'MAIN - SCORING'!$N$14:$X$115,11,FALSE)),"-",VLOOKUP($B16,'MAIN - SCORING'!$N$14:$X$115,11,FALSE))</f>
        <v>N</v>
      </c>
      <c r="AC16" s="118">
        <f t="shared" si="6"/>
        <v>0</v>
      </c>
      <c r="AD16" s="111">
        <f t="shared" si="7"/>
        <v>117.5</v>
      </c>
      <c r="AE16" s="113">
        <f>IF(ISBLANK(VLOOKUP($B16,'MAIN - SCORING'!$Z$14:$AJ$115,6,FALSE)),"-",VLOOKUP($B16,'MAIN - SCORING'!$Z$14:$AJ$115,6,FALSE))</f>
        <v>182.5</v>
      </c>
      <c r="AF16" s="113" t="str">
        <f>IF(ISBLANK(VLOOKUP($B16,'MAIN - SCORING'!$Z$14:$AJ$115,7,FALSE)),"-",VLOOKUP($B16,'MAIN - SCORING'!$Z$14:$AJ$115,7,FALSE))</f>
        <v>Y</v>
      </c>
      <c r="AG16" s="118">
        <f t="shared" si="8"/>
        <v>182.5</v>
      </c>
      <c r="AH16" s="113">
        <f>IF(ISBLANK(VLOOKUP($B16,'MAIN - SCORING'!$Z$14:$AJ$115,8,FALSE)),"-",VLOOKUP($B16,'MAIN - SCORING'!$Z$14:$AJ$115,8,FALSE))</f>
        <v>197.5</v>
      </c>
      <c r="AI16" s="113" t="str">
        <f>IF(ISBLANK(VLOOKUP($B16,'MAIN - SCORING'!$Z$14:$AJ$115,9,FALSE)),"-",VLOOKUP($B16,'MAIN - SCORING'!$Z$14:$AJ$115,9,FALSE))</f>
        <v>Y</v>
      </c>
      <c r="AJ16" s="118">
        <f t="shared" si="9"/>
        <v>197.5</v>
      </c>
      <c r="AK16" s="113">
        <f>IF(ISBLANK(VLOOKUP($B16,'MAIN - SCORING'!$Z$14:$AJ$115,10,FALSE)),"-",VLOOKUP($B16,'MAIN - SCORING'!$Z$14:$AJ$115,10,FALSE))</f>
        <v>205</v>
      </c>
      <c r="AL16" s="113" t="str">
        <f>IF(ISBLANK(VLOOKUP($B16,'MAIN - SCORING'!$Z$14:$AJ$115,11,FALSE)),"-",VLOOKUP($B16,'MAIN - SCORING'!$Z$14:$AJ$115,11,FALSE))</f>
        <v>N</v>
      </c>
      <c r="AM16" s="118">
        <f t="shared" si="10"/>
        <v>0</v>
      </c>
      <c r="AN16" s="111">
        <f t="shared" si="11"/>
        <v>197.5</v>
      </c>
      <c r="AO16" s="7"/>
      <c r="AP16" s="115">
        <f t="shared" si="12"/>
        <v>426.20187500000003</v>
      </c>
      <c r="AQ16" s="130">
        <f t="shared" si="13"/>
        <v>587.5</v>
      </c>
      <c r="AR16" s="131">
        <f>IF(AQ16="-","-",(AQ16*Lookups!$T$3))</f>
        <v>1295.2025000000001</v>
      </c>
      <c r="AS16" s="92" t="str">
        <f t="shared" si="77"/>
        <v>-</v>
      </c>
      <c r="AT16" s="92" t="str">
        <f t="shared" si="14"/>
        <v>-</v>
      </c>
      <c r="AU16" s="92" t="str">
        <f t="shared" si="15"/>
        <v>-</v>
      </c>
      <c r="AV16" s="93">
        <f>IF(I16="-","-",(I16/Lookups!$T$3))</f>
        <v>96.616166197949738</v>
      </c>
      <c r="AW16" s="94" t="str">
        <f t="shared" si="16"/>
        <v>W</v>
      </c>
      <c r="AX16" s="95" t="str">
        <f>IF(AW16="M",VLOOKUP(TEXT(MROUND(AV16,0.05),"#.00"),Lookups!$D$8:$E$3912,2,FALSE),"-")</f>
        <v>-</v>
      </c>
      <c r="AY16" s="95">
        <f>IF(AW16="W",VLOOKUP(TEXT(MROUND(AV16,0.05),"#.00"),Lookups!$J$8:$K$2640,2,FALSE),"-")</f>
        <v>0.72545000000000004</v>
      </c>
      <c r="AZ16" s="95" t="str">
        <f>IF(H16="-","-",IF(AS16="Master",VLOOKUP(H16,Lookups!$O$8:$P$59,2,FALSE),"-"))</f>
        <v>-</v>
      </c>
      <c r="BB16" s="113">
        <f>IF(G16="-","-",VLOOKUP(G16,Input!$BZ$7:$CA$83,2,FALSE))</f>
        <v>3</v>
      </c>
      <c r="BD16" s="138" t="str">
        <f t="shared" si="17"/>
        <v>-</v>
      </c>
      <c r="BE16" s="139" t="str">
        <f t="shared" si="18"/>
        <v>-</v>
      </c>
      <c r="BF16" s="138" t="str">
        <f t="shared" si="19"/>
        <v>-</v>
      </c>
      <c r="BG16" s="139" t="str">
        <f t="shared" si="20"/>
        <v>-</v>
      </c>
      <c r="BH16" s="138">
        <f t="shared" si="21"/>
        <v>426.20187500000003</v>
      </c>
      <c r="BI16" s="139">
        <f t="shared" si="22"/>
        <v>1</v>
      </c>
      <c r="BJ16" s="138" t="str">
        <f t="shared" si="23"/>
        <v>-</v>
      </c>
      <c r="BK16" s="139" t="str">
        <f t="shared" si="24"/>
        <v>-</v>
      </c>
      <c r="BL16" s="138" t="str">
        <f t="shared" si="25"/>
        <v>-</v>
      </c>
      <c r="BM16" s="139" t="str">
        <f t="shared" si="26"/>
        <v>-</v>
      </c>
      <c r="BN16" s="138" t="str">
        <f t="shared" si="27"/>
        <v>-</v>
      </c>
      <c r="BO16" s="139" t="str">
        <f t="shared" si="28"/>
        <v>-</v>
      </c>
      <c r="BP16" s="138" t="str">
        <f t="shared" si="29"/>
        <v>-</v>
      </c>
      <c r="BQ16" s="139" t="str">
        <f t="shared" si="30"/>
        <v>-</v>
      </c>
      <c r="BR16" s="138" t="str">
        <f t="shared" si="31"/>
        <v>-</v>
      </c>
      <c r="BS16" s="139" t="str">
        <f t="shared" si="32"/>
        <v>-</v>
      </c>
      <c r="BT16" s="138" t="str">
        <f t="shared" si="33"/>
        <v>-</v>
      </c>
      <c r="BU16" s="139" t="str">
        <f t="shared" si="34"/>
        <v>-</v>
      </c>
      <c r="BV16" s="138" t="str">
        <f t="shared" si="35"/>
        <v>-</v>
      </c>
      <c r="BW16" s="139" t="str">
        <f t="shared" si="36"/>
        <v>-</v>
      </c>
      <c r="BX16" s="138" t="str">
        <f t="shared" si="37"/>
        <v>-</v>
      </c>
      <c r="BY16" s="139" t="str">
        <f t="shared" si="38"/>
        <v>-</v>
      </c>
      <c r="BZ16" s="138" t="str">
        <f t="shared" si="39"/>
        <v>-</v>
      </c>
      <c r="CA16" s="139" t="str">
        <f t="shared" si="40"/>
        <v>-</v>
      </c>
      <c r="CB16" s="138" t="str">
        <f t="shared" si="41"/>
        <v>-</v>
      </c>
      <c r="CC16" s="139" t="str">
        <f t="shared" si="42"/>
        <v>-</v>
      </c>
      <c r="CD16" s="138" t="str">
        <f t="shared" si="43"/>
        <v>-</v>
      </c>
      <c r="CE16" s="139" t="str">
        <f t="shared" si="44"/>
        <v>-</v>
      </c>
      <c r="CF16" s="138" t="str">
        <f t="shared" si="45"/>
        <v>-</v>
      </c>
      <c r="CG16" s="139" t="str">
        <f t="shared" si="46"/>
        <v>-</v>
      </c>
      <c r="CH16" s="138" t="str">
        <f t="shared" si="47"/>
        <v>-</v>
      </c>
      <c r="CI16" s="139" t="str">
        <f t="shared" si="48"/>
        <v>-</v>
      </c>
      <c r="CJ16" s="138" t="str">
        <f t="shared" si="49"/>
        <v>-</v>
      </c>
      <c r="CK16" s="139" t="str">
        <f t="shared" si="50"/>
        <v>-</v>
      </c>
      <c r="CL16" s="138" t="str">
        <f t="shared" si="51"/>
        <v>-</v>
      </c>
      <c r="CM16" s="139" t="str">
        <f t="shared" si="52"/>
        <v>-</v>
      </c>
      <c r="CN16" s="138" t="str">
        <f t="shared" si="53"/>
        <v>-</v>
      </c>
      <c r="CO16" s="139" t="str">
        <f t="shared" si="54"/>
        <v>-</v>
      </c>
      <c r="CP16" s="138" t="str">
        <f t="shared" si="55"/>
        <v>-</v>
      </c>
      <c r="CQ16" s="139" t="str">
        <f t="shared" si="56"/>
        <v>-</v>
      </c>
      <c r="CR16" s="138" t="str">
        <f t="shared" si="57"/>
        <v>-</v>
      </c>
      <c r="CS16" s="139" t="str">
        <f t="shared" si="58"/>
        <v>-</v>
      </c>
      <c r="CT16" s="138" t="str">
        <f t="shared" si="59"/>
        <v>-</v>
      </c>
      <c r="CU16" s="139" t="str">
        <f t="shared" si="60"/>
        <v>-</v>
      </c>
      <c r="CV16" s="138" t="str">
        <f t="shared" si="61"/>
        <v>-</v>
      </c>
      <c r="CW16" s="139" t="str">
        <f t="shared" si="62"/>
        <v>-</v>
      </c>
      <c r="CX16" s="138" t="str">
        <f t="shared" si="63"/>
        <v>-</v>
      </c>
      <c r="CY16" s="139" t="str">
        <f t="shared" si="64"/>
        <v>-</v>
      </c>
      <c r="CZ16" s="138" t="str">
        <f t="shared" si="65"/>
        <v>-</v>
      </c>
      <c r="DA16" s="139" t="str">
        <f t="shared" si="66"/>
        <v>-</v>
      </c>
      <c r="DB16" s="138" t="str">
        <f t="shared" si="67"/>
        <v>-</v>
      </c>
      <c r="DC16" s="139" t="str">
        <f t="shared" si="68"/>
        <v>-</v>
      </c>
      <c r="DD16" s="138" t="str">
        <f t="shared" si="69"/>
        <v>-</v>
      </c>
      <c r="DE16" s="139" t="str">
        <f t="shared" si="70"/>
        <v>-</v>
      </c>
      <c r="DF16" s="138" t="str">
        <f t="shared" si="71"/>
        <v>-</v>
      </c>
      <c r="DG16" s="139" t="str">
        <f t="shared" si="72"/>
        <v>-</v>
      </c>
      <c r="DH16" s="138" t="str">
        <f t="shared" si="73"/>
        <v>-</v>
      </c>
      <c r="DI16" s="139" t="str">
        <f t="shared" si="74"/>
        <v>-</v>
      </c>
      <c r="DJ16" s="138" t="str">
        <f t="shared" si="75"/>
        <v>-</v>
      </c>
      <c r="DK16" s="139" t="str">
        <f t="shared" si="76"/>
        <v>-</v>
      </c>
    </row>
    <row r="17" spans="1:115" x14ac:dyDescent="0.25">
      <c r="A17" s="3"/>
      <c r="B17" s="44">
        <f>IF(Input!B17="","-",Input!B17)</f>
        <v>11</v>
      </c>
      <c r="C17" s="85" t="str">
        <f>IF(Input!C17="","-",Input!C17)</f>
        <v>Victoria</v>
      </c>
      <c r="D17" s="85" t="str">
        <f>IF(Input!D17="","-",Input!D17)</f>
        <v>Violette</v>
      </c>
      <c r="E17" s="85" t="str">
        <f>IF(Input!E17="","-",Input!E17)</f>
        <v>Abington, MA</v>
      </c>
      <c r="F17" s="85" t="str">
        <f>IF(Input!F17="","-",Input!F17)</f>
        <v>Womens Raw</v>
      </c>
      <c r="G17" s="85" t="str">
        <f>IF(Input!G17="","-",Input!G17)</f>
        <v>Womens Raw Open</v>
      </c>
      <c r="H17" s="86">
        <f>IF(Input!H17="","-",Input!H17)</f>
        <v>36</v>
      </c>
      <c r="I17" s="308">
        <f>IF(Input!I17="","-",Input!I17)</f>
        <v>158</v>
      </c>
      <c r="J17" s="3"/>
      <c r="K17" s="113">
        <f>IF(ISBLANK(VLOOKUP($B17,'MAIN - SCORING'!$B$14:$L$115,6,FALSE)),"-",VLOOKUP($B17,'MAIN - SCORING'!$B$14:$L$115,6,FALSE))</f>
        <v>95</v>
      </c>
      <c r="L17" s="113" t="str">
        <f>IF(ISBLANK(VLOOKUP($B17,'MAIN - SCORING'!$B$14:$L$115,7,FALSE)),"-",VLOOKUP($B17,'MAIN - SCORING'!$B$14:$L$115,7,FALSE))</f>
        <v>Y</v>
      </c>
      <c r="M17" s="118">
        <f t="shared" si="0"/>
        <v>95</v>
      </c>
      <c r="N17" s="113">
        <f>IF(ISBLANK(VLOOKUP($B17,'MAIN - SCORING'!$B$14:$L$115,8,FALSE)),"-",VLOOKUP($B17,'MAIN - SCORING'!$B$14:$L$115,8,FALSE))</f>
        <v>100</v>
      </c>
      <c r="O17" s="113" t="str">
        <f>IF(ISBLANK(VLOOKUP($B17,'MAIN - SCORING'!$B$14:$L$115,9,FALSE)),"-",VLOOKUP($B17,'MAIN - SCORING'!$B$14:$L$115,9,FALSE))</f>
        <v>Y</v>
      </c>
      <c r="P17" s="118">
        <f t="shared" si="1"/>
        <v>100</v>
      </c>
      <c r="Q17" s="113">
        <f>IF(ISBLANK(VLOOKUP($B17,'MAIN - SCORING'!$B$14:$L$115,10,FALSE)),"-",VLOOKUP($B17,'MAIN - SCORING'!$B$14:$L$115,10,FALSE))</f>
        <v>105</v>
      </c>
      <c r="R17" s="113" t="str">
        <f>IF(ISBLANK(VLOOKUP($B17,'MAIN - SCORING'!$B$14:$L$115,11,FALSE)),"-",VLOOKUP($B17,'MAIN - SCORING'!$B$14:$L$115,11,FALSE))</f>
        <v>Y</v>
      </c>
      <c r="S17" s="118">
        <f t="shared" si="2"/>
        <v>105</v>
      </c>
      <c r="T17" s="111">
        <f t="shared" si="3"/>
        <v>105</v>
      </c>
      <c r="U17" s="113">
        <f>IF(ISBLANK(VLOOKUP($B17,'MAIN - SCORING'!$N$14:$X$115,6,FALSE)),"-",VLOOKUP($B17,'MAIN - SCORING'!$N$14:$X$115,6,FALSE))</f>
        <v>55</v>
      </c>
      <c r="V17" s="113" t="str">
        <f>IF(ISBLANK(VLOOKUP($B17,'MAIN - SCORING'!$N$14:$X$115,7,FALSE)),"-",VLOOKUP($B17,'MAIN - SCORING'!$N$14:$X$115,7,FALSE))</f>
        <v>Y</v>
      </c>
      <c r="W17" s="118">
        <f t="shared" si="4"/>
        <v>55</v>
      </c>
      <c r="X17" s="113">
        <f>IF(ISBLANK(VLOOKUP($B17,'MAIN - SCORING'!$N$14:$X$115,8,FALSE)),"-",VLOOKUP($B17,'MAIN - SCORING'!$N$14:$X$115,8,FALSE))</f>
        <v>60</v>
      </c>
      <c r="Y17" s="113" t="str">
        <f>IF(ISBLANK(VLOOKUP($B17,'MAIN - SCORING'!$N$14:$X$115,9,FALSE)),"-",VLOOKUP($B17,'MAIN - SCORING'!$N$14:$X$115,9,FALSE))</f>
        <v>N</v>
      </c>
      <c r="Z17" s="118">
        <f t="shared" si="5"/>
        <v>0</v>
      </c>
      <c r="AA17" s="113">
        <f>IF(ISBLANK(VLOOKUP($B17,'MAIN - SCORING'!$N$14:$X$115,10,FALSE)),"-",VLOOKUP($B17,'MAIN - SCORING'!$N$14:$X$115,10,FALSE))</f>
        <v>60</v>
      </c>
      <c r="AB17" s="113" t="str">
        <f>IF(ISBLANK(VLOOKUP($B17,'MAIN - SCORING'!$N$14:$X$115,11,FALSE)),"-",VLOOKUP($B17,'MAIN - SCORING'!$N$14:$X$115,11,FALSE))</f>
        <v>N</v>
      </c>
      <c r="AC17" s="118">
        <f t="shared" si="6"/>
        <v>0</v>
      </c>
      <c r="AD17" s="111">
        <f t="shared" si="7"/>
        <v>55</v>
      </c>
      <c r="AE17" s="113">
        <f>IF(ISBLANK(VLOOKUP($B17,'MAIN - SCORING'!$Z$14:$AJ$115,6,FALSE)),"-",VLOOKUP($B17,'MAIN - SCORING'!$Z$14:$AJ$115,6,FALSE))</f>
        <v>127.5</v>
      </c>
      <c r="AF17" s="113" t="str">
        <f>IF(ISBLANK(VLOOKUP($B17,'MAIN - SCORING'!$Z$14:$AJ$115,7,FALSE)),"-",VLOOKUP($B17,'MAIN - SCORING'!$Z$14:$AJ$115,7,FALSE))</f>
        <v>Y</v>
      </c>
      <c r="AG17" s="118">
        <f t="shared" si="8"/>
        <v>127.5</v>
      </c>
      <c r="AH17" s="113">
        <f>IF(ISBLANK(VLOOKUP($B17,'MAIN - SCORING'!$Z$14:$AJ$115,8,FALSE)),"-",VLOOKUP($B17,'MAIN - SCORING'!$Z$14:$AJ$115,8,FALSE))</f>
        <v>137.5</v>
      </c>
      <c r="AI17" s="113" t="str">
        <f>IF(ISBLANK(VLOOKUP($B17,'MAIN - SCORING'!$Z$14:$AJ$115,9,FALSE)),"-",VLOOKUP($B17,'MAIN - SCORING'!$Z$14:$AJ$115,9,FALSE))</f>
        <v>Y</v>
      </c>
      <c r="AJ17" s="118">
        <f t="shared" si="9"/>
        <v>137.5</v>
      </c>
      <c r="AK17" s="113" t="str">
        <f>IF(ISBLANK(VLOOKUP($B17,'MAIN - SCORING'!$Z$14:$AJ$115,10,FALSE)),"-",VLOOKUP($B17,'MAIN - SCORING'!$Z$14:$AJ$115,10,FALSE))</f>
        <v>-</v>
      </c>
      <c r="AL17" s="113" t="str">
        <f>IF(ISBLANK(VLOOKUP($B17,'MAIN - SCORING'!$Z$14:$AJ$115,11,FALSE)),"-",VLOOKUP($B17,'MAIN - SCORING'!$Z$14:$AJ$115,11,FALSE))</f>
        <v>N</v>
      </c>
      <c r="AM17" s="118">
        <f t="shared" si="10"/>
        <v>0</v>
      </c>
      <c r="AN17" s="111">
        <f t="shared" si="11"/>
        <v>137.5</v>
      </c>
      <c r="AO17" s="7"/>
      <c r="AP17" s="115">
        <f t="shared" si="12"/>
        <v>256.57887500000004</v>
      </c>
      <c r="AQ17" s="130">
        <f t="shared" si="13"/>
        <v>297.5</v>
      </c>
      <c r="AR17" s="131">
        <f>IF(AQ17="-","-",(AQ17*Lookups!$T$3))</f>
        <v>655.86850000000004</v>
      </c>
      <c r="AS17" s="92" t="str">
        <f t="shared" si="77"/>
        <v>-</v>
      </c>
      <c r="AT17" s="92" t="str">
        <f t="shared" si="14"/>
        <v>-</v>
      </c>
      <c r="AU17" s="92" t="str">
        <f t="shared" si="15"/>
        <v>-</v>
      </c>
      <c r="AV17" s="93">
        <f>IF(I17="-","-",(I17/Lookups!$T$3))</f>
        <v>71.668329855756141</v>
      </c>
      <c r="AW17" s="94" t="str">
        <f t="shared" si="16"/>
        <v>W</v>
      </c>
      <c r="AX17" s="95" t="str">
        <f>IF(AW17="M",VLOOKUP(TEXT(MROUND(AV17,0.05),"#.00"),Lookups!$D$8:$E$3912,2,FALSE),"-")</f>
        <v>-</v>
      </c>
      <c r="AY17" s="95">
        <f>IF(AW17="W",VLOOKUP(TEXT(MROUND(AV17,0.05),"#.00"),Lookups!$J$8:$K$2640,2,FALSE),"-")</f>
        <v>0.86245000000000005</v>
      </c>
      <c r="AZ17" s="95" t="str">
        <f>IF(H17="-","-",IF(AS17="Master",VLOOKUP(H17,Lookups!$O$8:$P$59,2,FALSE),"-"))</f>
        <v>-</v>
      </c>
      <c r="BB17" s="113">
        <f>IF(G17="-","-",VLOOKUP(G17,Input!$BZ$7:$CA$83,2,FALSE))</f>
        <v>7</v>
      </c>
      <c r="BD17" s="138" t="str">
        <f t="shared" si="17"/>
        <v>-</v>
      </c>
      <c r="BE17" s="139" t="str">
        <f t="shared" si="18"/>
        <v>-</v>
      </c>
      <c r="BF17" s="138" t="str">
        <f t="shared" si="19"/>
        <v>-</v>
      </c>
      <c r="BG17" s="139" t="str">
        <f t="shared" si="20"/>
        <v>-</v>
      </c>
      <c r="BH17" s="138" t="str">
        <f t="shared" si="21"/>
        <v>-</v>
      </c>
      <c r="BI17" s="139" t="str">
        <f t="shared" si="22"/>
        <v>-</v>
      </c>
      <c r="BJ17" s="138" t="str">
        <f t="shared" si="23"/>
        <v>-</v>
      </c>
      <c r="BK17" s="139" t="str">
        <f t="shared" si="24"/>
        <v>-</v>
      </c>
      <c r="BL17" s="138" t="str">
        <f t="shared" si="25"/>
        <v>-</v>
      </c>
      <c r="BM17" s="139" t="str">
        <f t="shared" si="26"/>
        <v>-</v>
      </c>
      <c r="BN17" s="138" t="str">
        <f t="shared" si="27"/>
        <v>-</v>
      </c>
      <c r="BO17" s="139" t="str">
        <f t="shared" si="28"/>
        <v>-</v>
      </c>
      <c r="BP17" s="138">
        <f t="shared" si="29"/>
        <v>256.57887500000004</v>
      </c>
      <c r="BQ17" s="139">
        <f t="shared" si="30"/>
        <v>3</v>
      </c>
      <c r="BR17" s="138" t="str">
        <f t="shared" si="31"/>
        <v>-</v>
      </c>
      <c r="BS17" s="139" t="str">
        <f t="shared" si="32"/>
        <v>-</v>
      </c>
      <c r="BT17" s="138" t="str">
        <f t="shared" si="33"/>
        <v>-</v>
      </c>
      <c r="BU17" s="139" t="str">
        <f t="shared" si="34"/>
        <v>-</v>
      </c>
      <c r="BV17" s="138" t="str">
        <f t="shared" si="35"/>
        <v>-</v>
      </c>
      <c r="BW17" s="139" t="str">
        <f t="shared" si="36"/>
        <v>-</v>
      </c>
      <c r="BX17" s="138" t="str">
        <f t="shared" si="37"/>
        <v>-</v>
      </c>
      <c r="BY17" s="139" t="str">
        <f t="shared" si="38"/>
        <v>-</v>
      </c>
      <c r="BZ17" s="138" t="str">
        <f t="shared" si="39"/>
        <v>-</v>
      </c>
      <c r="CA17" s="139" t="str">
        <f t="shared" si="40"/>
        <v>-</v>
      </c>
      <c r="CB17" s="138" t="str">
        <f t="shared" si="41"/>
        <v>-</v>
      </c>
      <c r="CC17" s="139" t="str">
        <f t="shared" si="42"/>
        <v>-</v>
      </c>
      <c r="CD17" s="138" t="str">
        <f t="shared" si="43"/>
        <v>-</v>
      </c>
      <c r="CE17" s="139" t="str">
        <f t="shared" si="44"/>
        <v>-</v>
      </c>
      <c r="CF17" s="138" t="str">
        <f t="shared" si="45"/>
        <v>-</v>
      </c>
      <c r="CG17" s="139" t="str">
        <f t="shared" si="46"/>
        <v>-</v>
      </c>
      <c r="CH17" s="138" t="str">
        <f t="shared" si="47"/>
        <v>-</v>
      </c>
      <c r="CI17" s="139" t="str">
        <f t="shared" si="48"/>
        <v>-</v>
      </c>
      <c r="CJ17" s="138" t="str">
        <f t="shared" si="49"/>
        <v>-</v>
      </c>
      <c r="CK17" s="139" t="str">
        <f t="shared" si="50"/>
        <v>-</v>
      </c>
      <c r="CL17" s="138" t="str">
        <f t="shared" si="51"/>
        <v>-</v>
      </c>
      <c r="CM17" s="139" t="str">
        <f t="shared" si="52"/>
        <v>-</v>
      </c>
      <c r="CN17" s="138" t="str">
        <f t="shared" si="53"/>
        <v>-</v>
      </c>
      <c r="CO17" s="139" t="str">
        <f t="shared" si="54"/>
        <v>-</v>
      </c>
      <c r="CP17" s="138" t="str">
        <f t="shared" si="55"/>
        <v>-</v>
      </c>
      <c r="CQ17" s="139" t="str">
        <f t="shared" si="56"/>
        <v>-</v>
      </c>
      <c r="CR17" s="138" t="str">
        <f t="shared" si="57"/>
        <v>-</v>
      </c>
      <c r="CS17" s="139" t="str">
        <f t="shared" si="58"/>
        <v>-</v>
      </c>
      <c r="CT17" s="138" t="str">
        <f t="shared" si="59"/>
        <v>-</v>
      </c>
      <c r="CU17" s="139" t="str">
        <f t="shared" si="60"/>
        <v>-</v>
      </c>
      <c r="CV17" s="138" t="str">
        <f t="shared" si="61"/>
        <v>-</v>
      </c>
      <c r="CW17" s="139" t="str">
        <f t="shared" si="62"/>
        <v>-</v>
      </c>
      <c r="CX17" s="138" t="str">
        <f t="shared" si="63"/>
        <v>-</v>
      </c>
      <c r="CY17" s="139" t="str">
        <f t="shared" si="64"/>
        <v>-</v>
      </c>
      <c r="CZ17" s="138" t="str">
        <f t="shared" si="65"/>
        <v>-</v>
      </c>
      <c r="DA17" s="139" t="str">
        <f t="shared" si="66"/>
        <v>-</v>
      </c>
      <c r="DB17" s="138" t="str">
        <f t="shared" si="67"/>
        <v>-</v>
      </c>
      <c r="DC17" s="139" t="str">
        <f t="shared" si="68"/>
        <v>-</v>
      </c>
      <c r="DD17" s="138" t="str">
        <f t="shared" si="69"/>
        <v>-</v>
      </c>
      <c r="DE17" s="139" t="str">
        <f t="shared" si="70"/>
        <v>-</v>
      </c>
      <c r="DF17" s="138" t="str">
        <f t="shared" si="71"/>
        <v>-</v>
      </c>
      <c r="DG17" s="139" t="str">
        <f t="shared" si="72"/>
        <v>-</v>
      </c>
      <c r="DH17" s="138" t="str">
        <f t="shared" si="73"/>
        <v>-</v>
      </c>
      <c r="DI17" s="139" t="str">
        <f t="shared" si="74"/>
        <v>-</v>
      </c>
      <c r="DJ17" s="138" t="str">
        <f t="shared" si="75"/>
        <v>-</v>
      </c>
      <c r="DK17" s="139" t="str">
        <f t="shared" si="76"/>
        <v>-</v>
      </c>
    </row>
    <row r="18" spans="1:115" x14ac:dyDescent="0.25">
      <c r="A18" s="3"/>
      <c r="B18" s="44">
        <f>IF(Input!B18="","-",Input!B18)</f>
        <v>12</v>
      </c>
      <c r="C18" s="85" t="str">
        <f>IF(Input!C18="","-",Input!C18)</f>
        <v>Chaya</v>
      </c>
      <c r="D18" s="85" t="str">
        <f>IF(Input!D18="","-",Input!D18)</f>
        <v>Wood</v>
      </c>
      <c r="E18" s="85" t="str">
        <f>IF(Input!E18="","-",Input!E18)</f>
        <v>Portland, ME</v>
      </c>
      <c r="F18" s="85" t="str">
        <f>IF(Input!F18="","-",Input!F18)</f>
        <v>Womens Raw</v>
      </c>
      <c r="G18" s="85" t="str">
        <f>IF(Input!G18="","-",Input!G18)</f>
        <v>Womens Raw Open</v>
      </c>
      <c r="H18" s="86">
        <f>IF(Input!H18="","-",Input!H18)</f>
        <v>23</v>
      </c>
      <c r="I18" s="308">
        <f>IF(Input!I18="","-",Input!I18)</f>
        <v>142</v>
      </c>
      <c r="J18" s="3"/>
      <c r="K18" s="113">
        <f>IF(ISBLANK(VLOOKUP($B18,'MAIN - SCORING'!$B$14:$L$115,6,FALSE)),"-",VLOOKUP($B18,'MAIN - SCORING'!$B$14:$L$115,6,FALSE))</f>
        <v>87.5</v>
      </c>
      <c r="L18" s="113" t="str">
        <f>IF(ISBLANK(VLOOKUP($B18,'MAIN - SCORING'!$B$14:$L$115,7,FALSE)),"-",VLOOKUP($B18,'MAIN - SCORING'!$B$14:$L$115,7,FALSE))</f>
        <v>Y</v>
      </c>
      <c r="M18" s="118">
        <f t="shared" si="0"/>
        <v>87.5</v>
      </c>
      <c r="N18" s="113">
        <f>IF(ISBLANK(VLOOKUP($B18,'MAIN - SCORING'!$B$14:$L$115,8,FALSE)),"-",VLOOKUP($B18,'MAIN - SCORING'!$B$14:$L$115,8,FALSE))</f>
        <v>105</v>
      </c>
      <c r="O18" s="113" t="str">
        <f>IF(ISBLANK(VLOOKUP($B18,'MAIN - SCORING'!$B$14:$L$115,9,FALSE)),"-",VLOOKUP($B18,'MAIN - SCORING'!$B$14:$L$115,9,FALSE))</f>
        <v>Y</v>
      </c>
      <c r="P18" s="118">
        <f t="shared" si="1"/>
        <v>105</v>
      </c>
      <c r="Q18" s="113">
        <f>IF(ISBLANK(VLOOKUP($B18,'MAIN - SCORING'!$B$14:$L$115,10,FALSE)),"-",VLOOKUP($B18,'MAIN - SCORING'!$B$14:$L$115,10,FALSE))</f>
        <v>117.5</v>
      </c>
      <c r="R18" s="113" t="str">
        <f>IF(ISBLANK(VLOOKUP($B18,'MAIN - SCORING'!$B$14:$L$115,11,FALSE)),"-",VLOOKUP($B18,'MAIN - SCORING'!$B$14:$L$115,11,FALSE))</f>
        <v>N</v>
      </c>
      <c r="S18" s="118">
        <f t="shared" si="2"/>
        <v>0</v>
      </c>
      <c r="T18" s="111">
        <f t="shared" si="3"/>
        <v>105</v>
      </c>
      <c r="U18" s="113">
        <f>IF(ISBLANK(VLOOKUP($B18,'MAIN - SCORING'!$N$14:$X$115,6,FALSE)),"-",VLOOKUP($B18,'MAIN - SCORING'!$N$14:$X$115,6,FALSE))</f>
        <v>47.5</v>
      </c>
      <c r="V18" s="113" t="str">
        <f>IF(ISBLANK(VLOOKUP($B18,'MAIN - SCORING'!$N$14:$X$115,7,FALSE)),"-",VLOOKUP($B18,'MAIN - SCORING'!$N$14:$X$115,7,FALSE))</f>
        <v>N</v>
      </c>
      <c r="W18" s="118">
        <f t="shared" si="4"/>
        <v>0</v>
      </c>
      <c r="X18" s="113">
        <f>IF(ISBLANK(VLOOKUP($B18,'MAIN - SCORING'!$N$14:$X$115,8,FALSE)),"-",VLOOKUP($B18,'MAIN - SCORING'!$N$14:$X$115,8,FALSE))</f>
        <v>57.5</v>
      </c>
      <c r="Y18" s="113" t="str">
        <f>IF(ISBLANK(VLOOKUP($B18,'MAIN - SCORING'!$N$14:$X$115,9,FALSE)),"-",VLOOKUP($B18,'MAIN - SCORING'!$N$14:$X$115,9,FALSE))</f>
        <v>N</v>
      </c>
      <c r="Z18" s="118">
        <f t="shared" si="5"/>
        <v>0</v>
      </c>
      <c r="AA18" s="113">
        <f>IF(ISBLANK(VLOOKUP($B18,'MAIN - SCORING'!$N$14:$X$115,10,FALSE)),"-",VLOOKUP($B18,'MAIN - SCORING'!$N$14:$X$115,10,FALSE))</f>
        <v>57.5</v>
      </c>
      <c r="AB18" s="113" t="str">
        <f>IF(ISBLANK(VLOOKUP($B18,'MAIN - SCORING'!$N$14:$X$115,11,FALSE)),"-",VLOOKUP($B18,'MAIN - SCORING'!$N$14:$X$115,11,FALSE))</f>
        <v>N</v>
      </c>
      <c r="AC18" s="118">
        <f t="shared" si="6"/>
        <v>0</v>
      </c>
      <c r="AD18" s="111">
        <f t="shared" si="7"/>
        <v>0</v>
      </c>
      <c r="AE18" s="113">
        <f>IF(ISBLANK(VLOOKUP($B18,'MAIN - SCORING'!$Z$14:$AJ$115,6,FALSE)),"-",VLOOKUP($B18,'MAIN - SCORING'!$Z$14:$AJ$115,6,FALSE))</f>
        <v>97.5</v>
      </c>
      <c r="AF18" s="113" t="str">
        <f>IF(ISBLANK(VLOOKUP($B18,'MAIN - SCORING'!$Z$14:$AJ$115,7,FALSE)),"-",VLOOKUP($B18,'MAIN - SCORING'!$Z$14:$AJ$115,7,FALSE))</f>
        <v>Y</v>
      </c>
      <c r="AG18" s="118">
        <f t="shared" si="8"/>
        <v>97.5</v>
      </c>
      <c r="AH18" s="113">
        <f>IF(ISBLANK(VLOOKUP($B18,'MAIN - SCORING'!$Z$14:$AJ$115,8,FALSE)),"-",VLOOKUP($B18,'MAIN - SCORING'!$Z$14:$AJ$115,8,FALSE))</f>
        <v>110</v>
      </c>
      <c r="AI18" s="113" t="str">
        <f>IF(ISBLANK(VLOOKUP($B18,'MAIN - SCORING'!$Z$14:$AJ$115,9,FALSE)),"-",VLOOKUP($B18,'MAIN - SCORING'!$Z$14:$AJ$115,9,FALSE))</f>
        <v>Y</v>
      </c>
      <c r="AJ18" s="118">
        <f t="shared" si="9"/>
        <v>110</v>
      </c>
      <c r="AK18" s="113">
        <f>IF(ISBLANK(VLOOKUP($B18,'MAIN - SCORING'!$Z$14:$AJ$115,10,FALSE)),"-",VLOOKUP($B18,'MAIN - SCORING'!$Z$14:$AJ$115,10,FALSE))</f>
        <v>127.5</v>
      </c>
      <c r="AL18" s="113" t="str">
        <f>IF(ISBLANK(VLOOKUP($B18,'MAIN - SCORING'!$Z$14:$AJ$115,11,FALSE)),"-",VLOOKUP($B18,'MAIN - SCORING'!$Z$14:$AJ$115,11,FALSE))</f>
        <v>Y</v>
      </c>
      <c r="AM18" s="118">
        <f t="shared" si="10"/>
        <v>127.5</v>
      </c>
      <c r="AN18" s="111">
        <f t="shared" si="11"/>
        <v>127.5</v>
      </c>
      <c r="AO18" s="7"/>
      <c r="AP18" s="115">
        <f t="shared" si="12"/>
        <v>0</v>
      </c>
      <c r="AQ18" s="130">
        <f t="shared" si="13"/>
        <v>0</v>
      </c>
      <c r="AR18" s="131">
        <f>IF(AQ18="-","-",(AQ18*Lookups!$T$3))</f>
        <v>0</v>
      </c>
      <c r="AS18" s="92" t="str">
        <f t="shared" si="77"/>
        <v>-</v>
      </c>
      <c r="AT18" s="92" t="str">
        <f t="shared" si="14"/>
        <v>-</v>
      </c>
      <c r="AU18" s="92" t="str">
        <f t="shared" si="15"/>
        <v>-</v>
      </c>
      <c r="AV18" s="93">
        <f>IF(I18="-","-",(I18/Lookups!$T$3))</f>
        <v>64.41077746529983</v>
      </c>
      <c r="AW18" s="94" t="str">
        <f t="shared" si="16"/>
        <v>W</v>
      </c>
      <c r="AX18" s="95" t="str">
        <f>IF(AW18="M",VLOOKUP(TEXT(MROUND(AV18,0.05),"#.00"),Lookups!$D$8:$E$3912,2,FALSE),"-")</f>
        <v>-</v>
      </c>
      <c r="AY18" s="95">
        <f>IF(AW18="W",VLOOKUP(TEXT(MROUND(AV18,0.05),"#.00"),Lookups!$J$8:$K$2640,2,FALSE),"-")</f>
        <v>0.93345</v>
      </c>
      <c r="AZ18" s="95" t="str">
        <f>IF(H18="-","-",IF(AS18="Master",VLOOKUP(H18,Lookups!$O$8:$P$59,2,FALSE),"-"))</f>
        <v>-</v>
      </c>
      <c r="BB18" s="113">
        <f>IF(G18="-","-",VLOOKUP(G18,Input!$BZ$7:$CA$83,2,FALSE))</f>
        <v>7</v>
      </c>
      <c r="BD18" s="138" t="str">
        <f t="shared" si="17"/>
        <v>-</v>
      </c>
      <c r="BE18" s="139" t="str">
        <f t="shared" si="18"/>
        <v>-</v>
      </c>
      <c r="BF18" s="138" t="str">
        <f t="shared" si="19"/>
        <v>-</v>
      </c>
      <c r="BG18" s="139" t="str">
        <f t="shared" si="20"/>
        <v>-</v>
      </c>
      <c r="BH18" s="138" t="str">
        <f t="shared" si="21"/>
        <v>-</v>
      </c>
      <c r="BI18" s="139" t="str">
        <f t="shared" si="22"/>
        <v>-</v>
      </c>
      <c r="BJ18" s="138" t="str">
        <f t="shared" si="23"/>
        <v>-</v>
      </c>
      <c r="BK18" s="139" t="str">
        <f t="shared" si="24"/>
        <v>-</v>
      </c>
      <c r="BL18" s="138" t="str">
        <f t="shared" si="25"/>
        <v>-</v>
      </c>
      <c r="BM18" s="139" t="str">
        <f t="shared" si="26"/>
        <v>-</v>
      </c>
      <c r="BN18" s="138" t="str">
        <f t="shared" si="27"/>
        <v>-</v>
      </c>
      <c r="BO18" s="139" t="str">
        <f t="shared" si="28"/>
        <v>-</v>
      </c>
      <c r="BP18" s="138" t="str">
        <f t="shared" si="29"/>
        <v>-</v>
      </c>
      <c r="BQ18" s="139" t="str">
        <f t="shared" si="30"/>
        <v>-</v>
      </c>
      <c r="BR18" s="138" t="str">
        <f t="shared" si="31"/>
        <v>-</v>
      </c>
      <c r="BS18" s="139" t="str">
        <f t="shared" si="32"/>
        <v>-</v>
      </c>
      <c r="BT18" s="138" t="str">
        <f t="shared" si="33"/>
        <v>-</v>
      </c>
      <c r="BU18" s="139" t="str">
        <f t="shared" si="34"/>
        <v>-</v>
      </c>
      <c r="BV18" s="138" t="str">
        <f t="shared" si="35"/>
        <v>-</v>
      </c>
      <c r="BW18" s="139" t="str">
        <f t="shared" si="36"/>
        <v>-</v>
      </c>
      <c r="BX18" s="138" t="str">
        <f t="shared" si="37"/>
        <v>-</v>
      </c>
      <c r="BY18" s="139" t="str">
        <f t="shared" si="38"/>
        <v>-</v>
      </c>
      <c r="BZ18" s="138" t="str">
        <f t="shared" si="39"/>
        <v>-</v>
      </c>
      <c r="CA18" s="139" t="str">
        <f t="shared" si="40"/>
        <v>-</v>
      </c>
      <c r="CB18" s="138" t="str">
        <f t="shared" si="41"/>
        <v>-</v>
      </c>
      <c r="CC18" s="139" t="str">
        <f t="shared" si="42"/>
        <v>-</v>
      </c>
      <c r="CD18" s="138" t="str">
        <f t="shared" si="43"/>
        <v>-</v>
      </c>
      <c r="CE18" s="139" t="str">
        <f t="shared" si="44"/>
        <v>-</v>
      </c>
      <c r="CF18" s="138" t="str">
        <f t="shared" si="45"/>
        <v>-</v>
      </c>
      <c r="CG18" s="139" t="str">
        <f t="shared" si="46"/>
        <v>-</v>
      </c>
      <c r="CH18" s="138" t="str">
        <f t="shared" si="47"/>
        <v>-</v>
      </c>
      <c r="CI18" s="139" t="str">
        <f t="shared" si="48"/>
        <v>-</v>
      </c>
      <c r="CJ18" s="138" t="str">
        <f t="shared" si="49"/>
        <v>-</v>
      </c>
      <c r="CK18" s="139" t="str">
        <f t="shared" si="50"/>
        <v>-</v>
      </c>
      <c r="CL18" s="138" t="str">
        <f t="shared" si="51"/>
        <v>-</v>
      </c>
      <c r="CM18" s="139" t="str">
        <f t="shared" si="52"/>
        <v>-</v>
      </c>
      <c r="CN18" s="138" t="str">
        <f t="shared" si="53"/>
        <v>-</v>
      </c>
      <c r="CO18" s="139" t="str">
        <f t="shared" si="54"/>
        <v>-</v>
      </c>
      <c r="CP18" s="138" t="str">
        <f t="shared" si="55"/>
        <v>-</v>
      </c>
      <c r="CQ18" s="139" t="str">
        <f t="shared" si="56"/>
        <v>-</v>
      </c>
      <c r="CR18" s="138" t="str">
        <f t="shared" si="57"/>
        <v>-</v>
      </c>
      <c r="CS18" s="139" t="str">
        <f t="shared" si="58"/>
        <v>-</v>
      </c>
      <c r="CT18" s="138" t="str">
        <f t="shared" si="59"/>
        <v>-</v>
      </c>
      <c r="CU18" s="139" t="str">
        <f t="shared" si="60"/>
        <v>-</v>
      </c>
      <c r="CV18" s="138" t="str">
        <f t="shared" si="61"/>
        <v>-</v>
      </c>
      <c r="CW18" s="139" t="str">
        <f t="shared" si="62"/>
        <v>-</v>
      </c>
      <c r="CX18" s="138" t="str">
        <f t="shared" si="63"/>
        <v>-</v>
      </c>
      <c r="CY18" s="139" t="str">
        <f t="shared" si="64"/>
        <v>-</v>
      </c>
      <c r="CZ18" s="138" t="str">
        <f t="shared" si="65"/>
        <v>-</v>
      </c>
      <c r="DA18" s="139" t="str">
        <f t="shared" si="66"/>
        <v>-</v>
      </c>
      <c r="DB18" s="138" t="str">
        <f t="shared" si="67"/>
        <v>-</v>
      </c>
      <c r="DC18" s="139" t="str">
        <f t="shared" si="68"/>
        <v>-</v>
      </c>
      <c r="DD18" s="138" t="str">
        <f t="shared" si="69"/>
        <v>-</v>
      </c>
      <c r="DE18" s="139" t="str">
        <f t="shared" si="70"/>
        <v>-</v>
      </c>
      <c r="DF18" s="138" t="str">
        <f t="shared" si="71"/>
        <v>-</v>
      </c>
      <c r="DG18" s="139" t="str">
        <f t="shared" si="72"/>
        <v>-</v>
      </c>
      <c r="DH18" s="138" t="str">
        <f t="shared" si="73"/>
        <v>-</v>
      </c>
      <c r="DI18" s="139" t="str">
        <f t="shared" si="74"/>
        <v>-</v>
      </c>
      <c r="DJ18" s="138" t="str">
        <f t="shared" si="75"/>
        <v>-</v>
      </c>
      <c r="DK18" s="139" t="str">
        <f t="shared" si="76"/>
        <v>-</v>
      </c>
    </row>
    <row r="19" spans="1:115" x14ac:dyDescent="0.25">
      <c r="A19" s="3"/>
      <c r="B19" s="44">
        <f>IF(Input!B19="","-",Input!B19)</f>
        <v>13</v>
      </c>
      <c r="C19" s="85" t="str">
        <f>IF(Input!C19="","-",Input!C19)</f>
        <v>Wendy</v>
      </c>
      <c r="D19" s="85" t="str">
        <f>IF(Input!D19="","-",Input!D19)</f>
        <v>Wood</v>
      </c>
      <c r="E19" s="85" t="str">
        <f>IF(Input!E19="","-",Input!E19)</f>
        <v>Portland, ME</v>
      </c>
      <c r="F19" s="85" t="str">
        <f>IF(Input!F19="","-",Input!F19)</f>
        <v>Womens Geared</v>
      </c>
      <c r="G19" s="85" t="str">
        <f>IF(Input!G19="","-",Input!G19)</f>
        <v>Womens Geared Open</v>
      </c>
      <c r="H19" s="86">
        <f>IF(Input!H19="","-",Input!H19)</f>
        <v>55</v>
      </c>
      <c r="I19" s="308">
        <f>IF(Input!I19="","-",Input!I19)</f>
        <v>170</v>
      </c>
      <c r="J19" s="3"/>
      <c r="K19" s="113">
        <f>IF(ISBLANK(VLOOKUP($B19,'MAIN - SCORING'!$B$14:$L$115,6,FALSE)),"-",VLOOKUP($B19,'MAIN - SCORING'!$B$14:$L$115,6,FALSE))</f>
        <v>97.5</v>
      </c>
      <c r="L19" s="113" t="str">
        <f>IF(ISBLANK(VLOOKUP($B19,'MAIN - SCORING'!$B$14:$L$115,7,FALSE)),"-",VLOOKUP($B19,'MAIN - SCORING'!$B$14:$L$115,7,FALSE))</f>
        <v>Y</v>
      </c>
      <c r="M19" s="118">
        <f t="shared" si="0"/>
        <v>97.5</v>
      </c>
      <c r="N19" s="113">
        <f>IF(ISBLANK(VLOOKUP($B19,'MAIN - SCORING'!$B$14:$L$115,8,FALSE)),"-",VLOOKUP($B19,'MAIN - SCORING'!$B$14:$L$115,8,FALSE))</f>
        <v>105</v>
      </c>
      <c r="O19" s="113" t="str">
        <f>IF(ISBLANK(VLOOKUP($B19,'MAIN - SCORING'!$B$14:$L$115,9,FALSE)),"-",VLOOKUP($B19,'MAIN - SCORING'!$B$14:$L$115,9,FALSE))</f>
        <v>Y</v>
      </c>
      <c r="P19" s="118">
        <f t="shared" si="1"/>
        <v>105</v>
      </c>
      <c r="Q19" s="113">
        <f>IF(ISBLANK(VLOOKUP($B19,'MAIN - SCORING'!$B$14:$L$115,10,FALSE)),"-",VLOOKUP($B19,'MAIN - SCORING'!$B$14:$L$115,10,FALSE))</f>
        <v>112.5</v>
      </c>
      <c r="R19" s="113" t="str">
        <f>IF(ISBLANK(VLOOKUP($B19,'MAIN - SCORING'!$B$14:$L$115,11,FALSE)),"-",VLOOKUP($B19,'MAIN - SCORING'!$B$14:$L$115,11,FALSE))</f>
        <v>Y</v>
      </c>
      <c r="S19" s="118">
        <f t="shared" si="2"/>
        <v>112.5</v>
      </c>
      <c r="T19" s="111">
        <f t="shared" si="3"/>
        <v>112.5</v>
      </c>
      <c r="U19" s="113">
        <f>IF(ISBLANK(VLOOKUP($B19,'MAIN - SCORING'!$N$14:$X$115,6,FALSE)),"-",VLOOKUP($B19,'MAIN - SCORING'!$N$14:$X$115,6,FALSE))</f>
        <v>62.5</v>
      </c>
      <c r="V19" s="113" t="str">
        <f>IF(ISBLANK(VLOOKUP($B19,'MAIN - SCORING'!$N$14:$X$115,7,FALSE)),"-",VLOOKUP($B19,'MAIN - SCORING'!$N$14:$X$115,7,FALSE))</f>
        <v>Y</v>
      </c>
      <c r="W19" s="118">
        <f t="shared" si="4"/>
        <v>62.5</v>
      </c>
      <c r="X19" s="113">
        <f>IF(ISBLANK(VLOOKUP($B19,'MAIN - SCORING'!$N$14:$X$115,8,FALSE)),"-",VLOOKUP($B19,'MAIN - SCORING'!$N$14:$X$115,8,FALSE))</f>
        <v>67.5</v>
      </c>
      <c r="Y19" s="113" t="str">
        <f>IF(ISBLANK(VLOOKUP($B19,'MAIN - SCORING'!$N$14:$X$115,9,FALSE)),"-",VLOOKUP($B19,'MAIN - SCORING'!$N$14:$X$115,9,FALSE))</f>
        <v>Y</v>
      </c>
      <c r="Z19" s="118">
        <f t="shared" si="5"/>
        <v>67.5</v>
      </c>
      <c r="AA19" s="113">
        <f>IF(ISBLANK(VLOOKUP($B19,'MAIN - SCORING'!$N$14:$X$115,10,FALSE)),"-",VLOOKUP($B19,'MAIN - SCORING'!$N$14:$X$115,10,FALSE))</f>
        <v>72.5</v>
      </c>
      <c r="AB19" s="113" t="str">
        <f>IF(ISBLANK(VLOOKUP($B19,'MAIN - SCORING'!$N$14:$X$115,11,FALSE)),"-",VLOOKUP($B19,'MAIN - SCORING'!$N$14:$X$115,11,FALSE))</f>
        <v>N</v>
      </c>
      <c r="AC19" s="118">
        <f t="shared" si="6"/>
        <v>0</v>
      </c>
      <c r="AD19" s="111">
        <f t="shared" si="7"/>
        <v>67.5</v>
      </c>
      <c r="AE19" s="113">
        <f>IF(ISBLANK(VLOOKUP($B19,'MAIN - SCORING'!$Z$14:$AJ$115,6,FALSE)),"-",VLOOKUP($B19,'MAIN - SCORING'!$Z$14:$AJ$115,6,FALSE))</f>
        <v>95</v>
      </c>
      <c r="AF19" s="113" t="str">
        <f>IF(ISBLANK(VLOOKUP($B19,'MAIN - SCORING'!$Z$14:$AJ$115,7,FALSE)),"-",VLOOKUP($B19,'MAIN - SCORING'!$Z$14:$AJ$115,7,FALSE))</f>
        <v>Y</v>
      </c>
      <c r="AG19" s="118">
        <f t="shared" si="8"/>
        <v>95</v>
      </c>
      <c r="AH19" s="113">
        <f>IF(ISBLANK(VLOOKUP($B19,'MAIN - SCORING'!$Z$14:$AJ$115,8,FALSE)),"-",VLOOKUP($B19,'MAIN - SCORING'!$Z$14:$AJ$115,8,FALSE))</f>
        <v>102.5</v>
      </c>
      <c r="AI19" s="113" t="str">
        <f>IF(ISBLANK(VLOOKUP($B19,'MAIN - SCORING'!$Z$14:$AJ$115,9,FALSE)),"-",VLOOKUP($B19,'MAIN - SCORING'!$Z$14:$AJ$115,9,FALSE))</f>
        <v>Y</v>
      </c>
      <c r="AJ19" s="118">
        <f t="shared" si="9"/>
        <v>102.5</v>
      </c>
      <c r="AK19" s="113">
        <f>IF(ISBLANK(VLOOKUP($B19,'MAIN - SCORING'!$Z$14:$AJ$115,10,FALSE)),"-",VLOOKUP($B19,'MAIN - SCORING'!$Z$14:$AJ$115,10,FALSE))</f>
        <v>110</v>
      </c>
      <c r="AL19" s="113" t="str">
        <f>IF(ISBLANK(VLOOKUP($B19,'MAIN - SCORING'!$Z$14:$AJ$115,11,FALSE)),"-",VLOOKUP($B19,'MAIN - SCORING'!$Z$14:$AJ$115,11,FALSE))</f>
        <v>Y</v>
      </c>
      <c r="AM19" s="118">
        <f t="shared" si="10"/>
        <v>110</v>
      </c>
      <c r="AN19" s="111">
        <f t="shared" si="11"/>
        <v>110</v>
      </c>
      <c r="AO19" s="7"/>
      <c r="AP19" s="115">
        <f t="shared" si="12"/>
        <v>238.10449999999997</v>
      </c>
      <c r="AQ19" s="130">
        <f t="shared" si="13"/>
        <v>290</v>
      </c>
      <c r="AR19" s="131">
        <f>IF(AQ19="-","-",(AQ19*Lookups!$T$3))</f>
        <v>639.33400000000006</v>
      </c>
      <c r="AS19" s="92" t="str">
        <f t="shared" si="77"/>
        <v>-</v>
      </c>
      <c r="AT19" s="92" t="str">
        <f t="shared" si="14"/>
        <v>-</v>
      </c>
      <c r="AU19" s="92" t="str">
        <f t="shared" si="15"/>
        <v>-</v>
      </c>
      <c r="AV19" s="93">
        <f>IF(I19="-","-",(I19/Lookups!$T$3))</f>
        <v>77.111494148598382</v>
      </c>
      <c r="AW19" s="94" t="str">
        <f t="shared" si="16"/>
        <v>W</v>
      </c>
      <c r="AX19" s="95" t="str">
        <f>IF(AW19="M",VLOOKUP(TEXT(MROUND(AV19,0.05),"#.00"),Lookups!$D$8:$E$3912,2,FALSE),"-")</f>
        <v>-</v>
      </c>
      <c r="AY19" s="95">
        <f>IF(AW19="W",VLOOKUP(TEXT(MROUND(AV19,0.05),"#.00"),Lookups!$J$8:$K$2640,2,FALSE),"-")</f>
        <v>0.82104999999999995</v>
      </c>
      <c r="AZ19" s="95" t="str">
        <f>IF(H19="-","-",IF(AS19="Master",VLOOKUP(H19,Lookups!$O$8:$P$59,2,FALSE),"-"))</f>
        <v>-</v>
      </c>
      <c r="BB19" s="113">
        <f>IF(G19="-","-",VLOOKUP(G19,Input!$BZ$7:$CA$83,2,FALSE))</f>
        <v>3</v>
      </c>
      <c r="BD19" s="138" t="str">
        <f t="shared" si="17"/>
        <v>-</v>
      </c>
      <c r="BE19" s="139" t="str">
        <f t="shared" si="18"/>
        <v>-</v>
      </c>
      <c r="BF19" s="138" t="str">
        <f t="shared" si="19"/>
        <v>-</v>
      </c>
      <c r="BG19" s="139" t="str">
        <f t="shared" si="20"/>
        <v>-</v>
      </c>
      <c r="BH19" s="138">
        <f t="shared" si="21"/>
        <v>238.10449999999997</v>
      </c>
      <c r="BI19" s="139">
        <f t="shared" si="22"/>
        <v>3</v>
      </c>
      <c r="BJ19" s="138" t="str">
        <f t="shared" si="23"/>
        <v>-</v>
      </c>
      <c r="BK19" s="139" t="str">
        <f t="shared" si="24"/>
        <v>-</v>
      </c>
      <c r="BL19" s="138" t="str">
        <f t="shared" si="25"/>
        <v>-</v>
      </c>
      <c r="BM19" s="139" t="str">
        <f t="shared" si="26"/>
        <v>-</v>
      </c>
      <c r="BN19" s="138" t="str">
        <f t="shared" si="27"/>
        <v>-</v>
      </c>
      <c r="BO19" s="139" t="str">
        <f t="shared" si="28"/>
        <v>-</v>
      </c>
      <c r="BP19" s="138" t="str">
        <f t="shared" si="29"/>
        <v>-</v>
      </c>
      <c r="BQ19" s="139" t="str">
        <f t="shared" si="30"/>
        <v>-</v>
      </c>
      <c r="BR19" s="138" t="str">
        <f t="shared" si="31"/>
        <v>-</v>
      </c>
      <c r="BS19" s="139" t="str">
        <f t="shared" si="32"/>
        <v>-</v>
      </c>
      <c r="BT19" s="138" t="str">
        <f t="shared" si="33"/>
        <v>-</v>
      </c>
      <c r="BU19" s="139" t="str">
        <f t="shared" si="34"/>
        <v>-</v>
      </c>
      <c r="BV19" s="138" t="str">
        <f t="shared" si="35"/>
        <v>-</v>
      </c>
      <c r="BW19" s="139" t="str">
        <f t="shared" si="36"/>
        <v>-</v>
      </c>
      <c r="BX19" s="138" t="str">
        <f t="shared" si="37"/>
        <v>-</v>
      </c>
      <c r="BY19" s="139" t="str">
        <f t="shared" si="38"/>
        <v>-</v>
      </c>
      <c r="BZ19" s="138" t="str">
        <f t="shared" si="39"/>
        <v>-</v>
      </c>
      <c r="CA19" s="139" t="str">
        <f t="shared" si="40"/>
        <v>-</v>
      </c>
      <c r="CB19" s="138" t="str">
        <f t="shared" si="41"/>
        <v>-</v>
      </c>
      <c r="CC19" s="139" t="str">
        <f t="shared" si="42"/>
        <v>-</v>
      </c>
      <c r="CD19" s="138" t="str">
        <f t="shared" si="43"/>
        <v>-</v>
      </c>
      <c r="CE19" s="139" t="str">
        <f t="shared" si="44"/>
        <v>-</v>
      </c>
      <c r="CF19" s="138" t="str">
        <f t="shared" si="45"/>
        <v>-</v>
      </c>
      <c r="CG19" s="139" t="str">
        <f t="shared" si="46"/>
        <v>-</v>
      </c>
      <c r="CH19" s="138" t="str">
        <f t="shared" si="47"/>
        <v>-</v>
      </c>
      <c r="CI19" s="139" t="str">
        <f t="shared" si="48"/>
        <v>-</v>
      </c>
      <c r="CJ19" s="138" t="str">
        <f t="shared" si="49"/>
        <v>-</v>
      </c>
      <c r="CK19" s="139" t="str">
        <f t="shared" si="50"/>
        <v>-</v>
      </c>
      <c r="CL19" s="138" t="str">
        <f t="shared" si="51"/>
        <v>-</v>
      </c>
      <c r="CM19" s="139" t="str">
        <f t="shared" si="52"/>
        <v>-</v>
      </c>
      <c r="CN19" s="138" t="str">
        <f t="shared" si="53"/>
        <v>-</v>
      </c>
      <c r="CO19" s="139" t="str">
        <f t="shared" si="54"/>
        <v>-</v>
      </c>
      <c r="CP19" s="138" t="str">
        <f t="shared" si="55"/>
        <v>-</v>
      </c>
      <c r="CQ19" s="139" t="str">
        <f t="shared" si="56"/>
        <v>-</v>
      </c>
      <c r="CR19" s="138" t="str">
        <f t="shared" si="57"/>
        <v>-</v>
      </c>
      <c r="CS19" s="139" t="str">
        <f t="shared" si="58"/>
        <v>-</v>
      </c>
      <c r="CT19" s="138" t="str">
        <f t="shared" si="59"/>
        <v>-</v>
      </c>
      <c r="CU19" s="139" t="str">
        <f t="shared" si="60"/>
        <v>-</v>
      </c>
      <c r="CV19" s="138" t="str">
        <f t="shared" si="61"/>
        <v>-</v>
      </c>
      <c r="CW19" s="139" t="str">
        <f t="shared" si="62"/>
        <v>-</v>
      </c>
      <c r="CX19" s="138" t="str">
        <f t="shared" si="63"/>
        <v>-</v>
      </c>
      <c r="CY19" s="139" t="str">
        <f t="shared" si="64"/>
        <v>-</v>
      </c>
      <c r="CZ19" s="138" t="str">
        <f t="shared" si="65"/>
        <v>-</v>
      </c>
      <c r="DA19" s="139" t="str">
        <f t="shared" si="66"/>
        <v>-</v>
      </c>
      <c r="DB19" s="138" t="str">
        <f t="shared" si="67"/>
        <v>-</v>
      </c>
      <c r="DC19" s="139" t="str">
        <f t="shared" si="68"/>
        <v>-</v>
      </c>
      <c r="DD19" s="138" t="str">
        <f t="shared" si="69"/>
        <v>-</v>
      </c>
      <c r="DE19" s="139" t="str">
        <f t="shared" si="70"/>
        <v>-</v>
      </c>
      <c r="DF19" s="138" t="str">
        <f t="shared" si="71"/>
        <v>-</v>
      </c>
      <c r="DG19" s="139" t="str">
        <f t="shared" si="72"/>
        <v>-</v>
      </c>
      <c r="DH19" s="138" t="str">
        <f t="shared" si="73"/>
        <v>-</v>
      </c>
      <c r="DI19" s="139" t="str">
        <f t="shared" si="74"/>
        <v>-</v>
      </c>
      <c r="DJ19" s="138" t="str">
        <f t="shared" si="75"/>
        <v>-</v>
      </c>
      <c r="DK19" s="139" t="str">
        <f t="shared" si="76"/>
        <v>-</v>
      </c>
    </row>
    <row r="20" spans="1:115" x14ac:dyDescent="0.25">
      <c r="A20" s="3"/>
      <c r="B20" s="44">
        <f>IF(Input!B20="","-",Input!B20)</f>
        <v>14</v>
      </c>
      <c r="C20" s="85" t="str">
        <f>IF(Input!C20="","-",Input!C20)</f>
        <v>Ariel</v>
      </c>
      <c r="D20" s="85" t="str">
        <f>IF(Input!D20="","-",Input!D20)</f>
        <v>Woodman</v>
      </c>
      <c r="E20" s="85" t="str">
        <f>IF(Input!E20="","-",Input!E20)</f>
        <v>Concord, NH</v>
      </c>
      <c r="F20" s="85" t="str">
        <f>IF(Input!F20="","-",Input!F20)</f>
        <v>Womens Raw</v>
      </c>
      <c r="G20" s="85" t="str">
        <f>IF(Input!G20="","-",Input!G20)</f>
        <v>Womens Raw Open</v>
      </c>
      <c r="H20" s="86">
        <f>IF(Input!H20="","-",Input!H20)</f>
        <v>35</v>
      </c>
      <c r="I20" s="308">
        <f>IF(Input!I20="","-",Input!I20)</f>
        <v>126</v>
      </c>
      <c r="J20" s="3"/>
      <c r="K20" s="113">
        <f>IF(ISBLANK(VLOOKUP($B20,'MAIN - SCORING'!$B$14:$L$115,6,FALSE)),"-",VLOOKUP($B20,'MAIN - SCORING'!$B$14:$L$115,6,FALSE))</f>
        <v>102.5</v>
      </c>
      <c r="L20" s="113" t="str">
        <f>IF(ISBLANK(VLOOKUP($B20,'MAIN - SCORING'!$B$14:$L$115,7,FALSE)),"-",VLOOKUP($B20,'MAIN - SCORING'!$B$14:$L$115,7,FALSE))</f>
        <v>Y</v>
      </c>
      <c r="M20" s="118">
        <f t="shared" si="0"/>
        <v>102.5</v>
      </c>
      <c r="N20" s="113">
        <f>IF(ISBLANK(VLOOKUP($B20,'MAIN - SCORING'!$B$14:$L$115,8,FALSE)),"-",VLOOKUP($B20,'MAIN - SCORING'!$B$14:$L$115,8,FALSE))</f>
        <v>107.5</v>
      </c>
      <c r="O20" s="113" t="str">
        <f>IF(ISBLANK(VLOOKUP($B20,'MAIN - SCORING'!$B$14:$L$115,9,FALSE)),"-",VLOOKUP($B20,'MAIN - SCORING'!$B$14:$L$115,9,FALSE))</f>
        <v>Y</v>
      </c>
      <c r="P20" s="118">
        <f t="shared" si="1"/>
        <v>107.5</v>
      </c>
      <c r="Q20" s="113">
        <f>IF(ISBLANK(VLOOKUP($B20,'MAIN - SCORING'!$B$14:$L$115,10,FALSE)),"-",VLOOKUP($B20,'MAIN - SCORING'!$B$14:$L$115,10,FALSE))</f>
        <v>110</v>
      </c>
      <c r="R20" s="113" t="str">
        <f>IF(ISBLANK(VLOOKUP($B20,'MAIN - SCORING'!$B$14:$L$115,11,FALSE)),"-",VLOOKUP($B20,'MAIN - SCORING'!$B$14:$L$115,11,FALSE))</f>
        <v>Y</v>
      </c>
      <c r="S20" s="118">
        <f t="shared" si="2"/>
        <v>110</v>
      </c>
      <c r="T20" s="111">
        <f t="shared" si="3"/>
        <v>110</v>
      </c>
      <c r="U20" s="113">
        <f>IF(ISBLANK(VLOOKUP($B20,'MAIN - SCORING'!$N$14:$X$115,6,FALSE)),"-",VLOOKUP($B20,'MAIN - SCORING'!$N$14:$X$115,6,FALSE))</f>
        <v>55</v>
      </c>
      <c r="V20" s="113" t="str">
        <f>IF(ISBLANK(VLOOKUP($B20,'MAIN - SCORING'!$N$14:$X$115,7,FALSE)),"-",VLOOKUP($B20,'MAIN - SCORING'!$N$14:$X$115,7,FALSE))</f>
        <v>Y</v>
      </c>
      <c r="W20" s="118">
        <f t="shared" si="4"/>
        <v>55</v>
      </c>
      <c r="X20" s="113">
        <f>IF(ISBLANK(VLOOKUP($B20,'MAIN - SCORING'!$N$14:$X$115,8,FALSE)),"-",VLOOKUP($B20,'MAIN - SCORING'!$N$14:$X$115,8,FALSE))</f>
        <v>60</v>
      </c>
      <c r="Y20" s="113" t="str">
        <f>IF(ISBLANK(VLOOKUP($B20,'MAIN - SCORING'!$N$14:$X$115,9,FALSE)),"-",VLOOKUP($B20,'MAIN - SCORING'!$N$14:$X$115,9,FALSE))</f>
        <v>N</v>
      </c>
      <c r="Z20" s="118">
        <f t="shared" si="5"/>
        <v>0</v>
      </c>
      <c r="AA20" s="113">
        <f>IF(ISBLANK(VLOOKUP($B20,'MAIN - SCORING'!$N$14:$X$115,10,FALSE)),"-",VLOOKUP($B20,'MAIN - SCORING'!$N$14:$X$115,10,FALSE))</f>
        <v>60</v>
      </c>
      <c r="AB20" s="113" t="str">
        <f>IF(ISBLANK(VLOOKUP($B20,'MAIN - SCORING'!$N$14:$X$115,11,FALSE)),"-",VLOOKUP($B20,'MAIN - SCORING'!$N$14:$X$115,11,FALSE))</f>
        <v>N</v>
      </c>
      <c r="AC20" s="118">
        <f t="shared" si="6"/>
        <v>0</v>
      </c>
      <c r="AD20" s="111">
        <f t="shared" si="7"/>
        <v>55</v>
      </c>
      <c r="AE20" s="113">
        <f>IF(ISBLANK(VLOOKUP($B20,'MAIN - SCORING'!$Z$14:$AJ$115,6,FALSE)),"-",VLOOKUP($B20,'MAIN - SCORING'!$Z$14:$AJ$115,6,FALSE))</f>
        <v>102.5</v>
      </c>
      <c r="AF20" s="113" t="str">
        <f>IF(ISBLANK(VLOOKUP($B20,'MAIN - SCORING'!$Z$14:$AJ$115,7,FALSE)),"-",VLOOKUP($B20,'MAIN - SCORING'!$Z$14:$AJ$115,7,FALSE))</f>
        <v>Y</v>
      </c>
      <c r="AG20" s="118">
        <f t="shared" si="8"/>
        <v>102.5</v>
      </c>
      <c r="AH20" s="113">
        <f>IF(ISBLANK(VLOOKUP($B20,'MAIN - SCORING'!$Z$14:$AJ$115,8,FALSE)),"-",VLOOKUP($B20,'MAIN - SCORING'!$Z$14:$AJ$115,8,FALSE))</f>
        <v>107.5</v>
      </c>
      <c r="AI20" s="113" t="str">
        <f>IF(ISBLANK(VLOOKUP($B20,'MAIN - SCORING'!$Z$14:$AJ$115,9,FALSE)),"-",VLOOKUP($B20,'MAIN - SCORING'!$Z$14:$AJ$115,9,FALSE))</f>
        <v>Y</v>
      </c>
      <c r="AJ20" s="118">
        <f t="shared" si="9"/>
        <v>107.5</v>
      </c>
      <c r="AK20" s="113">
        <f>IF(ISBLANK(VLOOKUP($B20,'MAIN - SCORING'!$Z$14:$AJ$115,10,FALSE)),"-",VLOOKUP($B20,'MAIN - SCORING'!$Z$14:$AJ$115,10,FALSE))</f>
        <v>110</v>
      </c>
      <c r="AL20" s="113" t="str">
        <f>IF(ISBLANK(VLOOKUP($B20,'MAIN - SCORING'!$Z$14:$AJ$115,11,FALSE)),"-",VLOOKUP($B20,'MAIN - SCORING'!$Z$14:$AJ$115,11,FALSE))</f>
        <v>Y</v>
      </c>
      <c r="AM20" s="118">
        <f t="shared" si="10"/>
        <v>110</v>
      </c>
      <c r="AN20" s="111">
        <f t="shared" si="11"/>
        <v>110</v>
      </c>
      <c r="AO20" s="7"/>
      <c r="AP20" s="115">
        <f t="shared" si="12"/>
        <v>282.42499999999995</v>
      </c>
      <c r="AQ20" s="130">
        <f t="shared" si="13"/>
        <v>275</v>
      </c>
      <c r="AR20" s="131">
        <f>IF(AQ20="-","-",(AQ20*Lookups!$T$3))</f>
        <v>606.26499999999999</v>
      </c>
      <c r="AS20" s="92" t="str">
        <f t="shared" si="77"/>
        <v>-</v>
      </c>
      <c r="AT20" s="92" t="str">
        <f t="shared" si="14"/>
        <v>-</v>
      </c>
      <c r="AU20" s="92" t="str">
        <f t="shared" si="15"/>
        <v>-</v>
      </c>
      <c r="AV20" s="93">
        <f>IF(I20="-","-",(I20/Lookups!$T$3))</f>
        <v>57.153225074843505</v>
      </c>
      <c r="AW20" s="94" t="str">
        <f t="shared" si="16"/>
        <v>W</v>
      </c>
      <c r="AX20" s="95" t="str">
        <f>IF(AW20="M",VLOOKUP(TEXT(MROUND(AV20,0.05),"#.00"),Lookups!$D$8:$E$3912,2,FALSE),"-")</f>
        <v>-</v>
      </c>
      <c r="AY20" s="95">
        <f>IF(AW20="W",VLOOKUP(TEXT(MROUND(AV20,0.05),"#.00"),Lookups!$J$8:$K$2640,2,FALSE),"-")</f>
        <v>1.0269999999999999</v>
      </c>
      <c r="AZ20" s="95" t="str">
        <f>IF(H20="-","-",IF(AS20="Master",VLOOKUP(H20,Lookups!$O$8:$P$59,2,FALSE),"-"))</f>
        <v>-</v>
      </c>
      <c r="BB20" s="113">
        <f>IF(G20="-","-",VLOOKUP(G20,Input!$BZ$7:$CA$83,2,FALSE))</f>
        <v>7</v>
      </c>
      <c r="BD20" s="138" t="str">
        <f t="shared" si="17"/>
        <v>-</v>
      </c>
      <c r="BE20" s="139" t="str">
        <f t="shared" si="18"/>
        <v>-</v>
      </c>
      <c r="BF20" s="138" t="str">
        <f t="shared" si="19"/>
        <v>-</v>
      </c>
      <c r="BG20" s="139" t="str">
        <f t="shared" si="20"/>
        <v>-</v>
      </c>
      <c r="BH20" s="138" t="str">
        <f t="shared" si="21"/>
        <v>-</v>
      </c>
      <c r="BI20" s="139" t="str">
        <f t="shared" si="22"/>
        <v>-</v>
      </c>
      <c r="BJ20" s="138" t="str">
        <f t="shared" si="23"/>
        <v>-</v>
      </c>
      <c r="BK20" s="139" t="str">
        <f t="shared" si="24"/>
        <v>-</v>
      </c>
      <c r="BL20" s="138" t="str">
        <f t="shared" si="25"/>
        <v>-</v>
      </c>
      <c r="BM20" s="139" t="str">
        <f t="shared" si="26"/>
        <v>-</v>
      </c>
      <c r="BN20" s="138" t="str">
        <f t="shared" si="27"/>
        <v>-</v>
      </c>
      <c r="BO20" s="139" t="str">
        <f t="shared" si="28"/>
        <v>-</v>
      </c>
      <c r="BP20" s="138">
        <f t="shared" si="29"/>
        <v>282.42499999999995</v>
      </c>
      <c r="BQ20" s="139">
        <f t="shared" si="30"/>
        <v>2</v>
      </c>
      <c r="BR20" s="138" t="str">
        <f t="shared" si="31"/>
        <v>-</v>
      </c>
      <c r="BS20" s="139" t="str">
        <f t="shared" si="32"/>
        <v>-</v>
      </c>
      <c r="BT20" s="138" t="str">
        <f t="shared" si="33"/>
        <v>-</v>
      </c>
      <c r="BU20" s="139" t="str">
        <f t="shared" si="34"/>
        <v>-</v>
      </c>
      <c r="BV20" s="138" t="str">
        <f t="shared" si="35"/>
        <v>-</v>
      </c>
      <c r="BW20" s="139" t="str">
        <f t="shared" si="36"/>
        <v>-</v>
      </c>
      <c r="BX20" s="138" t="str">
        <f t="shared" si="37"/>
        <v>-</v>
      </c>
      <c r="BY20" s="139" t="str">
        <f t="shared" si="38"/>
        <v>-</v>
      </c>
      <c r="BZ20" s="138" t="str">
        <f t="shared" si="39"/>
        <v>-</v>
      </c>
      <c r="CA20" s="139" t="str">
        <f t="shared" si="40"/>
        <v>-</v>
      </c>
      <c r="CB20" s="138" t="str">
        <f t="shared" si="41"/>
        <v>-</v>
      </c>
      <c r="CC20" s="139" t="str">
        <f t="shared" si="42"/>
        <v>-</v>
      </c>
      <c r="CD20" s="138" t="str">
        <f t="shared" si="43"/>
        <v>-</v>
      </c>
      <c r="CE20" s="139" t="str">
        <f t="shared" si="44"/>
        <v>-</v>
      </c>
      <c r="CF20" s="138" t="str">
        <f t="shared" si="45"/>
        <v>-</v>
      </c>
      <c r="CG20" s="139" t="str">
        <f t="shared" si="46"/>
        <v>-</v>
      </c>
      <c r="CH20" s="138" t="str">
        <f t="shared" si="47"/>
        <v>-</v>
      </c>
      <c r="CI20" s="139" t="str">
        <f t="shared" si="48"/>
        <v>-</v>
      </c>
      <c r="CJ20" s="138" t="str">
        <f t="shared" si="49"/>
        <v>-</v>
      </c>
      <c r="CK20" s="139" t="str">
        <f t="shared" si="50"/>
        <v>-</v>
      </c>
      <c r="CL20" s="138" t="str">
        <f t="shared" si="51"/>
        <v>-</v>
      </c>
      <c r="CM20" s="139" t="str">
        <f t="shared" si="52"/>
        <v>-</v>
      </c>
      <c r="CN20" s="138" t="str">
        <f t="shared" si="53"/>
        <v>-</v>
      </c>
      <c r="CO20" s="139" t="str">
        <f t="shared" si="54"/>
        <v>-</v>
      </c>
      <c r="CP20" s="138" t="str">
        <f t="shared" si="55"/>
        <v>-</v>
      </c>
      <c r="CQ20" s="139" t="str">
        <f t="shared" si="56"/>
        <v>-</v>
      </c>
      <c r="CR20" s="138" t="str">
        <f t="shared" si="57"/>
        <v>-</v>
      </c>
      <c r="CS20" s="139" t="str">
        <f t="shared" si="58"/>
        <v>-</v>
      </c>
      <c r="CT20" s="138" t="str">
        <f t="shared" si="59"/>
        <v>-</v>
      </c>
      <c r="CU20" s="139" t="str">
        <f t="shared" si="60"/>
        <v>-</v>
      </c>
      <c r="CV20" s="138" t="str">
        <f t="shared" si="61"/>
        <v>-</v>
      </c>
      <c r="CW20" s="139" t="str">
        <f t="shared" si="62"/>
        <v>-</v>
      </c>
      <c r="CX20" s="138" t="str">
        <f t="shared" si="63"/>
        <v>-</v>
      </c>
      <c r="CY20" s="139" t="str">
        <f t="shared" si="64"/>
        <v>-</v>
      </c>
      <c r="CZ20" s="138" t="str">
        <f t="shared" si="65"/>
        <v>-</v>
      </c>
      <c r="DA20" s="139" t="str">
        <f t="shared" si="66"/>
        <v>-</v>
      </c>
      <c r="DB20" s="138" t="str">
        <f t="shared" si="67"/>
        <v>-</v>
      </c>
      <c r="DC20" s="139" t="str">
        <f t="shared" si="68"/>
        <v>-</v>
      </c>
      <c r="DD20" s="138" t="str">
        <f t="shared" si="69"/>
        <v>-</v>
      </c>
      <c r="DE20" s="139" t="str">
        <f t="shared" si="70"/>
        <v>-</v>
      </c>
      <c r="DF20" s="138" t="str">
        <f t="shared" si="71"/>
        <v>-</v>
      </c>
      <c r="DG20" s="139" t="str">
        <f t="shared" si="72"/>
        <v>-</v>
      </c>
      <c r="DH20" s="138" t="str">
        <f t="shared" si="73"/>
        <v>-</v>
      </c>
      <c r="DI20" s="139" t="str">
        <f t="shared" si="74"/>
        <v>-</v>
      </c>
      <c r="DJ20" s="138" t="str">
        <f t="shared" si="75"/>
        <v>-</v>
      </c>
      <c r="DK20" s="139" t="str">
        <f t="shared" si="76"/>
        <v>-</v>
      </c>
    </row>
    <row r="21" spans="1:115" x14ac:dyDescent="0.25">
      <c r="A21" s="3"/>
      <c r="B21" s="44">
        <f>IF(Input!B21="","-",Input!B21)</f>
        <v>15</v>
      </c>
      <c r="C21" s="85" t="str">
        <f>IF(Input!C21="","-",Input!C21)</f>
        <v>-</v>
      </c>
      <c r="D21" s="85" t="str">
        <f>IF(Input!D21="","-",Input!D21)</f>
        <v>-</v>
      </c>
      <c r="E21" s="85" t="str">
        <f>IF(Input!E21="","-",Input!E21)</f>
        <v>-</v>
      </c>
      <c r="F21" s="85" t="str">
        <f>IF(Input!F21="","-",Input!F21)</f>
        <v>-</v>
      </c>
      <c r="G21" s="85" t="str">
        <f>IF(Input!G21="","-",Input!G21)</f>
        <v>-</v>
      </c>
      <c r="H21" s="86" t="str">
        <f>IF(Input!H21="","-",Input!H21)</f>
        <v>-</v>
      </c>
      <c r="I21" s="308" t="str">
        <f>IF(Input!I21="","-",Input!I21)</f>
        <v>-</v>
      </c>
      <c r="J21" s="3"/>
      <c r="K21" s="113" t="str">
        <f>IF(ISBLANK(VLOOKUP($B21,'MAIN - SCORING'!$B$14:$L$115,6,FALSE)),"-",VLOOKUP($B21,'MAIN - SCORING'!$B$14:$L$115,6,FALSE))</f>
        <v>-</v>
      </c>
      <c r="L21" s="113" t="str">
        <f>IF(ISBLANK(VLOOKUP($B21,'MAIN - SCORING'!$B$14:$L$115,7,FALSE)),"-",VLOOKUP($B21,'MAIN - SCORING'!$B$14:$L$115,7,FALSE))</f>
        <v>-</v>
      </c>
      <c r="M21" s="118">
        <f t="shared" si="0"/>
        <v>0</v>
      </c>
      <c r="N21" s="113" t="str">
        <f>IF(ISBLANK(VLOOKUP($B21,'MAIN - SCORING'!$B$14:$L$115,8,FALSE)),"-",VLOOKUP($B21,'MAIN - SCORING'!$B$14:$L$115,8,FALSE))</f>
        <v>-</v>
      </c>
      <c r="O21" s="113" t="str">
        <f>IF(ISBLANK(VLOOKUP($B21,'MAIN - SCORING'!$B$14:$L$115,9,FALSE)),"-",VLOOKUP($B21,'MAIN - SCORING'!$B$14:$L$115,9,FALSE))</f>
        <v>-</v>
      </c>
      <c r="P21" s="118">
        <f t="shared" si="1"/>
        <v>0</v>
      </c>
      <c r="Q21" s="113" t="str">
        <f>IF(ISBLANK(VLOOKUP($B21,'MAIN - SCORING'!$B$14:$L$115,10,FALSE)),"-",VLOOKUP($B21,'MAIN - SCORING'!$B$14:$L$115,10,FALSE))</f>
        <v>-</v>
      </c>
      <c r="R21" s="113" t="str">
        <f>IF(ISBLANK(VLOOKUP($B21,'MAIN - SCORING'!$B$14:$L$115,11,FALSE)),"-",VLOOKUP($B21,'MAIN - SCORING'!$B$14:$L$115,11,FALSE))</f>
        <v>-</v>
      </c>
      <c r="S21" s="118">
        <f t="shared" si="2"/>
        <v>0</v>
      </c>
      <c r="T21" s="111">
        <f t="shared" si="3"/>
        <v>0</v>
      </c>
      <c r="U21" s="113" t="str">
        <f>IF(ISBLANK(VLOOKUP($B21,'MAIN - SCORING'!$N$14:$X$115,6,FALSE)),"-",VLOOKUP($B21,'MAIN - SCORING'!$N$14:$X$115,6,FALSE))</f>
        <v>-</v>
      </c>
      <c r="V21" s="113" t="str">
        <f>IF(ISBLANK(VLOOKUP($B21,'MAIN - SCORING'!$N$14:$X$115,7,FALSE)),"-",VLOOKUP($B21,'MAIN - SCORING'!$N$14:$X$115,7,FALSE))</f>
        <v>-</v>
      </c>
      <c r="W21" s="118">
        <f t="shared" si="4"/>
        <v>0</v>
      </c>
      <c r="X21" s="113" t="str">
        <f>IF(ISBLANK(VLOOKUP($B21,'MAIN - SCORING'!$N$14:$X$115,8,FALSE)),"-",VLOOKUP($B21,'MAIN - SCORING'!$N$14:$X$115,8,FALSE))</f>
        <v>-</v>
      </c>
      <c r="Y21" s="113" t="str">
        <f>IF(ISBLANK(VLOOKUP($B21,'MAIN - SCORING'!$N$14:$X$115,9,FALSE)),"-",VLOOKUP($B21,'MAIN - SCORING'!$N$14:$X$115,9,FALSE))</f>
        <v>-</v>
      </c>
      <c r="Z21" s="118">
        <f t="shared" si="5"/>
        <v>0</v>
      </c>
      <c r="AA21" s="113" t="str">
        <f>IF(ISBLANK(VLOOKUP($B21,'MAIN - SCORING'!$N$14:$X$115,10,FALSE)),"-",VLOOKUP($B21,'MAIN - SCORING'!$N$14:$X$115,10,FALSE))</f>
        <v>-</v>
      </c>
      <c r="AB21" s="113" t="str">
        <f>IF(ISBLANK(VLOOKUP($B21,'MAIN - SCORING'!$N$14:$X$115,11,FALSE)),"-",VLOOKUP($B21,'MAIN - SCORING'!$N$14:$X$115,11,FALSE))</f>
        <v>-</v>
      </c>
      <c r="AC21" s="118">
        <f t="shared" si="6"/>
        <v>0</v>
      </c>
      <c r="AD21" s="111">
        <f t="shared" si="7"/>
        <v>0</v>
      </c>
      <c r="AE21" s="113" t="str">
        <f>IF(ISBLANK(VLOOKUP($B21,'MAIN - SCORING'!$Z$14:$AJ$115,6,FALSE)),"-",VLOOKUP($B21,'MAIN - SCORING'!$Z$14:$AJ$115,6,FALSE))</f>
        <v>-</v>
      </c>
      <c r="AF21" s="113" t="str">
        <f>IF(ISBLANK(VLOOKUP($B21,'MAIN - SCORING'!$Z$14:$AJ$115,7,FALSE)),"-",VLOOKUP($B21,'MAIN - SCORING'!$Z$14:$AJ$115,7,FALSE))</f>
        <v>-</v>
      </c>
      <c r="AG21" s="118">
        <f t="shared" si="8"/>
        <v>0</v>
      </c>
      <c r="AH21" s="113" t="str">
        <f>IF(ISBLANK(VLOOKUP($B21,'MAIN - SCORING'!$Z$14:$AJ$115,8,FALSE)),"-",VLOOKUP($B21,'MAIN - SCORING'!$Z$14:$AJ$115,8,FALSE))</f>
        <v>-</v>
      </c>
      <c r="AI21" s="113" t="str">
        <f>IF(ISBLANK(VLOOKUP($B21,'MAIN - SCORING'!$Z$14:$AJ$115,9,FALSE)),"-",VLOOKUP($B21,'MAIN - SCORING'!$Z$14:$AJ$115,9,FALSE))</f>
        <v>-</v>
      </c>
      <c r="AJ21" s="118">
        <f t="shared" si="9"/>
        <v>0</v>
      </c>
      <c r="AK21" s="113" t="str">
        <f>IF(ISBLANK(VLOOKUP($B21,'MAIN - SCORING'!$Z$14:$AJ$115,10,FALSE)),"-",VLOOKUP($B21,'MAIN - SCORING'!$Z$14:$AJ$115,10,FALSE))</f>
        <v>-</v>
      </c>
      <c r="AL21" s="113" t="str">
        <f>IF(ISBLANK(VLOOKUP($B21,'MAIN - SCORING'!$Z$14:$AJ$115,11,FALSE)),"-",VLOOKUP($B21,'MAIN - SCORING'!$Z$14:$AJ$115,11,FALSE))</f>
        <v>-</v>
      </c>
      <c r="AM21" s="118">
        <f t="shared" si="10"/>
        <v>0</v>
      </c>
      <c r="AN21" s="111">
        <f t="shared" si="11"/>
        <v>0</v>
      </c>
      <c r="AO21" s="7"/>
      <c r="AP21" s="115" t="str">
        <f t="shared" si="12"/>
        <v>-</v>
      </c>
      <c r="AQ21" s="130">
        <f t="shared" si="13"/>
        <v>0</v>
      </c>
      <c r="AR21" s="131">
        <f>IF(AQ21="-","-",(AQ21*Lookups!$T$3))</f>
        <v>0</v>
      </c>
      <c r="AS21" s="92" t="str">
        <f t="shared" si="77"/>
        <v>-</v>
      </c>
      <c r="AT21" s="92" t="str">
        <f t="shared" si="14"/>
        <v>-</v>
      </c>
      <c r="AU21" s="92" t="str">
        <f t="shared" si="15"/>
        <v>-</v>
      </c>
      <c r="AV21" s="93" t="str">
        <f>IF(I21="-","-",(I21/Lookups!$T$3))</f>
        <v>-</v>
      </c>
      <c r="AW21" s="94" t="str">
        <f t="shared" si="16"/>
        <v>-</v>
      </c>
      <c r="AX21" s="95" t="str">
        <f>IF(AW21="M",VLOOKUP(TEXT(MROUND(AV21,0.05),"#.00"),Lookups!$D$8:$E$3912,2,FALSE),"-")</f>
        <v>-</v>
      </c>
      <c r="AY21" s="95" t="str">
        <f>IF(AW21="W",VLOOKUP(TEXT(MROUND(AV21,0.05),"#.00"),Lookups!$J$8:$K$2640,2,FALSE),"-")</f>
        <v>-</v>
      </c>
      <c r="AZ21" s="95" t="str">
        <f>IF(H21="-","-",IF(AS21="Master",VLOOKUP(H21,Lookups!$O$8:$P$59,2,FALSE),"-"))</f>
        <v>-</v>
      </c>
      <c r="BB21" s="113" t="str">
        <f>IF(G21="-","-",VLOOKUP(G21,Input!$BZ$7:$CA$83,2,FALSE))</f>
        <v>-</v>
      </c>
      <c r="BD21" s="138" t="str">
        <f t="shared" si="17"/>
        <v>-</v>
      </c>
      <c r="BE21" s="139" t="str">
        <f t="shared" si="18"/>
        <v>-</v>
      </c>
      <c r="BF21" s="138" t="str">
        <f t="shared" si="19"/>
        <v>-</v>
      </c>
      <c r="BG21" s="139" t="str">
        <f t="shared" si="20"/>
        <v>-</v>
      </c>
      <c r="BH21" s="138" t="str">
        <f t="shared" si="21"/>
        <v>-</v>
      </c>
      <c r="BI21" s="139" t="str">
        <f t="shared" si="22"/>
        <v>-</v>
      </c>
      <c r="BJ21" s="138" t="str">
        <f t="shared" si="23"/>
        <v>-</v>
      </c>
      <c r="BK21" s="139" t="str">
        <f t="shared" si="24"/>
        <v>-</v>
      </c>
      <c r="BL21" s="138" t="str">
        <f t="shared" si="25"/>
        <v>-</v>
      </c>
      <c r="BM21" s="139" t="str">
        <f t="shared" si="26"/>
        <v>-</v>
      </c>
      <c r="BN21" s="138" t="str">
        <f t="shared" si="27"/>
        <v>-</v>
      </c>
      <c r="BO21" s="139" t="str">
        <f t="shared" si="28"/>
        <v>-</v>
      </c>
      <c r="BP21" s="138" t="str">
        <f t="shared" si="29"/>
        <v>-</v>
      </c>
      <c r="BQ21" s="139" t="str">
        <f t="shared" si="30"/>
        <v>-</v>
      </c>
      <c r="BR21" s="138" t="str">
        <f t="shared" si="31"/>
        <v>-</v>
      </c>
      <c r="BS21" s="139" t="str">
        <f t="shared" si="32"/>
        <v>-</v>
      </c>
      <c r="BT21" s="138" t="str">
        <f t="shared" si="33"/>
        <v>-</v>
      </c>
      <c r="BU21" s="139" t="str">
        <f t="shared" si="34"/>
        <v>-</v>
      </c>
      <c r="BV21" s="138" t="str">
        <f t="shared" si="35"/>
        <v>-</v>
      </c>
      <c r="BW21" s="139" t="str">
        <f t="shared" si="36"/>
        <v>-</v>
      </c>
      <c r="BX21" s="138" t="str">
        <f t="shared" si="37"/>
        <v>-</v>
      </c>
      <c r="BY21" s="139" t="str">
        <f t="shared" si="38"/>
        <v>-</v>
      </c>
      <c r="BZ21" s="138" t="str">
        <f t="shared" si="39"/>
        <v>-</v>
      </c>
      <c r="CA21" s="139" t="str">
        <f t="shared" si="40"/>
        <v>-</v>
      </c>
      <c r="CB21" s="138" t="str">
        <f t="shared" si="41"/>
        <v>-</v>
      </c>
      <c r="CC21" s="139" t="str">
        <f t="shared" si="42"/>
        <v>-</v>
      </c>
      <c r="CD21" s="138" t="str">
        <f t="shared" si="43"/>
        <v>-</v>
      </c>
      <c r="CE21" s="139" t="str">
        <f t="shared" si="44"/>
        <v>-</v>
      </c>
      <c r="CF21" s="138" t="str">
        <f t="shared" si="45"/>
        <v>-</v>
      </c>
      <c r="CG21" s="139" t="str">
        <f t="shared" si="46"/>
        <v>-</v>
      </c>
      <c r="CH21" s="138" t="str">
        <f t="shared" si="47"/>
        <v>-</v>
      </c>
      <c r="CI21" s="139" t="str">
        <f t="shared" si="48"/>
        <v>-</v>
      </c>
      <c r="CJ21" s="138" t="str">
        <f t="shared" si="49"/>
        <v>-</v>
      </c>
      <c r="CK21" s="139" t="str">
        <f t="shared" si="50"/>
        <v>-</v>
      </c>
      <c r="CL21" s="138" t="str">
        <f t="shared" si="51"/>
        <v>-</v>
      </c>
      <c r="CM21" s="139" t="str">
        <f t="shared" si="52"/>
        <v>-</v>
      </c>
      <c r="CN21" s="138" t="str">
        <f t="shared" si="53"/>
        <v>-</v>
      </c>
      <c r="CO21" s="139" t="str">
        <f t="shared" si="54"/>
        <v>-</v>
      </c>
      <c r="CP21" s="138" t="str">
        <f t="shared" si="55"/>
        <v>-</v>
      </c>
      <c r="CQ21" s="139" t="str">
        <f t="shared" si="56"/>
        <v>-</v>
      </c>
      <c r="CR21" s="138" t="str">
        <f t="shared" si="57"/>
        <v>-</v>
      </c>
      <c r="CS21" s="139" t="str">
        <f t="shared" si="58"/>
        <v>-</v>
      </c>
      <c r="CT21" s="138" t="str">
        <f t="shared" si="59"/>
        <v>-</v>
      </c>
      <c r="CU21" s="139" t="str">
        <f t="shared" si="60"/>
        <v>-</v>
      </c>
      <c r="CV21" s="138" t="str">
        <f t="shared" si="61"/>
        <v>-</v>
      </c>
      <c r="CW21" s="139" t="str">
        <f t="shared" si="62"/>
        <v>-</v>
      </c>
      <c r="CX21" s="138" t="str">
        <f t="shared" si="63"/>
        <v>-</v>
      </c>
      <c r="CY21" s="139" t="str">
        <f t="shared" si="64"/>
        <v>-</v>
      </c>
      <c r="CZ21" s="138" t="str">
        <f t="shared" si="65"/>
        <v>-</v>
      </c>
      <c r="DA21" s="139" t="str">
        <f t="shared" si="66"/>
        <v>-</v>
      </c>
      <c r="DB21" s="138" t="str">
        <f t="shared" si="67"/>
        <v>-</v>
      </c>
      <c r="DC21" s="139" t="str">
        <f t="shared" si="68"/>
        <v>-</v>
      </c>
      <c r="DD21" s="138" t="str">
        <f t="shared" si="69"/>
        <v>-</v>
      </c>
      <c r="DE21" s="139" t="str">
        <f t="shared" si="70"/>
        <v>-</v>
      </c>
      <c r="DF21" s="138" t="str">
        <f t="shared" si="71"/>
        <v>-</v>
      </c>
      <c r="DG21" s="139" t="str">
        <f t="shared" si="72"/>
        <v>-</v>
      </c>
      <c r="DH21" s="138" t="str">
        <f t="shared" si="73"/>
        <v>-</v>
      </c>
      <c r="DI21" s="139" t="str">
        <f t="shared" si="74"/>
        <v>-</v>
      </c>
      <c r="DJ21" s="138" t="str">
        <f t="shared" si="75"/>
        <v>-</v>
      </c>
      <c r="DK21" s="139" t="str">
        <f t="shared" si="76"/>
        <v>-</v>
      </c>
    </row>
    <row r="22" spans="1:115" x14ac:dyDescent="0.25">
      <c r="A22" s="3"/>
      <c r="B22" s="44">
        <f>IF(Input!B22="","-",Input!B22)</f>
        <v>16</v>
      </c>
      <c r="C22" s="85" t="str">
        <f>IF(Input!C22="","-",Input!C22)</f>
        <v>-</v>
      </c>
      <c r="D22" s="85" t="str">
        <f>IF(Input!D22="","-",Input!D22)</f>
        <v>-</v>
      </c>
      <c r="E22" s="85" t="str">
        <f>IF(Input!E22="","-",Input!E22)</f>
        <v>``</v>
      </c>
      <c r="F22" s="85" t="str">
        <f>IF(Input!F22="","-",Input!F22)</f>
        <v>-</v>
      </c>
      <c r="G22" s="85" t="str">
        <f>IF(Input!G22="","-",Input!G22)</f>
        <v>-</v>
      </c>
      <c r="H22" s="86" t="str">
        <f>IF(Input!H22="","-",Input!H22)</f>
        <v>-</v>
      </c>
      <c r="I22" s="308" t="str">
        <f>IF(Input!I22="","-",Input!I22)</f>
        <v>-</v>
      </c>
      <c r="J22" s="3"/>
      <c r="K22" s="113" t="str">
        <f>IF(ISBLANK(VLOOKUP($B22,'MAIN - SCORING'!$B$14:$L$115,6,FALSE)),"-",VLOOKUP($B22,'MAIN - SCORING'!$B$14:$L$115,6,FALSE))</f>
        <v>-</v>
      </c>
      <c r="L22" s="113" t="str">
        <f>IF(ISBLANK(VLOOKUP($B22,'MAIN - SCORING'!$B$14:$L$115,7,FALSE)),"-",VLOOKUP($B22,'MAIN - SCORING'!$B$14:$L$115,7,FALSE))</f>
        <v>-</v>
      </c>
      <c r="M22" s="118">
        <f t="shared" si="0"/>
        <v>0</v>
      </c>
      <c r="N22" s="113" t="str">
        <f>IF(ISBLANK(VLOOKUP($B22,'MAIN - SCORING'!$B$14:$L$115,8,FALSE)),"-",VLOOKUP($B22,'MAIN - SCORING'!$B$14:$L$115,8,FALSE))</f>
        <v>-</v>
      </c>
      <c r="O22" s="113" t="str">
        <f>IF(ISBLANK(VLOOKUP($B22,'MAIN - SCORING'!$B$14:$L$115,9,FALSE)),"-",VLOOKUP($B22,'MAIN - SCORING'!$B$14:$L$115,9,FALSE))</f>
        <v>-</v>
      </c>
      <c r="P22" s="118">
        <f t="shared" si="1"/>
        <v>0</v>
      </c>
      <c r="Q22" s="113" t="str">
        <f>IF(ISBLANK(VLOOKUP($B22,'MAIN - SCORING'!$B$14:$L$115,10,FALSE)),"-",VLOOKUP($B22,'MAIN - SCORING'!$B$14:$L$115,10,FALSE))</f>
        <v>-</v>
      </c>
      <c r="R22" s="113" t="str">
        <f>IF(ISBLANK(VLOOKUP($B22,'MAIN - SCORING'!$B$14:$L$115,11,FALSE)),"-",VLOOKUP($B22,'MAIN - SCORING'!$B$14:$L$115,11,FALSE))</f>
        <v>-</v>
      </c>
      <c r="S22" s="118">
        <f t="shared" si="2"/>
        <v>0</v>
      </c>
      <c r="T22" s="111">
        <f t="shared" si="3"/>
        <v>0</v>
      </c>
      <c r="U22" s="113" t="str">
        <f>IF(ISBLANK(VLOOKUP($B22,'MAIN - SCORING'!$N$14:$X$115,6,FALSE)),"-",VLOOKUP($B22,'MAIN - SCORING'!$N$14:$X$115,6,FALSE))</f>
        <v>-</v>
      </c>
      <c r="V22" s="113" t="str">
        <f>IF(ISBLANK(VLOOKUP($B22,'MAIN - SCORING'!$N$14:$X$115,7,FALSE)),"-",VLOOKUP($B22,'MAIN - SCORING'!$N$14:$X$115,7,FALSE))</f>
        <v>-</v>
      </c>
      <c r="W22" s="118">
        <f t="shared" si="4"/>
        <v>0</v>
      </c>
      <c r="X22" s="113" t="str">
        <f>IF(ISBLANK(VLOOKUP($B22,'MAIN - SCORING'!$N$14:$X$115,8,FALSE)),"-",VLOOKUP($B22,'MAIN - SCORING'!$N$14:$X$115,8,FALSE))</f>
        <v>-</v>
      </c>
      <c r="Y22" s="113" t="str">
        <f>IF(ISBLANK(VLOOKUP($B22,'MAIN - SCORING'!$N$14:$X$115,9,FALSE)),"-",VLOOKUP($B22,'MAIN - SCORING'!$N$14:$X$115,9,FALSE))</f>
        <v>-</v>
      </c>
      <c r="Z22" s="118">
        <f t="shared" si="5"/>
        <v>0</v>
      </c>
      <c r="AA22" s="113" t="str">
        <f>IF(ISBLANK(VLOOKUP($B22,'MAIN - SCORING'!$N$14:$X$115,10,FALSE)),"-",VLOOKUP($B22,'MAIN - SCORING'!$N$14:$X$115,10,FALSE))</f>
        <v>-</v>
      </c>
      <c r="AB22" s="113" t="str">
        <f>IF(ISBLANK(VLOOKUP($B22,'MAIN - SCORING'!$N$14:$X$115,11,FALSE)),"-",VLOOKUP($B22,'MAIN - SCORING'!$N$14:$X$115,11,FALSE))</f>
        <v>-</v>
      </c>
      <c r="AC22" s="118">
        <f t="shared" si="6"/>
        <v>0</v>
      </c>
      <c r="AD22" s="111">
        <f t="shared" si="7"/>
        <v>0</v>
      </c>
      <c r="AE22" s="113" t="str">
        <f>IF(ISBLANK(VLOOKUP($B22,'MAIN - SCORING'!$Z$14:$AJ$115,6,FALSE)),"-",VLOOKUP($B22,'MAIN - SCORING'!$Z$14:$AJ$115,6,FALSE))</f>
        <v>-</v>
      </c>
      <c r="AF22" s="113" t="str">
        <f>IF(ISBLANK(VLOOKUP($B22,'MAIN - SCORING'!$Z$14:$AJ$115,7,FALSE)),"-",VLOOKUP($B22,'MAIN - SCORING'!$Z$14:$AJ$115,7,FALSE))</f>
        <v>-</v>
      </c>
      <c r="AG22" s="118">
        <f t="shared" si="8"/>
        <v>0</v>
      </c>
      <c r="AH22" s="113" t="str">
        <f>IF(ISBLANK(VLOOKUP($B22,'MAIN - SCORING'!$Z$14:$AJ$115,8,FALSE)),"-",VLOOKUP($B22,'MAIN - SCORING'!$Z$14:$AJ$115,8,FALSE))</f>
        <v>-</v>
      </c>
      <c r="AI22" s="113" t="str">
        <f>IF(ISBLANK(VLOOKUP($B22,'MAIN - SCORING'!$Z$14:$AJ$115,9,FALSE)),"-",VLOOKUP($B22,'MAIN - SCORING'!$Z$14:$AJ$115,9,FALSE))</f>
        <v>-</v>
      </c>
      <c r="AJ22" s="118">
        <f t="shared" si="9"/>
        <v>0</v>
      </c>
      <c r="AK22" s="113" t="str">
        <f>IF(ISBLANK(VLOOKUP($B22,'MAIN - SCORING'!$Z$14:$AJ$115,10,FALSE)),"-",VLOOKUP($B22,'MAIN - SCORING'!$Z$14:$AJ$115,10,FALSE))</f>
        <v>-</v>
      </c>
      <c r="AL22" s="113" t="str">
        <f>IF(ISBLANK(VLOOKUP($B22,'MAIN - SCORING'!$Z$14:$AJ$115,11,FALSE)),"-",VLOOKUP($B22,'MAIN - SCORING'!$Z$14:$AJ$115,11,FALSE))</f>
        <v>-</v>
      </c>
      <c r="AM22" s="118">
        <f t="shared" si="10"/>
        <v>0</v>
      </c>
      <c r="AN22" s="111">
        <f t="shared" si="11"/>
        <v>0</v>
      </c>
      <c r="AO22" s="7"/>
      <c r="AP22" s="115" t="str">
        <f t="shared" si="12"/>
        <v>-</v>
      </c>
      <c r="AQ22" s="130">
        <f t="shared" si="13"/>
        <v>0</v>
      </c>
      <c r="AR22" s="131">
        <f>IF(AQ22="-","-",(AQ22*Lookups!$T$3))</f>
        <v>0</v>
      </c>
      <c r="AS22" s="92" t="str">
        <f t="shared" si="77"/>
        <v>-</v>
      </c>
      <c r="AT22" s="92" t="str">
        <f t="shared" si="14"/>
        <v>-</v>
      </c>
      <c r="AU22" s="92" t="str">
        <f t="shared" si="15"/>
        <v>-</v>
      </c>
      <c r="AV22" s="93" t="str">
        <f>IF(I22="-","-",(I22/Lookups!$T$3))</f>
        <v>-</v>
      </c>
      <c r="AW22" s="94" t="str">
        <f t="shared" si="16"/>
        <v>-</v>
      </c>
      <c r="AX22" s="95" t="str">
        <f>IF(AW22="M",VLOOKUP(TEXT(MROUND(AV22,0.05),"#.00"),Lookups!$D$8:$E$3912,2,FALSE),"-")</f>
        <v>-</v>
      </c>
      <c r="AY22" s="95" t="str">
        <f>IF(AW22="W",VLOOKUP(TEXT(MROUND(AV22,0.05),"#.00"),Lookups!$J$8:$K$2640,2,FALSE),"-")</f>
        <v>-</v>
      </c>
      <c r="AZ22" s="95" t="str">
        <f>IF(H22="-","-",IF(AS22="Master",VLOOKUP(H22,Lookups!$O$8:$P$59,2,FALSE),"-"))</f>
        <v>-</v>
      </c>
      <c r="BB22" s="113" t="str">
        <f>IF(G22="-","-",VLOOKUP(G22,Input!$BZ$7:$CA$83,2,FALSE))</f>
        <v>-</v>
      </c>
      <c r="BD22" s="138" t="str">
        <f t="shared" si="17"/>
        <v>-</v>
      </c>
      <c r="BE22" s="139" t="str">
        <f t="shared" si="18"/>
        <v>-</v>
      </c>
      <c r="BF22" s="138" t="str">
        <f t="shared" si="19"/>
        <v>-</v>
      </c>
      <c r="BG22" s="139" t="str">
        <f t="shared" si="20"/>
        <v>-</v>
      </c>
      <c r="BH22" s="138" t="str">
        <f t="shared" si="21"/>
        <v>-</v>
      </c>
      <c r="BI22" s="139" t="str">
        <f t="shared" si="22"/>
        <v>-</v>
      </c>
      <c r="BJ22" s="138" t="str">
        <f t="shared" si="23"/>
        <v>-</v>
      </c>
      <c r="BK22" s="139" t="str">
        <f t="shared" si="24"/>
        <v>-</v>
      </c>
      <c r="BL22" s="138" t="str">
        <f t="shared" si="25"/>
        <v>-</v>
      </c>
      <c r="BM22" s="139" t="str">
        <f t="shared" si="26"/>
        <v>-</v>
      </c>
      <c r="BN22" s="138" t="str">
        <f t="shared" si="27"/>
        <v>-</v>
      </c>
      <c r="BO22" s="139" t="str">
        <f t="shared" si="28"/>
        <v>-</v>
      </c>
      <c r="BP22" s="138" t="str">
        <f t="shared" si="29"/>
        <v>-</v>
      </c>
      <c r="BQ22" s="139" t="str">
        <f t="shared" si="30"/>
        <v>-</v>
      </c>
      <c r="BR22" s="138" t="str">
        <f t="shared" si="31"/>
        <v>-</v>
      </c>
      <c r="BS22" s="139" t="str">
        <f t="shared" si="32"/>
        <v>-</v>
      </c>
      <c r="BT22" s="138" t="str">
        <f t="shared" si="33"/>
        <v>-</v>
      </c>
      <c r="BU22" s="139" t="str">
        <f t="shared" si="34"/>
        <v>-</v>
      </c>
      <c r="BV22" s="138" t="str">
        <f t="shared" si="35"/>
        <v>-</v>
      </c>
      <c r="BW22" s="139" t="str">
        <f t="shared" si="36"/>
        <v>-</v>
      </c>
      <c r="BX22" s="138" t="str">
        <f t="shared" si="37"/>
        <v>-</v>
      </c>
      <c r="BY22" s="139" t="str">
        <f t="shared" si="38"/>
        <v>-</v>
      </c>
      <c r="BZ22" s="138" t="str">
        <f t="shared" si="39"/>
        <v>-</v>
      </c>
      <c r="CA22" s="139" t="str">
        <f t="shared" si="40"/>
        <v>-</v>
      </c>
      <c r="CB22" s="138" t="str">
        <f t="shared" si="41"/>
        <v>-</v>
      </c>
      <c r="CC22" s="139" t="str">
        <f t="shared" si="42"/>
        <v>-</v>
      </c>
      <c r="CD22" s="138" t="str">
        <f t="shared" si="43"/>
        <v>-</v>
      </c>
      <c r="CE22" s="139" t="str">
        <f t="shared" si="44"/>
        <v>-</v>
      </c>
      <c r="CF22" s="138" t="str">
        <f t="shared" si="45"/>
        <v>-</v>
      </c>
      <c r="CG22" s="139" t="str">
        <f t="shared" si="46"/>
        <v>-</v>
      </c>
      <c r="CH22" s="138" t="str">
        <f t="shared" si="47"/>
        <v>-</v>
      </c>
      <c r="CI22" s="139" t="str">
        <f t="shared" si="48"/>
        <v>-</v>
      </c>
      <c r="CJ22" s="138" t="str">
        <f t="shared" si="49"/>
        <v>-</v>
      </c>
      <c r="CK22" s="139" t="str">
        <f t="shared" si="50"/>
        <v>-</v>
      </c>
      <c r="CL22" s="138" t="str">
        <f t="shared" si="51"/>
        <v>-</v>
      </c>
      <c r="CM22" s="139" t="str">
        <f t="shared" si="52"/>
        <v>-</v>
      </c>
      <c r="CN22" s="138" t="str">
        <f t="shared" si="53"/>
        <v>-</v>
      </c>
      <c r="CO22" s="139" t="str">
        <f t="shared" si="54"/>
        <v>-</v>
      </c>
      <c r="CP22" s="138" t="str">
        <f t="shared" si="55"/>
        <v>-</v>
      </c>
      <c r="CQ22" s="139" t="str">
        <f t="shared" si="56"/>
        <v>-</v>
      </c>
      <c r="CR22" s="138" t="str">
        <f t="shared" si="57"/>
        <v>-</v>
      </c>
      <c r="CS22" s="139" t="str">
        <f t="shared" si="58"/>
        <v>-</v>
      </c>
      <c r="CT22" s="138" t="str">
        <f t="shared" si="59"/>
        <v>-</v>
      </c>
      <c r="CU22" s="139" t="str">
        <f t="shared" si="60"/>
        <v>-</v>
      </c>
      <c r="CV22" s="138" t="str">
        <f t="shared" si="61"/>
        <v>-</v>
      </c>
      <c r="CW22" s="139" t="str">
        <f t="shared" si="62"/>
        <v>-</v>
      </c>
      <c r="CX22" s="138" t="str">
        <f t="shared" si="63"/>
        <v>-</v>
      </c>
      <c r="CY22" s="139" t="str">
        <f t="shared" si="64"/>
        <v>-</v>
      </c>
      <c r="CZ22" s="138" t="str">
        <f t="shared" si="65"/>
        <v>-</v>
      </c>
      <c r="DA22" s="139" t="str">
        <f t="shared" si="66"/>
        <v>-</v>
      </c>
      <c r="DB22" s="138" t="str">
        <f t="shared" si="67"/>
        <v>-</v>
      </c>
      <c r="DC22" s="139" t="str">
        <f t="shared" si="68"/>
        <v>-</v>
      </c>
      <c r="DD22" s="138" t="str">
        <f t="shared" si="69"/>
        <v>-</v>
      </c>
      <c r="DE22" s="139" t="str">
        <f t="shared" si="70"/>
        <v>-</v>
      </c>
      <c r="DF22" s="138" t="str">
        <f t="shared" si="71"/>
        <v>-</v>
      </c>
      <c r="DG22" s="139" t="str">
        <f t="shared" si="72"/>
        <v>-</v>
      </c>
      <c r="DH22" s="138" t="str">
        <f t="shared" si="73"/>
        <v>-</v>
      </c>
      <c r="DI22" s="139" t="str">
        <f t="shared" si="74"/>
        <v>-</v>
      </c>
      <c r="DJ22" s="138" t="str">
        <f t="shared" si="75"/>
        <v>-</v>
      </c>
      <c r="DK22" s="139" t="str">
        <f t="shared" si="76"/>
        <v>-</v>
      </c>
    </row>
    <row r="23" spans="1:115" x14ac:dyDescent="0.25">
      <c r="A23" s="3"/>
      <c r="B23" s="44">
        <f>IF(Input!B23="","-",Input!B23)</f>
        <v>17</v>
      </c>
      <c r="C23" s="85" t="str">
        <f>IF(Input!C23="","-",Input!C23)</f>
        <v>-</v>
      </c>
      <c r="D23" s="85" t="str">
        <f>IF(Input!D23="","-",Input!D23)</f>
        <v>-</v>
      </c>
      <c r="E23" s="85" t="str">
        <f>IF(Input!E23="","-",Input!E23)</f>
        <v>-</v>
      </c>
      <c r="F23" s="85" t="str">
        <f>IF(Input!F23="","-",Input!F23)</f>
        <v>-</v>
      </c>
      <c r="G23" s="85" t="str">
        <f>IF(Input!G23="","-",Input!G23)</f>
        <v>-</v>
      </c>
      <c r="H23" s="86" t="str">
        <f>IF(Input!H23="","-",Input!H23)</f>
        <v>-</v>
      </c>
      <c r="I23" s="308" t="str">
        <f>IF(Input!I23="","-",Input!I23)</f>
        <v>-</v>
      </c>
      <c r="J23" s="3"/>
      <c r="K23" s="113" t="str">
        <f>IF(ISBLANK(VLOOKUP($B23,'MAIN - SCORING'!$B$14:$L$115,6,FALSE)),"-",VLOOKUP($B23,'MAIN - SCORING'!$B$14:$L$115,6,FALSE))</f>
        <v>-</v>
      </c>
      <c r="L23" s="113" t="str">
        <f>IF(ISBLANK(VLOOKUP($B23,'MAIN - SCORING'!$B$14:$L$115,7,FALSE)),"-",VLOOKUP($B23,'MAIN - SCORING'!$B$14:$L$115,7,FALSE))</f>
        <v>-</v>
      </c>
      <c r="M23" s="118">
        <f t="shared" si="0"/>
        <v>0</v>
      </c>
      <c r="N23" s="113" t="str">
        <f>IF(ISBLANK(VLOOKUP($B23,'MAIN - SCORING'!$B$14:$L$115,8,FALSE)),"-",VLOOKUP($B23,'MAIN - SCORING'!$B$14:$L$115,8,FALSE))</f>
        <v>-</v>
      </c>
      <c r="O23" s="113" t="str">
        <f>IF(ISBLANK(VLOOKUP($B23,'MAIN - SCORING'!$B$14:$L$115,9,FALSE)),"-",VLOOKUP($B23,'MAIN - SCORING'!$B$14:$L$115,9,FALSE))</f>
        <v>-</v>
      </c>
      <c r="P23" s="118">
        <f t="shared" si="1"/>
        <v>0</v>
      </c>
      <c r="Q23" s="113" t="str">
        <f>IF(ISBLANK(VLOOKUP($B23,'MAIN - SCORING'!$B$14:$L$115,10,FALSE)),"-",VLOOKUP($B23,'MAIN - SCORING'!$B$14:$L$115,10,FALSE))</f>
        <v>-</v>
      </c>
      <c r="R23" s="113" t="str">
        <f>IF(ISBLANK(VLOOKUP($B23,'MAIN - SCORING'!$B$14:$L$115,11,FALSE)),"-",VLOOKUP($B23,'MAIN - SCORING'!$B$14:$L$115,11,FALSE))</f>
        <v>-</v>
      </c>
      <c r="S23" s="118">
        <f t="shared" si="2"/>
        <v>0</v>
      </c>
      <c r="T23" s="111">
        <f t="shared" si="3"/>
        <v>0</v>
      </c>
      <c r="U23" s="113" t="str">
        <f>IF(ISBLANK(VLOOKUP($B23,'MAIN - SCORING'!$N$14:$X$115,6,FALSE)),"-",VLOOKUP($B23,'MAIN - SCORING'!$N$14:$X$115,6,FALSE))</f>
        <v>-</v>
      </c>
      <c r="V23" s="113" t="str">
        <f>IF(ISBLANK(VLOOKUP($B23,'MAIN - SCORING'!$N$14:$X$115,7,FALSE)),"-",VLOOKUP($B23,'MAIN - SCORING'!$N$14:$X$115,7,FALSE))</f>
        <v>-</v>
      </c>
      <c r="W23" s="118">
        <f t="shared" si="4"/>
        <v>0</v>
      </c>
      <c r="X23" s="113" t="str">
        <f>IF(ISBLANK(VLOOKUP($B23,'MAIN - SCORING'!$N$14:$X$115,8,FALSE)),"-",VLOOKUP($B23,'MAIN - SCORING'!$N$14:$X$115,8,FALSE))</f>
        <v>-</v>
      </c>
      <c r="Y23" s="113" t="str">
        <f>IF(ISBLANK(VLOOKUP($B23,'MAIN - SCORING'!$N$14:$X$115,9,FALSE)),"-",VLOOKUP($B23,'MAIN - SCORING'!$N$14:$X$115,9,FALSE))</f>
        <v>-</v>
      </c>
      <c r="Z23" s="118">
        <f t="shared" si="5"/>
        <v>0</v>
      </c>
      <c r="AA23" s="113" t="str">
        <f>IF(ISBLANK(VLOOKUP($B23,'MAIN - SCORING'!$N$14:$X$115,10,FALSE)),"-",VLOOKUP($B23,'MAIN - SCORING'!$N$14:$X$115,10,FALSE))</f>
        <v>-</v>
      </c>
      <c r="AB23" s="113" t="str">
        <f>IF(ISBLANK(VLOOKUP($B23,'MAIN - SCORING'!$N$14:$X$115,11,FALSE)),"-",VLOOKUP($B23,'MAIN - SCORING'!$N$14:$X$115,11,FALSE))</f>
        <v>-</v>
      </c>
      <c r="AC23" s="118">
        <f t="shared" si="6"/>
        <v>0</v>
      </c>
      <c r="AD23" s="111">
        <f t="shared" si="7"/>
        <v>0</v>
      </c>
      <c r="AE23" s="113" t="str">
        <f>IF(ISBLANK(VLOOKUP($B23,'MAIN - SCORING'!$Z$14:$AJ$115,6,FALSE)),"-",VLOOKUP($B23,'MAIN - SCORING'!$Z$14:$AJ$115,6,FALSE))</f>
        <v>-</v>
      </c>
      <c r="AF23" s="113" t="str">
        <f>IF(ISBLANK(VLOOKUP($B23,'MAIN - SCORING'!$Z$14:$AJ$115,7,FALSE)),"-",VLOOKUP($B23,'MAIN - SCORING'!$Z$14:$AJ$115,7,FALSE))</f>
        <v>-</v>
      </c>
      <c r="AG23" s="118">
        <f t="shared" si="8"/>
        <v>0</v>
      </c>
      <c r="AH23" s="113" t="str">
        <f>IF(ISBLANK(VLOOKUP($B23,'MAIN - SCORING'!$Z$14:$AJ$115,8,FALSE)),"-",VLOOKUP($B23,'MAIN - SCORING'!$Z$14:$AJ$115,8,FALSE))</f>
        <v>-</v>
      </c>
      <c r="AI23" s="113" t="str">
        <f>IF(ISBLANK(VLOOKUP($B23,'MAIN - SCORING'!$Z$14:$AJ$115,9,FALSE)),"-",VLOOKUP($B23,'MAIN - SCORING'!$Z$14:$AJ$115,9,FALSE))</f>
        <v>-</v>
      </c>
      <c r="AJ23" s="118">
        <f t="shared" si="9"/>
        <v>0</v>
      </c>
      <c r="AK23" s="113" t="str">
        <f>IF(ISBLANK(VLOOKUP($B23,'MAIN - SCORING'!$Z$14:$AJ$115,10,FALSE)),"-",VLOOKUP($B23,'MAIN - SCORING'!$Z$14:$AJ$115,10,FALSE))</f>
        <v>-</v>
      </c>
      <c r="AL23" s="113" t="str">
        <f>IF(ISBLANK(VLOOKUP($B23,'MAIN - SCORING'!$Z$14:$AJ$115,11,FALSE)),"-",VLOOKUP($B23,'MAIN - SCORING'!$Z$14:$AJ$115,11,FALSE))</f>
        <v>-</v>
      </c>
      <c r="AM23" s="118">
        <f t="shared" si="10"/>
        <v>0</v>
      </c>
      <c r="AN23" s="111">
        <f t="shared" si="11"/>
        <v>0</v>
      </c>
      <c r="AO23" s="7"/>
      <c r="AP23" s="115" t="str">
        <f t="shared" si="12"/>
        <v>-</v>
      </c>
      <c r="AQ23" s="130">
        <f t="shared" si="13"/>
        <v>0</v>
      </c>
      <c r="AR23" s="131">
        <f>IF(AQ23="-","-",(AQ23*Lookups!$T$3))</f>
        <v>0</v>
      </c>
      <c r="AS23" s="92" t="str">
        <f t="shared" si="77"/>
        <v>-</v>
      </c>
      <c r="AT23" s="92" t="str">
        <f t="shared" si="14"/>
        <v>-</v>
      </c>
      <c r="AU23" s="92" t="str">
        <f t="shared" si="15"/>
        <v>-</v>
      </c>
      <c r="AV23" s="93" t="str">
        <f>IF(I23="-","-",(I23/Lookups!$T$3))</f>
        <v>-</v>
      </c>
      <c r="AW23" s="94" t="str">
        <f t="shared" si="16"/>
        <v>-</v>
      </c>
      <c r="AX23" s="95" t="str">
        <f>IF(AW23="M",VLOOKUP(TEXT(MROUND(AV23,0.05),"#.00"),Lookups!$D$8:$E$3912,2,FALSE),"-")</f>
        <v>-</v>
      </c>
      <c r="AY23" s="95" t="str">
        <f>IF(AW23="W",VLOOKUP(TEXT(MROUND(AV23,0.05),"#.00"),Lookups!$J$8:$K$2640,2,FALSE),"-")</f>
        <v>-</v>
      </c>
      <c r="AZ23" s="95" t="str">
        <f>IF(H23="-","-",IF(AS23="Master",VLOOKUP(H23,Lookups!$O$8:$P$59,2,FALSE),"-"))</f>
        <v>-</v>
      </c>
      <c r="BB23" s="113" t="str">
        <f>IF(G23="-","-",VLOOKUP(G23,Input!$BZ$7:$CA$83,2,FALSE))</f>
        <v>-</v>
      </c>
      <c r="BD23" s="138" t="str">
        <f t="shared" si="17"/>
        <v>-</v>
      </c>
      <c r="BE23" s="139" t="str">
        <f t="shared" si="18"/>
        <v>-</v>
      </c>
      <c r="BF23" s="138" t="str">
        <f t="shared" si="19"/>
        <v>-</v>
      </c>
      <c r="BG23" s="139" t="str">
        <f t="shared" si="20"/>
        <v>-</v>
      </c>
      <c r="BH23" s="138" t="str">
        <f t="shared" si="21"/>
        <v>-</v>
      </c>
      <c r="BI23" s="139" t="str">
        <f t="shared" si="22"/>
        <v>-</v>
      </c>
      <c r="BJ23" s="138" t="str">
        <f t="shared" si="23"/>
        <v>-</v>
      </c>
      <c r="BK23" s="139" t="str">
        <f t="shared" si="24"/>
        <v>-</v>
      </c>
      <c r="BL23" s="138" t="str">
        <f t="shared" si="25"/>
        <v>-</v>
      </c>
      <c r="BM23" s="139" t="str">
        <f t="shared" si="26"/>
        <v>-</v>
      </c>
      <c r="BN23" s="138" t="str">
        <f t="shared" si="27"/>
        <v>-</v>
      </c>
      <c r="BO23" s="139" t="str">
        <f t="shared" si="28"/>
        <v>-</v>
      </c>
      <c r="BP23" s="138" t="str">
        <f t="shared" si="29"/>
        <v>-</v>
      </c>
      <c r="BQ23" s="139" t="str">
        <f t="shared" si="30"/>
        <v>-</v>
      </c>
      <c r="BR23" s="138" t="str">
        <f t="shared" si="31"/>
        <v>-</v>
      </c>
      <c r="BS23" s="139" t="str">
        <f t="shared" si="32"/>
        <v>-</v>
      </c>
      <c r="BT23" s="138" t="str">
        <f t="shared" si="33"/>
        <v>-</v>
      </c>
      <c r="BU23" s="139" t="str">
        <f t="shared" si="34"/>
        <v>-</v>
      </c>
      <c r="BV23" s="138" t="str">
        <f t="shared" si="35"/>
        <v>-</v>
      </c>
      <c r="BW23" s="139" t="str">
        <f t="shared" si="36"/>
        <v>-</v>
      </c>
      <c r="BX23" s="138" t="str">
        <f t="shared" si="37"/>
        <v>-</v>
      </c>
      <c r="BY23" s="139" t="str">
        <f t="shared" si="38"/>
        <v>-</v>
      </c>
      <c r="BZ23" s="138" t="str">
        <f t="shared" si="39"/>
        <v>-</v>
      </c>
      <c r="CA23" s="139" t="str">
        <f t="shared" si="40"/>
        <v>-</v>
      </c>
      <c r="CB23" s="138" t="str">
        <f t="shared" si="41"/>
        <v>-</v>
      </c>
      <c r="CC23" s="139" t="str">
        <f t="shared" si="42"/>
        <v>-</v>
      </c>
      <c r="CD23" s="138" t="str">
        <f t="shared" si="43"/>
        <v>-</v>
      </c>
      <c r="CE23" s="139" t="str">
        <f t="shared" si="44"/>
        <v>-</v>
      </c>
      <c r="CF23" s="138" t="str">
        <f t="shared" si="45"/>
        <v>-</v>
      </c>
      <c r="CG23" s="139" t="str">
        <f t="shared" si="46"/>
        <v>-</v>
      </c>
      <c r="CH23" s="138" t="str">
        <f t="shared" si="47"/>
        <v>-</v>
      </c>
      <c r="CI23" s="139" t="str">
        <f t="shared" si="48"/>
        <v>-</v>
      </c>
      <c r="CJ23" s="138" t="str">
        <f t="shared" si="49"/>
        <v>-</v>
      </c>
      <c r="CK23" s="139" t="str">
        <f t="shared" si="50"/>
        <v>-</v>
      </c>
      <c r="CL23" s="138" t="str">
        <f t="shared" si="51"/>
        <v>-</v>
      </c>
      <c r="CM23" s="139" t="str">
        <f t="shared" si="52"/>
        <v>-</v>
      </c>
      <c r="CN23" s="138" t="str">
        <f t="shared" si="53"/>
        <v>-</v>
      </c>
      <c r="CO23" s="139" t="str">
        <f t="shared" si="54"/>
        <v>-</v>
      </c>
      <c r="CP23" s="138" t="str">
        <f t="shared" si="55"/>
        <v>-</v>
      </c>
      <c r="CQ23" s="139" t="str">
        <f t="shared" si="56"/>
        <v>-</v>
      </c>
      <c r="CR23" s="138" t="str">
        <f t="shared" si="57"/>
        <v>-</v>
      </c>
      <c r="CS23" s="139" t="str">
        <f t="shared" si="58"/>
        <v>-</v>
      </c>
      <c r="CT23" s="138" t="str">
        <f t="shared" si="59"/>
        <v>-</v>
      </c>
      <c r="CU23" s="139" t="str">
        <f t="shared" si="60"/>
        <v>-</v>
      </c>
      <c r="CV23" s="138" t="str">
        <f t="shared" si="61"/>
        <v>-</v>
      </c>
      <c r="CW23" s="139" t="str">
        <f t="shared" si="62"/>
        <v>-</v>
      </c>
      <c r="CX23" s="138" t="str">
        <f t="shared" si="63"/>
        <v>-</v>
      </c>
      <c r="CY23" s="139" t="str">
        <f t="shared" si="64"/>
        <v>-</v>
      </c>
      <c r="CZ23" s="138" t="str">
        <f t="shared" si="65"/>
        <v>-</v>
      </c>
      <c r="DA23" s="139" t="str">
        <f t="shared" si="66"/>
        <v>-</v>
      </c>
      <c r="DB23" s="138" t="str">
        <f t="shared" si="67"/>
        <v>-</v>
      </c>
      <c r="DC23" s="139" t="str">
        <f t="shared" si="68"/>
        <v>-</v>
      </c>
      <c r="DD23" s="138" t="str">
        <f t="shared" si="69"/>
        <v>-</v>
      </c>
      <c r="DE23" s="139" t="str">
        <f t="shared" si="70"/>
        <v>-</v>
      </c>
      <c r="DF23" s="138" t="str">
        <f t="shared" si="71"/>
        <v>-</v>
      </c>
      <c r="DG23" s="139" t="str">
        <f t="shared" si="72"/>
        <v>-</v>
      </c>
      <c r="DH23" s="138" t="str">
        <f t="shared" si="73"/>
        <v>-</v>
      </c>
      <c r="DI23" s="139" t="str">
        <f t="shared" si="74"/>
        <v>-</v>
      </c>
      <c r="DJ23" s="138" t="str">
        <f t="shared" si="75"/>
        <v>-</v>
      </c>
      <c r="DK23" s="139" t="str">
        <f t="shared" si="76"/>
        <v>-</v>
      </c>
    </row>
    <row r="24" spans="1:115" x14ac:dyDescent="0.25">
      <c r="A24" s="3"/>
      <c r="B24" s="44">
        <f>IF(Input!B24="","-",Input!B24)</f>
        <v>18</v>
      </c>
      <c r="C24" s="85" t="str">
        <f>IF(Input!C24="","-",Input!C24)</f>
        <v>-</v>
      </c>
      <c r="D24" s="85" t="str">
        <f>IF(Input!D24="","-",Input!D24)</f>
        <v>-</v>
      </c>
      <c r="E24" s="85" t="str">
        <f>IF(Input!E24="","-",Input!E24)</f>
        <v>-</v>
      </c>
      <c r="F24" s="85" t="str">
        <f>IF(Input!F24="","-",Input!F24)</f>
        <v>-</v>
      </c>
      <c r="G24" s="85" t="str">
        <f>IF(Input!G24="","-",Input!G24)</f>
        <v>-</v>
      </c>
      <c r="H24" s="86" t="str">
        <f>IF(Input!H24="","-",Input!H24)</f>
        <v>-</v>
      </c>
      <c r="I24" s="308" t="str">
        <f>IF(Input!I24="","-",Input!I24)</f>
        <v>-</v>
      </c>
      <c r="J24" s="3"/>
      <c r="K24" s="113" t="str">
        <f>IF(ISBLANK(VLOOKUP($B24,'MAIN - SCORING'!$B$14:$L$115,6,FALSE)),"-",VLOOKUP($B24,'MAIN - SCORING'!$B$14:$L$115,6,FALSE))</f>
        <v>-</v>
      </c>
      <c r="L24" s="113" t="str">
        <f>IF(ISBLANK(VLOOKUP($B24,'MAIN - SCORING'!$B$14:$L$115,7,FALSE)),"-",VLOOKUP($B24,'MAIN - SCORING'!$B$14:$L$115,7,FALSE))</f>
        <v>-</v>
      </c>
      <c r="M24" s="118">
        <f t="shared" si="0"/>
        <v>0</v>
      </c>
      <c r="N24" s="113" t="str">
        <f>IF(ISBLANK(VLOOKUP($B24,'MAIN - SCORING'!$B$14:$L$115,8,FALSE)),"-",VLOOKUP($B24,'MAIN - SCORING'!$B$14:$L$115,8,FALSE))</f>
        <v>-</v>
      </c>
      <c r="O24" s="113" t="str">
        <f>IF(ISBLANK(VLOOKUP($B24,'MAIN - SCORING'!$B$14:$L$115,9,FALSE)),"-",VLOOKUP($B24,'MAIN - SCORING'!$B$14:$L$115,9,FALSE))</f>
        <v>-</v>
      </c>
      <c r="P24" s="118">
        <f t="shared" si="1"/>
        <v>0</v>
      </c>
      <c r="Q24" s="113" t="str">
        <f>IF(ISBLANK(VLOOKUP($B24,'MAIN - SCORING'!$B$14:$L$115,10,FALSE)),"-",VLOOKUP($B24,'MAIN - SCORING'!$B$14:$L$115,10,FALSE))</f>
        <v>-</v>
      </c>
      <c r="R24" s="113" t="str">
        <f>IF(ISBLANK(VLOOKUP($B24,'MAIN - SCORING'!$B$14:$L$115,11,FALSE)),"-",VLOOKUP($B24,'MAIN - SCORING'!$B$14:$L$115,11,FALSE))</f>
        <v>-</v>
      </c>
      <c r="S24" s="118">
        <f t="shared" si="2"/>
        <v>0</v>
      </c>
      <c r="T24" s="111">
        <f t="shared" si="3"/>
        <v>0</v>
      </c>
      <c r="U24" s="113" t="str">
        <f>IF(ISBLANK(VLOOKUP($B24,'MAIN - SCORING'!$N$14:$X$115,6,FALSE)),"-",VLOOKUP($B24,'MAIN - SCORING'!$N$14:$X$115,6,FALSE))</f>
        <v>-</v>
      </c>
      <c r="V24" s="113" t="str">
        <f>IF(ISBLANK(VLOOKUP($B24,'MAIN - SCORING'!$N$14:$X$115,7,FALSE)),"-",VLOOKUP($B24,'MAIN - SCORING'!$N$14:$X$115,7,FALSE))</f>
        <v>-</v>
      </c>
      <c r="W24" s="118">
        <f t="shared" si="4"/>
        <v>0</v>
      </c>
      <c r="X24" s="113" t="str">
        <f>IF(ISBLANK(VLOOKUP($B24,'MAIN - SCORING'!$N$14:$X$115,8,FALSE)),"-",VLOOKUP($B24,'MAIN - SCORING'!$N$14:$X$115,8,FALSE))</f>
        <v>-</v>
      </c>
      <c r="Y24" s="113" t="str">
        <f>IF(ISBLANK(VLOOKUP($B24,'MAIN - SCORING'!$N$14:$X$115,9,FALSE)),"-",VLOOKUP($B24,'MAIN - SCORING'!$N$14:$X$115,9,FALSE))</f>
        <v>-</v>
      </c>
      <c r="Z24" s="118">
        <f t="shared" si="5"/>
        <v>0</v>
      </c>
      <c r="AA24" s="113" t="str">
        <f>IF(ISBLANK(VLOOKUP($B24,'MAIN - SCORING'!$N$14:$X$115,10,FALSE)),"-",VLOOKUP($B24,'MAIN - SCORING'!$N$14:$X$115,10,FALSE))</f>
        <v>-</v>
      </c>
      <c r="AB24" s="113" t="str">
        <f>IF(ISBLANK(VLOOKUP($B24,'MAIN - SCORING'!$N$14:$X$115,11,FALSE)),"-",VLOOKUP($B24,'MAIN - SCORING'!$N$14:$X$115,11,FALSE))</f>
        <v>-</v>
      </c>
      <c r="AC24" s="118">
        <f t="shared" si="6"/>
        <v>0</v>
      </c>
      <c r="AD24" s="111">
        <f t="shared" si="7"/>
        <v>0</v>
      </c>
      <c r="AE24" s="113" t="str">
        <f>IF(ISBLANK(VLOOKUP($B24,'MAIN - SCORING'!$Z$14:$AJ$115,6,FALSE)),"-",VLOOKUP($B24,'MAIN - SCORING'!$Z$14:$AJ$115,6,FALSE))</f>
        <v>-</v>
      </c>
      <c r="AF24" s="113" t="str">
        <f>IF(ISBLANK(VLOOKUP($B24,'MAIN - SCORING'!$Z$14:$AJ$115,7,FALSE)),"-",VLOOKUP($B24,'MAIN - SCORING'!$Z$14:$AJ$115,7,FALSE))</f>
        <v>-</v>
      </c>
      <c r="AG24" s="118">
        <f t="shared" si="8"/>
        <v>0</v>
      </c>
      <c r="AH24" s="113" t="str">
        <f>IF(ISBLANK(VLOOKUP($B24,'MAIN - SCORING'!$Z$14:$AJ$115,8,FALSE)),"-",VLOOKUP($B24,'MAIN - SCORING'!$Z$14:$AJ$115,8,FALSE))</f>
        <v>-</v>
      </c>
      <c r="AI24" s="113" t="str">
        <f>IF(ISBLANK(VLOOKUP($B24,'MAIN - SCORING'!$Z$14:$AJ$115,9,FALSE)),"-",VLOOKUP($B24,'MAIN - SCORING'!$Z$14:$AJ$115,9,FALSE))</f>
        <v>-</v>
      </c>
      <c r="AJ24" s="118">
        <f t="shared" si="9"/>
        <v>0</v>
      </c>
      <c r="AK24" s="113" t="str">
        <f>IF(ISBLANK(VLOOKUP($B24,'MAIN - SCORING'!$Z$14:$AJ$115,10,FALSE)),"-",VLOOKUP($B24,'MAIN - SCORING'!$Z$14:$AJ$115,10,FALSE))</f>
        <v>-</v>
      </c>
      <c r="AL24" s="113" t="str">
        <f>IF(ISBLANK(VLOOKUP($B24,'MAIN - SCORING'!$Z$14:$AJ$115,11,FALSE)),"-",VLOOKUP($B24,'MAIN - SCORING'!$Z$14:$AJ$115,11,FALSE))</f>
        <v>-</v>
      </c>
      <c r="AM24" s="118">
        <f t="shared" si="10"/>
        <v>0</v>
      </c>
      <c r="AN24" s="111">
        <f t="shared" si="11"/>
        <v>0</v>
      </c>
      <c r="AO24" s="7"/>
      <c r="AP24" s="115" t="str">
        <f t="shared" si="12"/>
        <v>-</v>
      </c>
      <c r="AQ24" s="130">
        <f t="shared" si="13"/>
        <v>0</v>
      </c>
      <c r="AR24" s="131">
        <f>IF(AQ24="-","-",(AQ24*Lookups!$T$3))</f>
        <v>0</v>
      </c>
      <c r="AS24" s="92" t="str">
        <f t="shared" si="77"/>
        <v>-</v>
      </c>
      <c r="AT24" s="92" t="str">
        <f t="shared" si="14"/>
        <v>-</v>
      </c>
      <c r="AU24" s="92" t="str">
        <f t="shared" si="15"/>
        <v>-</v>
      </c>
      <c r="AV24" s="93" t="str">
        <f>IF(I24="-","-",(I24/Lookups!$T$3))</f>
        <v>-</v>
      </c>
      <c r="AW24" s="94" t="str">
        <f t="shared" si="16"/>
        <v>-</v>
      </c>
      <c r="AX24" s="95" t="str">
        <f>IF(AW24="M",VLOOKUP(TEXT(MROUND(AV24,0.05),"#.00"),Lookups!$D$8:$E$3912,2,FALSE),"-")</f>
        <v>-</v>
      </c>
      <c r="AY24" s="95" t="str">
        <f>IF(AW24="W",VLOOKUP(TEXT(MROUND(AV24,0.05),"#.00"),Lookups!$J$8:$K$2640,2,FALSE),"-")</f>
        <v>-</v>
      </c>
      <c r="AZ24" s="95" t="str">
        <f>IF(H24="-","-",IF(AS24="Master",VLOOKUP(H24,Lookups!$O$8:$P$59,2,FALSE),"-"))</f>
        <v>-</v>
      </c>
      <c r="BB24" s="113" t="str">
        <f>IF(G24="-","-",VLOOKUP(G24,Input!$BZ$7:$CA$83,2,FALSE))</f>
        <v>-</v>
      </c>
      <c r="BD24" s="138" t="str">
        <f t="shared" si="17"/>
        <v>-</v>
      </c>
      <c r="BE24" s="139" t="str">
        <f t="shared" si="18"/>
        <v>-</v>
      </c>
      <c r="BF24" s="138" t="str">
        <f t="shared" si="19"/>
        <v>-</v>
      </c>
      <c r="BG24" s="139" t="str">
        <f t="shared" si="20"/>
        <v>-</v>
      </c>
      <c r="BH24" s="138" t="str">
        <f t="shared" si="21"/>
        <v>-</v>
      </c>
      <c r="BI24" s="139" t="str">
        <f t="shared" si="22"/>
        <v>-</v>
      </c>
      <c r="BJ24" s="138" t="str">
        <f t="shared" si="23"/>
        <v>-</v>
      </c>
      <c r="BK24" s="139" t="str">
        <f t="shared" si="24"/>
        <v>-</v>
      </c>
      <c r="BL24" s="138" t="str">
        <f t="shared" si="25"/>
        <v>-</v>
      </c>
      <c r="BM24" s="139" t="str">
        <f t="shared" si="26"/>
        <v>-</v>
      </c>
      <c r="BN24" s="138" t="str">
        <f t="shared" si="27"/>
        <v>-</v>
      </c>
      <c r="BO24" s="139" t="str">
        <f t="shared" si="28"/>
        <v>-</v>
      </c>
      <c r="BP24" s="138" t="str">
        <f t="shared" si="29"/>
        <v>-</v>
      </c>
      <c r="BQ24" s="139" t="str">
        <f t="shared" si="30"/>
        <v>-</v>
      </c>
      <c r="BR24" s="138" t="str">
        <f t="shared" si="31"/>
        <v>-</v>
      </c>
      <c r="BS24" s="139" t="str">
        <f t="shared" si="32"/>
        <v>-</v>
      </c>
      <c r="BT24" s="138" t="str">
        <f t="shared" si="33"/>
        <v>-</v>
      </c>
      <c r="BU24" s="139" t="str">
        <f t="shared" si="34"/>
        <v>-</v>
      </c>
      <c r="BV24" s="138" t="str">
        <f t="shared" si="35"/>
        <v>-</v>
      </c>
      <c r="BW24" s="139" t="str">
        <f t="shared" si="36"/>
        <v>-</v>
      </c>
      <c r="BX24" s="138" t="str">
        <f t="shared" si="37"/>
        <v>-</v>
      </c>
      <c r="BY24" s="139" t="str">
        <f t="shared" si="38"/>
        <v>-</v>
      </c>
      <c r="BZ24" s="138" t="str">
        <f t="shared" si="39"/>
        <v>-</v>
      </c>
      <c r="CA24" s="139" t="str">
        <f t="shared" si="40"/>
        <v>-</v>
      </c>
      <c r="CB24" s="138" t="str">
        <f t="shared" si="41"/>
        <v>-</v>
      </c>
      <c r="CC24" s="139" t="str">
        <f t="shared" si="42"/>
        <v>-</v>
      </c>
      <c r="CD24" s="138" t="str">
        <f t="shared" si="43"/>
        <v>-</v>
      </c>
      <c r="CE24" s="139" t="str">
        <f t="shared" si="44"/>
        <v>-</v>
      </c>
      <c r="CF24" s="138" t="str">
        <f t="shared" si="45"/>
        <v>-</v>
      </c>
      <c r="CG24" s="139" t="str">
        <f t="shared" si="46"/>
        <v>-</v>
      </c>
      <c r="CH24" s="138" t="str">
        <f t="shared" si="47"/>
        <v>-</v>
      </c>
      <c r="CI24" s="139" t="str">
        <f t="shared" si="48"/>
        <v>-</v>
      </c>
      <c r="CJ24" s="138" t="str">
        <f t="shared" si="49"/>
        <v>-</v>
      </c>
      <c r="CK24" s="139" t="str">
        <f t="shared" si="50"/>
        <v>-</v>
      </c>
      <c r="CL24" s="138" t="str">
        <f t="shared" si="51"/>
        <v>-</v>
      </c>
      <c r="CM24" s="139" t="str">
        <f t="shared" si="52"/>
        <v>-</v>
      </c>
      <c r="CN24" s="138" t="str">
        <f t="shared" si="53"/>
        <v>-</v>
      </c>
      <c r="CO24" s="139" t="str">
        <f t="shared" si="54"/>
        <v>-</v>
      </c>
      <c r="CP24" s="138" t="str">
        <f t="shared" si="55"/>
        <v>-</v>
      </c>
      <c r="CQ24" s="139" t="str">
        <f t="shared" si="56"/>
        <v>-</v>
      </c>
      <c r="CR24" s="138" t="str">
        <f t="shared" si="57"/>
        <v>-</v>
      </c>
      <c r="CS24" s="139" t="str">
        <f t="shared" si="58"/>
        <v>-</v>
      </c>
      <c r="CT24" s="138" t="str">
        <f t="shared" si="59"/>
        <v>-</v>
      </c>
      <c r="CU24" s="139" t="str">
        <f t="shared" si="60"/>
        <v>-</v>
      </c>
      <c r="CV24" s="138" t="str">
        <f t="shared" si="61"/>
        <v>-</v>
      </c>
      <c r="CW24" s="139" t="str">
        <f t="shared" si="62"/>
        <v>-</v>
      </c>
      <c r="CX24" s="138" t="str">
        <f t="shared" si="63"/>
        <v>-</v>
      </c>
      <c r="CY24" s="139" t="str">
        <f t="shared" si="64"/>
        <v>-</v>
      </c>
      <c r="CZ24" s="138" t="str">
        <f t="shared" si="65"/>
        <v>-</v>
      </c>
      <c r="DA24" s="139" t="str">
        <f t="shared" si="66"/>
        <v>-</v>
      </c>
      <c r="DB24" s="138" t="str">
        <f t="shared" si="67"/>
        <v>-</v>
      </c>
      <c r="DC24" s="139" t="str">
        <f t="shared" si="68"/>
        <v>-</v>
      </c>
      <c r="DD24" s="138" t="str">
        <f t="shared" si="69"/>
        <v>-</v>
      </c>
      <c r="DE24" s="139" t="str">
        <f t="shared" si="70"/>
        <v>-</v>
      </c>
      <c r="DF24" s="138" t="str">
        <f t="shared" si="71"/>
        <v>-</v>
      </c>
      <c r="DG24" s="139" t="str">
        <f t="shared" si="72"/>
        <v>-</v>
      </c>
      <c r="DH24" s="138" t="str">
        <f t="shared" si="73"/>
        <v>-</v>
      </c>
      <c r="DI24" s="139" t="str">
        <f t="shared" si="74"/>
        <v>-</v>
      </c>
      <c r="DJ24" s="138" t="str">
        <f t="shared" si="75"/>
        <v>-</v>
      </c>
      <c r="DK24" s="139" t="str">
        <f t="shared" si="76"/>
        <v>-</v>
      </c>
    </row>
    <row r="25" spans="1:115" x14ac:dyDescent="0.25">
      <c r="A25" s="3"/>
      <c r="B25" s="44">
        <f>IF(Input!B25="","-",Input!B25)</f>
        <v>19</v>
      </c>
      <c r="C25" s="85" t="str">
        <f>IF(Input!C25="","-",Input!C25)</f>
        <v>-</v>
      </c>
      <c r="D25" s="85" t="str">
        <f>IF(Input!D25="","-",Input!D25)</f>
        <v>-</v>
      </c>
      <c r="E25" s="85" t="str">
        <f>IF(Input!E25="","-",Input!E25)</f>
        <v>-</v>
      </c>
      <c r="F25" s="85" t="str">
        <f>IF(Input!F25="","-",Input!F25)</f>
        <v>-</v>
      </c>
      <c r="G25" s="85" t="str">
        <f>IF(Input!G25="","-",Input!G25)</f>
        <v>-</v>
      </c>
      <c r="H25" s="86" t="str">
        <f>IF(Input!H25="","-",Input!H25)</f>
        <v>-</v>
      </c>
      <c r="I25" s="308" t="str">
        <f>IF(Input!I25="","-",Input!I25)</f>
        <v>-</v>
      </c>
      <c r="J25" s="3"/>
      <c r="K25" s="113" t="str">
        <f>IF(ISBLANK(VLOOKUP($B25,'MAIN - SCORING'!$B$14:$L$115,6,FALSE)),"-",VLOOKUP($B25,'MAIN - SCORING'!$B$14:$L$115,6,FALSE))</f>
        <v>-</v>
      </c>
      <c r="L25" s="113" t="str">
        <f>IF(ISBLANK(VLOOKUP($B25,'MAIN - SCORING'!$B$14:$L$115,7,FALSE)),"-",VLOOKUP($B25,'MAIN - SCORING'!$B$14:$L$115,7,FALSE))</f>
        <v>-</v>
      </c>
      <c r="M25" s="118">
        <f t="shared" si="0"/>
        <v>0</v>
      </c>
      <c r="N25" s="113" t="str">
        <f>IF(ISBLANK(VLOOKUP($B25,'MAIN - SCORING'!$B$14:$L$115,8,FALSE)),"-",VLOOKUP($B25,'MAIN - SCORING'!$B$14:$L$115,8,FALSE))</f>
        <v>-</v>
      </c>
      <c r="O25" s="113" t="str">
        <f>IF(ISBLANK(VLOOKUP($B25,'MAIN - SCORING'!$B$14:$L$115,9,FALSE)),"-",VLOOKUP($B25,'MAIN - SCORING'!$B$14:$L$115,9,FALSE))</f>
        <v>-</v>
      </c>
      <c r="P25" s="118">
        <f t="shared" si="1"/>
        <v>0</v>
      </c>
      <c r="Q25" s="113" t="str">
        <f>IF(ISBLANK(VLOOKUP($B25,'MAIN - SCORING'!$B$14:$L$115,10,FALSE)),"-",VLOOKUP($B25,'MAIN - SCORING'!$B$14:$L$115,10,FALSE))</f>
        <v>-</v>
      </c>
      <c r="R25" s="113" t="str">
        <f>IF(ISBLANK(VLOOKUP($B25,'MAIN - SCORING'!$B$14:$L$115,11,FALSE)),"-",VLOOKUP($B25,'MAIN - SCORING'!$B$14:$L$115,11,FALSE))</f>
        <v>-</v>
      </c>
      <c r="S25" s="118">
        <f t="shared" si="2"/>
        <v>0</v>
      </c>
      <c r="T25" s="111">
        <f t="shared" si="3"/>
        <v>0</v>
      </c>
      <c r="U25" s="113" t="str">
        <f>IF(ISBLANK(VLOOKUP($B25,'MAIN - SCORING'!$N$14:$X$115,6,FALSE)),"-",VLOOKUP($B25,'MAIN - SCORING'!$N$14:$X$115,6,FALSE))</f>
        <v>-</v>
      </c>
      <c r="V25" s="113" t="str">
        <f>IF(ISBLANK(VLOOKUP($B25,'MAIN - SCORING'!$N$14:$X$115,7,FALSE)),"-",VLOOKUP($B25,'MAIN - SCORING'!$N$14:$X$115,7,FALSE))</f>
        <v>-</v>
      </c>
      <c r="W25" s="118">
        <f t="shared" si="4"/>
        <v>0</v>
      </c>
      <c r="X25" s="113" t="str">
        <f>IF(ISBLANK(VLOOKUP($B25,'MAIN - SCORING'!$N$14:$X$115,8,FALSE)),"-",VLOOKUP($B25,'MAIN - SCORING'!$N$14:$X$115,8,FALSE))</f>
        <v>-</v>
      </c>
      <c r="Y25" s="113" t="str">
        <f>IF(ISBLANK(VLOOKUP($B25,'MAIN - SCORING'!$N$14:$X$115,9,FALSE)),"-",VLOOKUP($B25,'MAIN - SCORING'!$N$14:$X$115,9,FALSE))</f>
        <v>-</v>
      </c>
      <c r="Z25" s="118">
        <f t="shared" si="5"/>
        <v>0</v>
      </c>
      <c r="AA25" s="113" t="str">
        <f>IF(ISBLANK(VLOOKUP($B25,'MAIN - SCORING'!$N$14:$X$115,10,FALSE)),"-",VLOOKUP($B25,'MAIN - SCORING'!$N$14:$X$115,10,FALSE))</f>
        <v>-</v>
      </c>
      <c r="AB25" s="113" t="str">
        <f>IF(ISBLANK(VLOOKUP($B25,'MAIN - SCORING'!$N$14:$X$115,11,FALSE)),"-",VLOOKUP($B25,'MAIN - SCORING'!$N$14:$X$115,11,FALSE))</f>
        <v>-</v>
      </c>
      <c r="AC25" s="118">
        <f t="shared" si="6"/>
        <v>0</v>
      </c>
      <c r="AD25" s="111">
        <f t="shared" si="7"/>
        <v>0</v>
      </c>
      <c r="AE25" s="113" t="str">
        <f>IF(ISBLANK(VLOOKUP($B25,'MAIN - SCORING'!$Z$14:$AJ$115,6,FALSE)),"-",VLOOKUP($B25,'MAIN - SCORING'!$Z$14:$AJ$115,6,FALSE))</f>
        <v>-</v>
      </c>
      <c r="AF25" s="113" t="str">
        <f>IF(ISBLANK(VLOOKUP($B25,'MAIN - SCORING'!$Z$14:$AJ$115,7,FALSE)),"-",VLOOKUP($B25,'MAIN - SCORING'!$Z$14:$AJ$115,7,FALSE))</f>
        <v>-</v>
      </c>
      <c r="AG25" s="118">
        <f t="shared" si="8"/>
        <v>0</v>
      </c>
      <c r="AH25" s="113" t="str">
        <f>IF(ISBLANK(VLOOKUP($B25,'MAIN - SCORING'!$Z$14:$AJ$115,8,FALSE)),"-",VLOOKUP($B25,'MAIN - SCORING'!$Z$14:$AJ$115,8,FALSE))</f>
        <v>-</v>
      </c>
      <c r="AI25" s="113" t="str">
        <f>IF(ISBLANK(VLOOKUP($B25,'MAIN - SCORING'!$Z$14:$AJ$115,9,FALSE)),"-",VLOOKUP($B25,'MAIN - SCORING'!$Z$14:$AJ$115,9,FALSE))</f>
        <v>-</v>
      </c>
      <c r="AJ25" s="118">
        <f t="shared" si="9"/>
        <v>0</v>
      </c>
      <c r="AK25" s="113" t="str">
        <f>IF(ISBLANK(VLOOKUP($B25,'MAIN - SCORING'!$Z$14:$AJ$115,10,FALSE)),"-",VLOOKUP($B25,'MAIN - SCORING'!$Z$14:$AJ$115,10,FALSE))</f>
        <v>-</v>
      </c>
      <c r="AL25" s="113" t="str">
        <f>IF(ISBLANK(VLOOKUP($B25,'MAIN - SCORING'!$Z$14:$AJ$115,11,FALSE)),"-",VLOOKUP($B25,'MAIN - SCORING'!$Z$14:$AJ$115,11,FALSE))</f>
        <v>-</v>
      </c>
      <c r="AM25" s="118">
        <f t="shared" si="10"/>
        <v>0</v>
      </c>
      <c r="AN25" s="111">
        <f t="shared" si="11"/>
        <v>0</v>
      </c>
      <c r="AO25" s="7"/>
      <c r="AP25" s="115" t="str">
        <f t="shared" si="12"/>
        <v>-</v>
      </c>
      <c r="AQ25" s="130">
        <f t="shared" si="13"/>
        <v>0</v>
      </c>
      <c r="AR25" s="131">
        <f>IF(AQ25="-","-",(AQ25*Lookups!$T$3))</f>
        <v>0</v>
      </c>
      <c r="AS25" s="92" t="str">
        <f t="shared" si="77"/>
        <v>-</v>
      </c>
      <c r="AT25" s="92" t="str">
        <f t="shared" si="14"/>
        <v>-</v>
      </c>
      <c r="AU25" s="92" t="str">
        <f t="shared" si="15"/>
        <v>-</v>
      </c>
      <c r="AV25" s="93" t="str">
        <f>IF(I25="-","-",(I25/Lookups!$T$3))</f>
        <v>-</v>
      </c>
      <c r="AW25" s="94" t="str">
        <f t="shared" si="16"/>
        <v>-</v>
      </c>
      <c r="AX25" s="95" t="str">
        <f>IF(AW25="M",VLOOKUP(TEXT(MROUND(AV25,0.05),"#.00"),Lookups!$D$8:$E$3912,2,FALSE),"-")</f>
        <v>-</v>
      </c>
      <c r="AY25" s="95" t="str">
        <f>IF(AW25="W",VLOOKUP(TEXT(MROUND(AV25,0.05),"#.00"),Lookups!$J$8:$K$2640,2,FALSE),"-")</f>
        <v>-</v>
      </c>
      <c r="AZ25" s="95" t="str">
        <f>IF(H25="-","-",IF(AS25="Master",VLOOKUP(H25,Lookups!$O$8:$P$59,2,FALSE),"-"))</f>
        <v>-</v>
      </c>
      <c r="BB25" s="113" t="str">
        <f>IF(G25="-","-",VLOOKUP(G25,Input!$BZ$7:$CA$83,2,FALSE))</f>
        <v>-</v>
      </c>
      <c r="BD25" s="138" t="str">
        <f t="shared" si="17"/>
        <v>-</v>
      </c>
      <c r="BE25" s="139" t="str">
        <f t="shared" si="18"/>
        <v>-</v>
      </c>
      <c r="BF25" s="138" t="str">
        <f t="shared" si="19"/>
        <v>-</v>
      </c>
      <c r="BG25" s="139" t="str">
        <f t="shared" si="20"/>
        <v>-</v>
      </c>
      <c r="BH25" s="138" t="str">
        <f t="shared" si="21"/>
        <v>-</v>
      </c>
      <c r="BI25" s="139" t="str">
        <f t="shared" si="22"/>
        <v>-</v>
      </c>
      <c r="BJ25" s="138" t="str">
        <f t="shared" si="23"/>
        <v>-</v>
      </c>
      <c r="BK25" s="139" t="str">
        <f t="shared" si="24"/>
        <v>-</v>
      </c>
      <c r="BL25" s="138" t="str">
        <f t="shared" si="25"/>
        <v>-</v>
      </c>
      <c r="BM25" s="139" t="str">
        <f t="shared" si="26"/>
        <v>-</v>
      </c>
      <c r="BN25" s="138" t="str">
        <f t="shared" si="27"/>
        <v>-</v>
      </c>
      <c r="BO25" s="139" t="str">
        <f t="shared" si="28"/>
        <v>-</v>
      </c>
      <c r="BP25" s="138" t="str">
        <f t="shared" si="29"/>
        <v>-</v>
      </c>
      <c r="BQ25" s="139" t="str">
        <f t="shared" si="30"/>
        <v>-</v>
      </c>
      <c r="BR25" s="138" t="str">
        <f t="shared" si="31"/>
        <v>-</v>
      </c>
      <c r="BS25" s="139" t="str">
        <f t="shared" si="32"/>
        <v>-</v>
      </c>
      <c r="BT25" s="138" t="str">
        <f t="shared" si="33"/>
        <v>-</v>
      </c>
      <c r="BU25" s="139" t="str">
        <f t="shared" si="34"/>
        <v>-</v>
      </c>
      <c r="BV25" s="138" t="str">
        <f t="shared" si="35"/>
        <v>-</v>
      </c>
      <c r="BW25" s="139" t="str">
        <f t="shared" si="36"/>
        <v>-</v>
      </c>
      <c r="BX25" s="138" t="str">
        <f t="shared" si="37"/>
        <v>-</v>
      </c>
      <c r="BY25" s="139" t="str">
        <f t="shared" si="38"/>
        <v>-</v>
      </c>
      <c r="BZ25" s="138" t="str">
        <f t="shared" si="39"/>
        <v>-</v>
      </c>
      <c r="CA25" s="139" t="str">
        <f t="shared" si="40"/>
        <v>-</v>
      </c>
      <c r="CB25" s="138" t="str">
        <f t="shared" si="41"/>
        <v>-</v>
      </c>
      <c r="CC25" s="139" t="str">
        <f t="shared" si="42"/>
        <v>-</v>
      </c>
      <c r="CD25" s="138" t="str">
        <f t="shared" si="43"/>
        <v>-</v>
      </c>
      <c r="CE25" s="139" t="str">
        <f t="shared" si="44"/>
        <v>-</v>
      </c>
      <c r="CF25" s="138" t="str">
        <f t="shared" si="45"/>
        <v>-</v>
      </c>
      <c r="CG25" s="139" t="str">
        <f t="shared" si="46"/>
        <v>-</v>
      </c>
      <c r="CH25" s="138" t="str">
        <f t="shared" si="47"/>
        <v>-</v>
      </c>
      <c r="CI25" s="139" t="str">
        <f t="shared" si="48"/>
        <v>-</v>
      </c>
      <c r="CJ25" s="138" t="str">
        <f t="shared" si="49"/>
        <v>-</v>
      </c>
      <c r="CK25" s="139" t="str">
        <f t="shared" si="50"/>
        <v>-</v>
      </c>
      <c r="CL25" s="138" t="str">
        <f t="shared" si="51"/>
        <v>-</v>
      </c>
      <c r="CM25" s="139" t="str">
        <f t="shared" si="52"/>
        <v>-</v>
      </c>
      <c r="CN25" s="138" t="str">
        <f t="shared" si="53"/>
        <v>-</v>
      </c>
      <c r="CO25" s="139" t="str">
        <f t="shared" si="54"/>
        <v>-</v>
      </c>
      <c r="CP25" s="138" t="str">
        <f t="shared" si="55"/>
        <v>-</v>
      </c>
      <c r="CQ25" s="139" t="str">
        <f t="shared" si="56"/>
        <v>-</v>
      </c>
      <c r="CR25" s="138" t="str">
        <f t="shared" si="57"/>
        <v>-</v>
      </c>
      <c r="CS25" s="139" t="str">
        <f t="shared" si="58"/>
        <v>-</v>
      </c>
      <c r="CT25" s="138" t="str">
        <f t="shared" si="59"/>
        <v>-</v>
      </c>
      <c r="CU25" s="139" t="str">
        <f t="shared" si="60"/>
        <v>-</v>
      </c>
      <c r="CV25" s="138" t="str">
        <f t="shared" si="61"/>
        <v>-</v>
      </c>
      <c r="CW25" s="139" t="str">
        <f t="shared" si="62"/>
        <v>-</v>
      </c>
      <c r="CX25" s="138" t="str">
        <f t="shared" si="63"/>
        <v>-</v>
      </c>
      <c r="CY25" s="139" t="str">
        <f t="shared" si="64"/>
        <v>-</v>
      </c>
      <c r="CZ25" s="138" t="str">
        <f t="shared" si="65"/>
        <v>-</v>
      </c>
      <c r="DA25" s="139" t="str">
        <f t="shared" si="66"/>
        <v>-</v>
      </c>
      <c r="DB25" s="138" t="str">
        <f t="shared" si="67"/>
        <v>-</v>
      </c>
      <c r="DC25" s="139" t="str">
        <f t="shared" si="68"/>
        <v>-</v>
      </c>
      <c r="DD25" s="138" t="str">
        <f t="shared" si="69"/>
        <v>-</v>
      </c>
      <c r="DE25" s="139" t="str">
        <f t="shared" si="70"/>
        <v>-</v>
      </c>
      <c r="DF25" s="138" t="str">
        <f t="shared" si="71"/>
        <v>-</v>
      </c>
      <c r="DG25" s="139" t="str">
        <f t="shared" si="72"/>
        <v>-</v>
      </c>
      <c r="DH25" s="138" t="str">
        <f t="shared" si="73"/>
        <v>-</v>
      </c>
      <c r="DI25" s="139" t="str">
        <f t="shared" si="74"/>
        <v>-</v>
      </c>
      <c r="DJ25" s="138" t="str">
        <f t="shared" si="75"/>
        <v>-</v>
      </c>
      <c r="DK25" s="139" t="str">
        <f t="shared" si="76"/>
        <v>-</v>
      </c>
    </row>
    <row r="26" spans="1:115" x14ac:dyDescent="0.25">
      <c r="A26" s="3"/>
      <c r="B26" s="44">
        <f>IF(Input!B26="","-",Input!B26)</f>
        <v>20</v>
      </c>
      <c r="C26" s="85" t="str">
        <f>IF(Input!C26="","-",Input!C26)</f>
        <v>-</v>
      </c>
      <c r="D26" s="85" t="str">
        <f>IF(Input!D26="","-",Input!D26)</f>
        <v>-</v>
      </c>
      <c r="E26" s="85" t="str">
        <f>IF(Input!E26="","-",Input!E26)</f>
        <v>-</v>
      </c>
      <c r="F26" s="85" t="str">
        <f>IF(Input!F26="","-",Input!F26)</f>
        <v>-</v>
      </c>
      <c r="G26" s="85" t="str">
        <f>IF(Input!G26="","-",Input!G26)</f>
        <v>-</v>
      </c>
      <c r="H26" s="86" t="str">
        <f>IF(Input!H26="","-",Input!H26)</f>
        <v>-</v>
      </c>
      <c r="I26" s="308" t="str">
        <f>IF(Input!I26="","-",Input!I26)</f>
        <v>-</v>
      </c>
      <c r="J26" s="3"/>
      <c r="K26" s="113" t="str">
        <f>IF(ISBLANK(VLOOKUP($B26,'MAIN - SCORING'!$B$14:$L$115,6,FALSE)),"-",VLOOKUP($B26,'MAIN - SCORING'!$B$14:$L$115,6,FALSE))</f>
        <v>-</v>
      </c>
      <c r="L26" s="113" t="str">
        <f>IF(ISBLANK(VLOOKUP($B26,'MAIN - SCORING'!$B$14:$L$115,7,FALSE)),"-",VLOOKUP($B26,'MAIN - SCORING'!$B$14:$L$115,7,FALSE))</f>
        <v>-</v>
      </c>
      <c r="M26" s="118">
        <f t="shared" si="0"/>
        <v>0</v>
      </c>
      <c r="N26" s="113" t="str">
        <f>IF(ISBLANK(VLOOKUP($B26,'MAIN - SCORING'!$B$14:$L$115,8,FALSE)),"-",VLOOKUP($B26,'MAIN - SCORING'!$B$14:$L$115,8,FALSE))</f>
        <v>-</v>
      </c>
      <c r="O26" s="113" t="str">
        <f>IF(ISBLANK(VLOOKUP($B26,'MAIN - SCORING'!$B$14:$L$115,9,FALSE)),"-",VLOOKUP($B26,'MAIN - SCORING'!$B$14:$L$115,9,FALSE))</f>
        <v>-</v>
      </c>
      <c r="P26" s="118">
        <f t="shared" si="1"/>
        <v>0</v>
      </c>
      <c r="Q26" s="113" t="str">
        <f>IF(ISBLANK(VLOOKUP($B26,'MAIN - SCORING'!$B$14:$L$115,10,FALSE)),"-",VLOOKUP($B26,'MAIN - SCORING'!$B$14:$L$115,10,FALSE))</f>
        <v>-</v>
      </c>
      <c r="R26" s="113" t="str">
        <f>IF(ISBLANK(VLOOKUP($B26,'MAIN - SCORING'!$B$14:$L$115,11,FALSE)),"-",VLOOKUP($B26,'MAIN - SCORING'!$B$14:$L$115,11,FALSE))</f>
        <v>-</v>
      </c>
      <c r="S26" s="118">
        <f t="shared" si="2"/>
        <v>0</v>
      </c>
      <c r="T26" s="111">
        <f t="shared" si="3"/>
        <v>0</v>
      </c>
      <c r="U26" s="113" t="str">
        <f>IF(ISBLANK(VLOOKUP($B26,'MAIN - SCORING'!$N$14:$X$115,6,FALSE)),"-",VLOOKUP($B26,'MAIN - SCORING'!$N$14:$X$115,6,FALSE))</f>
        <v>-</v>
      </c>
      <c r="V26" s="113" t="str">
        <f>IF(ISBLANK(VLOOKUP($B26,'MAIN - SCORING'!$N$14:$X$115,7,FALSE)),"-",VLOOKUP($B26,'MAIN - SCORING'!$N$14:$X$115,7,FALSE))</f>
        <v>-</v>
      </c>
      <c r="W26" s="118">
        <f t="shared" si="4"/>
        <v>0</v>
      </c>
      <c r="X26" s="113" t="str">
        <f>IF(ISBLANK(VLOOKUP($B26,'MAIN - SCORING'!$N$14:$X$115,8,FALSE)),"-",VLOOKUP($B26,'MAIN - SCORING'!$N$14:$X$115,8,FALSE))</f>
        <v>-</v>
      </c>
      <c r="Y26" s="113" t="str">
        <f>IF(ISBLANK(VLOOKUP($B26,'MAIN - SCORING'!$N$14:$X$115,9,FALSE)),"-",VLOOKUP($B26,'MAIN - SCORING'!$N$14:$X$115,9,FALSE))</f>
        <v>-</v>
      </c>
      <c r="Z26" s="118">
        <f t="shared" si="5"/>
        <v>0</v>
      </c>
      <c r="AA26" s="113" t="str">
        <f>IF(ISBLANK(VLOOKUP($B26,'MAIN - SCORING'!$N$14:$X$115,10,FALSE)),"-",VLOOKUP($B26,'MAIN - SCORING'!$N$14:$X$115,10,FALSE))</f>
        <v>-</v>
      </c>
      <c r="AB26" s="113" t="str">
        <f>IF(ISBLANK(VLOOKUP($B26,'MAIN - SCORING'!$N$14:$X$115,11,FALSE)),"-",VLOOKUP($B26,'MAIN - SCORING'!$N$14:$X$115,11,FALSE))</f>
        <v>-</v>
      </c>
      <c r="AC26" s="118">
        <f t="shared" si="6"/>
        <v>0</v>
      </c>
      <c r="AD26" s="111">
        <f t="shared" si="7"/>
        <v>0</v>
      </c>
      <c r="AE26" s="113" t="str">
        <f>IF(ISBLANK(VLOOKUP($B26,'MAIN - SCORING'!$Z$14:$AJ$115,6,FALSE)),"-",VLOOKUP($B26,'MAIN - SCORING'!$Z$14:$AJ$115,6,FALSE))</f>
        <v>-</v>
      </c>
      <c r="AF26" s="113" t="str">
        <f>IF(ISBLANK(VLOOKUP($B26,'MAIN - SCORING'!$Z$14:$AJ$115,7,FALSE)),"-",VLOOKUP($B26,'MAIN - SCORING'!$Z$14:$AJ$115,7,FALSE))</f>
        <v>-</v>
      </c>
      <c r="AG26" s="118">
        <f t="shared" si="8"/>
        <v>0</v>
      </c>
      <c r="AH26" s="113" t="str">
        <f>IF(ISBLANK(VLOOKUP($B26,'MAIN - SCORING'!$Z$14:$AJ$115,8,FALSE)),"-",VLOOKUP($B26,'MAIN - SCORING'!$Z$14:$AJ$115,8,FALSE))</f>
        <v>-</v>
      </c>
      <c r="AI26" s="113" t="str">
        <f>IF(ISBLANK(VLOOKUP($B26,'MAIN - SCORING'!$Z$14:$AJ$115,9,FALSE)),"-",VLOOKUP($B26,'MAIN - SCORING'!$Z$14:$AJ$115,9,FALSE))</f>
        <v>-</v>
      </c>
      <c r="AJ26" s="118">
        <f t="shared" si="9"/>
        <v>0</v>
      </c>
      <c r="AK26" s="113" t="str">
        <f>IF(ISBLANK(VLOOKUP($B26,'MAIN - SCORING'!$Z$14:$AJ$115,10,FALSE)),"-",VLOOKUP($B26,'MAIN - SCORING'!$Z$14:$AJ$115,10,FALSE))</f>
        <v>-</v>
      </c>
      <c r="AL26" s="113" t="str">
        <f>IF(ISBLANK(VLOOKUP($B26,'MAIN - SCORING'!$Z$14:$AJ$115,11,FALSE)),"-",VLOOKUP($B26,'MAIN - SCORING'!$Z$14:$AJ$115,11,FALSE))</f>
        <v>-</v>
      </c>
      <c r="AM26" s="118">
        <f t="shared" si="10"/>
        <v>0</v>
      </c>
      <c r="AN26" s="111">
        <f t="shared" si="11"/>
        <v>0</v>
      </c>
      <c r="AO26" s="7"/>
      <c r="AP26" s="115" t="str">
        <f t="shared" si="12"/>
        <v>-</v>
      </c>
      <c r="AQ26" s="130">
        <f t="shared" si="13"/>
        <v>0</v>
      </c>
      <c r="AR26" s="131">
        <f>IF(AQ26="-","-",(AQ26*Lookups!$T$3))</f>
        <v>0</v>
      </c>
      <c r="AS26" s="92" t="str">
        <f t="shared" si="77"/>
        <v>-</v>
      </c>
      <c r="AT26" s="92" t="str">
        <f t="shared" si="14"/>
        <v>-</v>
      </c>
      <c r="AU26" s="92" t="str">
        <f t="shared" si="15"/>
        <v>-</v>
      </c>
      <c r="AV26" s="93" t="str">
        <f>IF(I26="-","-",(I26/Lookups!$T$3))</f>
        <v>-</v>
      </c>
      <c r="AW26" s="94" t="str">
        <f t="shared" si="16"/>
        <v>-</v>
      </c>
      <c r="AX26" s="95" t="str">
        <f>IF(AW26="M",VLOOKUP(TEXT(MROUND(AV26,0.05),"#.00"),Lookups!$D$8:$E$3912,2,FALSE),"-")</f>
        <v>-</v>
      </c>
      <c r="AY26" s="95" t="str">
        <f>IF(AW26="W",VLOOKUP(TEXT(MROUND(AV26,0.05),"#.00"),Lookups!$J$8:$K$2640,2,FALSE),"-")</f>
        <v>-</v>
      </c>
      <c r="AZ26" s="95" t="str">
        <f>IF(H26="-","-",IF(AS26="Master",VLOOKUP(H26,Lookups!$O$8:$P$59,2,FALSE),"-"))</f>
        <v>-</v>
      </c>
      <c r="BB26" s="113" t="str">
        <f>IF(G26="-","-",VLOOKUP(G26,Input!$BZ$7:$CA$83,2,FALSE))</f>
        <v>-</v>
      </c>
      <c r="BD26" s="138" t="str">
        <f t="shared" si="17"/>
        <v>-</v>
      </c>
      <c r="BE26" s="139" t="str">
        <f t="shared" si="18"/>
        <v>-</v>
      </c>
      <c r="BF26" s="138" t="str">
        <f t="shared" si="19"/>
        <v>-</v>
      </c>
      <c r="BG26" s="139" t="str">
        <f t="shared" si="20"/>
        <v>-</v>
      </c>
      <c r="BH26" s="138" t="str">
        <f t="shared" si="21"/>
        <v>-</v>
      </c>
      <c r="BI26" s="139" t="str">
        <f t="shared" si="22"/>
        <v>-</v>
      </c>
      <c r="BJ26" s="138" t="str">
        <f t="shared" si="23"/>
        <v>-</v>
      </c>
      <c r="BK26" s="139" t="str">
        <f t="shared" si="24"/>
        <v>-</v>
      </c>
      <c r="BL26" s="138" t="str">
        <f t="shared" si="25"/>
        <v>-</v>
      </c>
      <c r="BM26" s="139" t="str">
        <f t="shared" si="26"/>
        <v>-</v>
      </c>
      <c r="BN26" s="138" t="str">
        <f t="shared" si="27"/>
        <v>-</v>
      </c>
      <c r="BO26" s="139" t="str">
        <f t="shared" si="28"/>
        <v>-</v>
      </c>
      <c r="BP26" s="138" t="str">
        <f t="shared" si="29"/>
        <v>-</v>
      </c>
      <c r="BQ26" s="139" t="str">
        <f t="shared" si="30"/>
        <v>-</v>
      </c>
      <c r="BR26" s="138" t="str">
        <f t="shared" si="31"/>
        <v>-</v>
      </c>
      <c r="BS26" s="139" t="str">
        <f t="shared" si="32"/>
        <v>-</v>
      </c>
      <c r="BT26" s="138" t="str">
        <f t="shared" si="33"/>
        <v>-</v>
      </c>
      <c r="BU26" s="139" t="str">
        <f t="shared" si="34"/>
        <v>-</v>
      </c>
      <c r="BV26" s="138" t="str">
        <f t="shared" si="35"/>
        <v>-</v>
      </c>
      <c r="BW26" s="139" t="str">
        <f t="shared" si="36"/>
        <v>-</v>
      </c>
      <c r="BX26" s="138" t="str">
        <f t="shared" si="37"/>
        <v>-</v>
      </c>
      <c r="BY26" s="139" t="str">
        <f t="shared" si="38"/>
        <v>-</v>
      </c>
      <c r="BZ26" s="138" t="str">
        <f t="shared" si="39"/>
        <v>-</v>
      </c>
      <c r="CA26" s="139" t="str">
        <f t="shared" si="40"/>
        <v>-</v>
      </c>
      <c r="CB26" s="138" t="str">
        <f t="shared" si="41"/>
        <v>-</v>
      </c>
      <c r="CC26" s="139" t="str">
        <f t="shared" si="42"/>
        <v>-</v>
      </c>
      <c r="CD26" s="138" t="str">
        <f t="shared" si="43"/>
        <v>-</v>
      </c>
      <c r="CE26" s="139" t="str">
        <f t="shared" si="44"/>
        <v>-</v>
      </c>
      <c r="CF26" s="138" t="str">
        <f t="shared" si="45"/>
        <v>-</v>
      </c>
      <c r="CG26" s="139" t="str">
        <f t="shared" si="46"/>
        <v>-</v>
      </c>
      <c r="CH26" s="138" t="str">
        <f t="shared" si="47"/>
        <v>-</v>
      </c>
      <c r="CI26" s="139" t="str">
        <f t="shared" si="48"/>
        <v>-</v>
      </c>
      <c r="CJ26" s="138" t="str">
        <f t="shared" si="49"/>
        <v>-</v>
      </c>
      <c r="CK26" s="139" t="str">
        <f t="shared" si="50"/>
        <v>-</v>
      </c>
      <c r="CL26" s="138" t="str">
        <f t="shared" si="51"/>
        <v>-</v>
      </c>
      <c r="CM26" s="139" t="str">
        <f t="shared" si="52"/>
        <v>-</v>
      </c>
      <c r="CN26" s="138" t="str">
        <f t="shared" si="53"/>
        <v>-</v>
      </c>
      <c r="CO26" s="139" t="str">
        <f t="shared" si="54"/>
        <v>-</v>
      </c>
      <c r="CP26" s="138" t="str">
        <f t="shared" si="55"/>
        <v>-</v>
      </c>
      <c r="CQ26" s="139" t="str">
        <f t="shared" si="56"/>
        <v>-</v>
      </c>
      <c r="CR26" s="138" t="str">
        <f t="shared" si="57"/>
        <v>-</v>
      </c>
      <c r="CS26" s="139" t="str">
        <f t="shared" si="58"/>
        <v>-</v>
      </c>
      <c r="CT26" s="138" t="str">
        <f t="shared" si="59"/>
        <v>-</v>
      </c>
      <c r="CU26" s="139" t="str">
        <f t="shared" si="60"/>
        <v>-</v>
      </c>
      <c r="CV26" s="138" t="str">
        <f t="shared" si="61"/>
        <v>-</v>
      </c>
      <c r="CW26" s="139" t="str">
        <f t="shared" si="62"/>
        <v>-</v>
      </c>
      <c r="CX26" s="138" t="str">
        <f t="shared" si="63"/>
        <v>-</v>
      </c>
      <c r="CY26" s="139" t="str">
        <f t="shared" si="64"/>
        <v>-</v>
      </c>
      <c r="CZ26" s="138" t="str">
        <f t="shared" si="65"/>
        <v>-</v>
      </c>
      <c r="DA26" s="139" t="str">
        <f t="shared" si="66"/>
        <v>-</v>
      </c>
      <c r="DB26" s="138" t="str">
        <f t="shared" si="67"/>
        <v>-</v>
      </c>
      <c r="DC26" s="139" t="str">
        <f t="shared" si="68"/>
        <v>-</v>
      </c>
      <c r="DD26" s="138" t="str">
        <f t="shared" si="69"/>
        <v>-</v>
      </c>
      <c r="DE26" s="139" t="str">
        <f t="shared" si="70"/>
        <v>-</v>
      </c>
      <c r="DF26" s="138" t="str">
        <f t="shared" si="71"/>
        <v>-</v>
      </c>
      <c r="DG26" s="139" t="str">
        <f t="shared" si="72"/>
        <v>-</v>
      </c>
      <c r="DH26" s="138" t="str">
        <f t="shared" si="73"/>
        <v>-</v>
      </c>
      <c r="DI26" s="139" t="str">
        <f t="shared" si="74"/>
        <v>-</v>
      </c>
      <c r="DJ26" s="138" t="str">
        <f t="shared" si="75"/>
        <v>-</v>
      </c>
      <c r="DK26" s="139" t="str">
        <f t="shared" si="76"/>
        <v>-</v>
      </c>
    </row>
    <row r="27" spans="1:115" x14ac:dyDescent="0.25">
      <c r="A27" s="3"/>
      <c r="B27" s="44">
        <f>IF(Input!B27="","-",Input!B27)</f>
        <v>21</v>
      </c>
      <c r="C27" s="85" t="str">
        <f>IF(Input!C27="","-",Input!C27)</f>
        <v>-</v>
      </c>
      <c r="D27" s="85" t="str">
        <f>IF(Input!D27="","-",Input!D27)</f>
        <v>-</v>
      </c>
      <c r="E27" s="85" t="str">
        <f>IF(Input!E27="","-",Input!E27)</f>
        <v>-</v>
      </c>
      <c r="F27" s="85" t="str">
        <f>IF(Input!F27="","-",Input!F27)</f>
        <v>-</v>
      </c>
      <c r="G27" s="85" t="str">
        <f>IF(Input!G27="","-",Input!G27)</f>
        <v>-</v>
      </c>
      <c r="H27" s="86" t="str">
        <f>IF(Input!H27="","-",Input!H27)</f>
        <v>-</v>
      </c>
      <c r="I27" s="308" t="str">
        <f>IF(Input!I27="","-",Input!I27)</f>
        <v>-</v>
      </c>
      <c r="J27" s="3"/>
      <c r="K27" s="113" t="str">
        <f>IF(ISBLANK(VLOOKUP($B27,'MAIN - SCORING'!$B$14:$L$115,6,FALSE)),"-",VLOOKUP($B27,'MAIN - SCORING'!$B$14:$L$115,6,FALSE))</f>
        <v>-</v>
      </c>
      <c r="L27" s="113" t="str">
        <f>IF(ISBLANK(VLOOKUP($B27,'MAIN - SCORING'!$B$14:$L$115,7,FALSE)),"-",VLOOKUP($B27,'MAIN - SCORING'!$B$14:$L$115,7,FALSE))</f>
        <v>-</v>
      </c>
      <c r="M27" s="118">
        <f t="shared" si="0"/>
        <v>0</v>
      </c>
      <c r="N27" s="113" t="str">
        <f>IF(ISBLANK(VLOOKUP($B27,'MAIN - SCORING'!$B$14:$L$115,8,FALSE)),"-",VLOOKUP($B27,'MAIN - SCORING'!$B$14:$L$115,8,FALSE))</f>
        <v>-</v>
      </c>
      <c r="O27" s="113" t="str">
        <f>IF(ISBLANK(VLOOKUP($B27,'MAIN - SCORING'!$B$14:$L$115,9,FALSE)),"-",VLOOKUP($B27,'MAIN - SCORING'!$B$14:$L$115,9,FALSE))</f>
        <v>-</v>
      </c>
      <c r="P27" s="118">
        <f t="shared" si="1"/>
        <v>0</v>
      </c>
      <c r="Q27" s="113" t="str">
        <f>IF(ISBLANK(VLOOKUP($B27,'MAIN - SCORING'!$B$14:$L$115,10,FALSE)),"-",VLOOKUP($B27,'MAIN - SCORING'!$B$14:$L$115,10,FALSE))</f>
        <v>-</v>
      </c>
      <c r="R27" s="113" t="str">
        <f>IF(ISBLANK(VLOOKUP($B27,'MAIN - SCORING'!$B$14:$L$115,11,FALSE)),"-",VLOOKUP($B27,'MAIN - SCORING'!$B$14:$L$115,11,FALSE))</f>
        <v>-</v>
      </c>
      <c r="S27" s="118">
        <f t="shared" si="2"/>
        <v>0</v>
      </c>
      <c r="T27" s="111">
        <f t="shared" si="3"/>
        <v>0</v>
      </c>
      <c r="U27" s="113" t="str">
        <f>IF(ISBLANK(VLOOKUP($B27,'MAIN - SCORING'!$N$14:$X$115,6,FALSE)),"-",VLOOKUP($B27,'MAIN - SCORING'!$N$14:$X$115,6,FALSE))</f>
        <v>-</v>
      </c>
      <c r="V27" s="113" t="str">
        <f>IF(ISBLANK(VLOOKUP($B27,'MAIN - SCORING'!$N$14:$X$115,7,FALSE)),"-",VLOOKUP($B27,'MAIN - SCORING'!$N$14:$X$115,7,FALSE))</f>
        <v>-</v>
      </c>
      <c r="W27" s="118">
        <f t="shared" si="4"/>
        <v>0</v>
      </c>
      <c r="X27" s="113" t="str">
        <f>IF(ISBLANK(VLOOKUP($B27,'MAIN - SCORING'!$N$14:$X$115,8,FALSE)),"-",VLOOKUP($B27,'MAIN - SCORING'!$N$14:$X$115,8,FALSE))</f>
        <v>-</v>
      </c>
      <c r="Y27" s="113" t="str">
        <f>IF(ISBLANK(VLOOKUP($B27,'MAIN - SCORING'!$N$14:$X$115,9,FALSE)),"-",VLOOKUP($B27,'MAIN - SCORING'!$N$14:$X$115,9,FALSE))</f>
        <v>-</v>
      </c>
      <c r="Z27" s="118">
        <f t="shared" si="5"/>
        <v>0</v>
      </c>
      <c r="AA27" s="113" t="str">
        <f>IF(ISBLANK(VLOOKUP($B27,'MAIN - SCORING'!$N$14:$X$115,10,FALSE)),"-",VLOOKUP($B27,'MAIN - SCORING'!$N$14:$X$115,10,FALSE))</f>
        <v>-</v>
      </c>
      <c r="AB27" s="113" t="str">
        <f>IF(ISBLANK(VLOOKUP($B27,'MAIN - SCORING'!$N$14:$X$115,11,FALSE)),"-",VLOOKUP($B27,'MAIN - SCORING'!$N$14:$X$115,11,FALSE))</f>
        <v>-</v>
      </c>
      <c r="AC27" s="118">
        <f t="shared" si="6"/>
        <v>0</v>
      </c>
      <c r="AD27" s="111">
        <f t="shared" si="7"/>
        <v>0</v>
      </c>
      <c r="AE27" s="113" t="str">
        <f>IF(ISBLANK(VLOOKUP($B27,'MAIN - SCORING'!$Z$14:$AJ$115,6,FALSE)),"-",VLOOKUP($B27,'MAIN - SCORING'!$Z$14:$AJ$115,6,FALSE))</f>
        <v>-</v>
      </c>
      <c r="AF27" s="113" t="str">
        <f>IF(ISBLANK(VLOOKUP($B27,'MAIN - SCORING'!$Z$14:$AJ$115,7,FALSE)),"-",VLOOKUP($B27,'MAIN - SCORING'!$Z$14:$AJ$115,7,FALSE))</f>
        <v>-</v>
      </c>
      <c r="AG27" s="118">
        <f t="shared" si="8"/>
        <v>0</v>
      </c>
      <c r="AH27" s="113" t="str">
        <f>IF(ISBLANK(VLOOKUP($B27,'MAIN - SCORING'!$Z$14:$AJ$115,8,FALSE)),"-",VLOOKUP($B27,'MAIN - SCORING'!$Z$14:$AJ$115,8,FALSE))</f>
        <v>-</v>
      </c>
      <c r="AI27" s="113" t="str">
        <f>IF(ISBLANK(VLOOKUP($B27,'MAIN - SCORING'!$Z$14:$AJ$115,9,FALSE)),"-",VLOOKUP($B27,'MAIN - SCORING'!$Z$14:$AJ$115,9,FALSE))</f>
        <v>-</v>
      </c>
      <c r="AJ27" s="118">
        <f t="shared" si="9"/>
        <v>0</v>
      </c>
      <c r="AK27" s="113" t="str">
        <f>IF(ISBLANK(VLOOKUP($B27,'MAIN - SCORING'!$Z$14:$AJ$115,10,FALSE)),"-",VLOOKUP($B27,'MAIN - SCORING'!$Z$14:$AJ$115,10,FALSE))</f>
        <v>-</v>
      </c>
      <c r="AL27" s="113" t="str">
        <f>IF(ISBLANK(VLOOKUP($B27,'MAIN - SCORING'!$Z$14:$AJ$115,11,FALSE)),"-",VLOOKUP($B27,'MAIN - SCORING'!$Z$14:$AJ$115,11,FALSE))</f>
        <v>-</v>
      </c>
      <c r="AM27" s="118">
        <f t="shared" si="10"/>
        <v>0</v>
      </c>
      <c r="AN27" s="111">
        <f t="shared" si="11"/>
        <v>0</v>
      </c>
      <c r="AO27" s="7"/>
      <c r="AP27" s="115" t="str">
        <f t="shared" si="12"/>
        <v>-</v>
      </c>
      <c r="AQ27" s="130">
        <f t="shared" si="13"/>
        <v>0</v>
      </c>
      <c r="AR27" s="131">
        <f>IF(AQ27="-","-",(AQ27*Lookups!$T$3))</f>
        <v>0</v>
      </c>
      <c r="AS27" s="92" t="str">
        <f t="shared" si="77"/>
        <v>-</v>
      </c>
      <c r="AT27" s="92" t="str">
        <f t="shared" si="14"/>
        <v>-</v>
      </c>
      <c r="AU27" s="92" t="str">
        <f t="shared" si="15"/>
        <v>-</v>
      </c>
      <c r="AV27" s="93" t="str">
        <f>IF(I27="-","-",(I27/Lookups!$T$3))</f>
        <v>-</v>
      </c>
      <c r="AW27" s="94" t="str">
        <f t="shared" si="16"/>
        <v>-</v>
      </c>
      <c r="AX27" s="95" t="str">
        <f>IF(AW27="M",VLOOKUP(TEXT(MROUND(AV27,0.05),"#.00"),Lookups!$D$8:$E$3912,2,FALSE),"-")</f>
        <v>-</v>
      </c>
      <c r="AY27" s="95" t="str">
        <f>IF(AW27="W",VLOOKUP(TEXT(MROUND(AV27,0.05),"#.00"),Lookups!$J$8:$K$2640,2,FALSE),"-")</f>
        <v>-</v>
      </c>
      <c r="AZ27" s="95" t="str">
        <f>IF(H27="-","-",IF(AS27="Master",VLOOKUP(H27,Lookups!$O$8:$P$59,2,FALSE),"-"))</f>
        <v>-</v>
      </c>
      <c r="BB27" s="113" t="str">
        <f>IF(G27="-","-",VLOOKUP(G27,Input!$BZ$7:$CA$83,2,FALSE))</f>
        <v>-</v>
      </c>
      <c r="BD27" s="138" t="str">
        <f t="shared" si="17"/>
        <v>-</v>
      </c>
      <c r="BE27" s="139" t="str">
        <f t="shared" si="18"/>
        <v>-</v>
      </c>
      <c r="BF27" s="138" t="str">
        <f t="shared" si="19"/>
        <v>-</v>
      </c>
      <c r="BG27" s="139" t="str">
        <f t="shared" si="20"/>
        <v>-</v>
      </c>
      <c r="BH27" s="138" t="str">
        <f t="shared" si="21"/>
        <v>-</v>
      </c>
      <c r="BI27" s="139" t="str">
        <f t="shared" si="22"/>
        <v>-</v>
      </c>
      <c r="BJ27" s="138" t="str">
        <f t="shared" si="23"/>
        <v>-</v>
      </c>
      <c r="BK27" s="139" t="str">
        <f t="shared" si="24"/>
        <v>-</v>
      </c>
      <c r="BL27" s="138" t="str">
        <f t="shared" si="25"/>
        <v>-</v>
      </c>
      <c r="BM27" s="139" t="str">
        <f t="shared" si="26"/>
        <v>-</v>
      </c>
      <c r="BN27" s="138" t="str">
        <f t="shared" si="27"/>
        <v>-</v>
      </c>
      <c r="BO27" s="139" t="str">
        <f t="shared" si="28"/>
        <v>-</v>
      </c>
      <c r="BP27" s="138" t="str">
        <f t="shared" si="29"/>
        <v>-</v>
      </c>
      <c r="BQ27" s="139" t="str">
        <f t="shared" si="30"/>
        <v>-</v>
      </c>
      <c r="BR27" s="138" t="str">
        <f t="shared" si="31"/>
        <v>-</v>
      </c>
      <c r="BS27" s="139" t="str">
        <f t="shared" si="32"/>
        <v>-</v>
      </c>
      <c r="BT27" s="138" t="str">
        <f t="shared" si="33"/>
        <v>-</v>
      </c>
      <c r="BU27" s="139" t="str">
        <f t="shared" si="34"/>
        <v>-</v>
      </c>
      <c r="BV27" s="138" t="str">
        <f t="shared" si="35"/>
        <v>-</v>
      </c>
      <c r="BW27" s="139" t="str">
        <f t="shared" si="36"/>
        <v>-</v>
      </c>
      <c r="BX27" s="138" t="str">
        <f t="shared" si="37"/>
        <v>-</v>
      </c>
      <c r="BY27" s="139" t="str">
        <f t="shared" si="38"/>
        <v>-</v>
      </c>
      <c r="BZ27" s="138" t="str">
        <f t="shared" si="39"/>
        <v>-</v>
      </c>
      <c r="CA27" s="139" t="str">
        <f t="shared" si="40"/>
        <v>-</v>
      </c>
      <c r="CB27" s="138" t="str">
        <f t="shared" si="41"/>
        <v>-</v>
      </c>
      <c r="CC27" s="139" t="str">
        <f t="shared" si="42"/>
        <v>-</v>
      </c>
      <c r="CD27" s="138" t="str">
        <f t="shared" si="43"/>
        <v>-</v>
      </c>
      <c r="CE27" s="139" t="str">
        <f t="shared" si="44"/>
        <v>-</v>
      </c>
      <c r="CF27" s="138" t="str">
        <f t="shared" si="45"/>
        <v>-</v>
      </c>
      <c r="CG27" s="139" t="str">
        <f t="shared" si="46"/>
        <v>-</v>
      </c>
      <c r="CH27" s="138" t="str">
        <f t="shared" si="47"/>
        <v>-</v>
      </c>
      <c r="CI27" s="139" t="str">
        <f t="shared" si="48"/>
        <v>-</v>
      </c>
      <c r="CJ27" s="138" t="str">
        <f t="shared" si="49"/>
        <v>-</v>
      </c>
      <c r="CK27" s="139" t="str">
        <f t="shared" si="50"/>
        <v>-</v>
      </c>
      <c r="CL27" s="138" t="str">
        <f t="shared" si="51"/>
        <v>-</v>
      </c>
      <c r="CM27" s="139" t="str">
        <f t="shared" si="52"/>
        <v>-</v>
      </c>
      <c r="CN27" s="138" t="str">
        <f t="shared" si="53"/>
        <v>-</v>
      </c>
      <c r="CO27" s="139" t="str">
        <f t="shared" si="54"/>
        <v>-</v>
      </c>
      <c r="CP27" s="138" t="str">
        <f t="shared" si="55"/>
        <v>-</v>
      </c>
      <c r="CQ27" s="139" t="str">
        <f t="shared" si="56"/>
        <v>-</v>
      </c>
      <c r="CR27" s="138" t="str">
        <f t="shared" si="57"/>
        <v>-</v>
      </c>
      <c r="CS27" s="139" t="str">
        <f t="shared" si="58"/>
        <v>-</v>
      </c>
      <c r="CT27" s="138" t="str">
        <f t="shared" si="59"/>
        <v>-</v>
      </c>
      <c r="CU27" s="139" t="str">
        <f t="shared" si="60"/>
        <v>-</v>
      </c>
      <c r="CV27" s="138" t="str">
        <f t="shared" si="61"/>
        <v>-</v>
      </c>
      <c r="CW27" s="139" t="str">
        <f t="shared" si="62"/>
        <v>-</v>
      </c>
      <c r="CX27" s="138" t="str">
        <f t="shared" si="63"/>
        <v>-</v>
      </c>
      <c r="CY27" s="139" t="str">
        <f t="shared" si="64"/>
        <v>-</v>
      </c>
      <c r="CZ27" s="138" t="str">
        <f t="shared" si="65"/>
        <v>-</v>
      </c>
      <c r="DA27" s="139" t="str">
        <f t="shared" si="66"/>
        <v>-</v>
      </c>
      <c r="DB27" s="138" t="str">
        <f t="shared" si="67"/>
        <v>-</v>
      </c>
      <c r="DC27" s="139" t="str">
        <f t="shared" si="68"/>
        <v>-</v>
      </c>
      <c r="DD27" s="138" t="str">
        <f t="shared" si="69"/>
        <v>-</v>
      </c>
      <c r="DE27" s="139" t="str">
        <f t="shared" si="70"/>
        <v>-</v>
      </c>
      <c r="DF27" s="138" t="str">
        <f t="shared" si="71"/>
        <v>-</v>
      </c>
      <c r="DG27" s="139" t="str">
        <f t="shared" si="72"/>
        <v>-</v>
      </c>
      <c r="DH27" s="138" t="str">
        <f t="shared" si="73"/>
        <v>-</v>
      </c>
      <c r="DI27" s="139" t="str">
        <f t="shared" si="74"/>
        <v>-</v>
      </c>
      <c r="DJ27" s="138" t="str">
        <f t="shared" si="75"/>
        <v>-</v>
      </c>
      <c r="DK27" s="139" t="str">
        <f t="shared" si="76"/>
        <v>-</v>
      </c>
    </row>
    <row r="28" spans="1:115" x14ac:dyDescent="0.25">
      <c r="A28" s="3"/>
      <c r="B28" s="44">
        <f>IF(Input!B28="","-",Input!B28)</f>
        <v>22</v>
      </c>
      <c r="C28" s="85" t="str">
        <f>IF(Input!C28="","-",Input!C28)</f>
        <v>-</v>
      </c>
      <c r="D28" s="85" t="str">
        <f>IF(Input!D28="","-",Input!D28)</f>
        <v>-</v>
      </c>
      <c r="E28" s="85" t="str">
        <f>IF(Input!E28="","-",Input!E28)</f>
        <v>-</v>
      </c>
      <c r="F28" s="85" t="str">
        <f>IF(Input!F28="","-",Input!F28)</f>
        <v>-</v>
      </c>
      <c r="G28" s="85" t="str">
        <f>IF(Input!G28="","-",Input!G28)</f>
        <v>-</v>
      </c>
      <c r="H28" s="86" t="str">
        <f>IF(Input!H28="","-",Input!H28)</f>
        <v>-</v>
      </c>
      <c r="I28" s="308" t="str">
        <f>IF(Input!I28="","-",Input!I28)</f>
        <v>-</v>
      </c>
      <c r="J28" s="3"/>
      <c r="K28" s="113" t="str">
        <f>IF(ISBLANK(VLOOKUP($B28,'MAIN - SCORING'!$B$14:$L$115,6,FALSE)),"-",VLOOKUP($B28,'MAIN - SCORING'!$B$14:$L$115,6,FALSE))</f>
        <v>-</v>
      </c>
      <c r="L28" s="113" t="str">
        <f>IF(ISBLANK(VLOOKUP($B28,'MAIN - SCORING'!$B$14:$L$115,7,FALSE)),"-",VLOOKUP($B28,'MAIN - SCORING'!$B$14:$L$115,7,FALSE))</f>
        <v>-</v>
      </c>
      <c r="M28" s="118">
        <f t="shared" si="0"/>
        <v>0</v>
      </c>
      <c r="N28" s="113" t="str">
        <f>IF(ISBLANK(VLOOKUP($B28,'MAIN - SCORING'!$B$14:$L$115,8,FALSE)),"-",VLOOKUP($B28,'MAIN - SCORING'!$B$14:$L$115,8,FALSE))</f>
        <v>-</v>
      </c>
      <c r="O28" s="113" t="str">
        <f>IF(ISBLANK(VLOOKUP($B28,'MAIN - SCORING'!$B$14:$L$115,9,FALSE)),"-",VLOOKUP($B28,'MAIN - SCORING'!$B$14:$L$115,9,FALSE))</f>
        <v>-</v>
      </c>
      <c r="P28" s="118">
        <f t="shared" si="1"/>
        <v>0</v>
      </c>
      <c r="Q28" s="113" t="str">
        <f>IF(ISBLANK(VLOOKUP($B28,'MAIN - SCORING'!$B$14:$L$115,10,FALSE)),"-",VLOOKUP($B28,'MAIN - SCORING'!$B$14:$L$115,10,FALSE))</f>
        <v>-</v>
      </c>
      <c r="R28" s="113" t="str">
        <f>IF(ISBLANK(VLOOKUP($B28,'MAIN - SCORING'!$B$14:$L$115,11,FALSE)),"-",VLOOKUP($B28,'MAIN - SCORING'!$B$14:$L$115,11,FALSE))</f>
        <v>-</v>
      </c>
      <c r="S28" s="118">
        <f t="shared" si="2"/>
        <v>0</v>
      </c>
      <c r="T28" s="111">
        <f t="shared" si="3"/>
        <v>0</v>
      </c>
      <c r="U28" s="113" t="str">
        <f>IF(ISBLANK(VLOOKUP($B28,'MAIN - SCORING'!$N$14:$X$115,6,FALSE)),"-",VLOOKUP($B28,'MAIN - SCORING'!$N$14:$X$115,6,FALSE))</f>
        <v>-</v>
      </c>
      <c r="V28" s="113" t="str">
        <f>IF(ISBLANK(VLOOKUP($B28,'MAIN - SCORING'!$N$14:$X$115,7,FALSE)),"-",VLOOKUP($B28,'MAIN - SCORING'!$N$14:$X$115,7,FALSE))</f>
        <v>-</v>
      </c>
      <c r="W28" s="118">
        <f t="shared" si="4"/>
        <v>0</v>
      </c>
      <c r="X28" s="113" t="str">
        <f>IF(ISBLANK(VLOOKUP($B28,'MAIN - SCORING'!$N$14:$X$115,8,FALSE)),"-",VLOOKUP($B28,'MAIN - SCORING'!$N$14:$X$115,8,FALSE))</f>
        <v>-</v>
      </c>
      <c r="Y28" s="113" t="str">
        <f>IF(ISBLANK(VLOOKUP($B28,'MAIN - SCORING'!$N$14:$X$115,9,FALSE)),"-",VLOOKUP($B28,'MAIN - SCORING'!$N$14:$X$115,9,FALSE))</f>
        <v>-</v>
      </c>
      <c r="Z28" s="118">
        <f t="shared" si="5"/>
        <v>0</v>
      </c>
      <c r="AA28" s="113" t="str">
        <f>IF(ISBLANK(VLOOKUP($B28,'MAIN - SCORING'!$N$14:$X$115,10,FALSE)),"-",VLOOKUP($B28,'MAIN - SCORING'!$N$14:$X$115,10,FALSE))</f>
        <v>-</v>
      </c>
      <c r="AB28" s="113" t="str">
        <f>IF(ISBLANK(VLOOKUP($B28,'MAIN - SCORING'!$N$14:$X$115,11,FALSE)),"-",VLOOKUP($B28,'MAIN - SCORING'!$N$14:$X$115,11,FALSE))</f>
        <v>-</v>
      </c>
      <c r="AC28" s="118">
        <f t="shared" si="6"/>
        <v>0</v>
      </c>
      <c r="AD28" s="111">
        <f t="shared" si="7"/>
        <v>0</v>
      </c>
      <c r="AE28" s="113" t="str">
        <f>IF(ISBLANK(VLOOKUP($B28,'MAIN - SCORING'!$Z$14:$AJ$115,6,FALSE)),"-",VLOOKUP($B28,'MAIN - SCORING'!$Z$14:$AJ$115,6,FALSE))</f>
        <v>-</v>
      </c>
      <c r="AF28" s="113" t="str">
        <f>IF(ISBLANK(VLOOKUP($B28,'MAIN - SCORING'!$Z$14:$AJ$115,7,FALSE)),"-",VLOOKUP($B28,'MAIN - SCORING'!$Z$14:$AJ$115,7,FALSE))</f>
        <v>-</v>
      </c>
      <c r="AG28" s="118">
        <f t="shared" si="8"/>
        <v>0</v>
      </c>
      <c r="AH28" s="113" t="str">
        <f>IF(ISBLANK(VLOOKUP($B28,'MAIN - SCORING'!$Z$14:$AJ$115,8,FALSE)),"-",VLOOKUP($B28,'MAIN - SCORING'!$Z$14:$AJ$115,8,FALSE))</f>
        <v>-</v>
      </c>
      <c r="AI28" s="113" t="str">
        <f>IF(ISBLANK(VLOOKUP($B28,'MAIN - SCORING'!$Z$14:$AJ$115,9,FALSE)),"-",VLOOKUP($B28,'MAIN - SCORING'!$Z$14:$AJ$115,9,FALSE))</f>
        <v>-</v>
      </c>
      <c r="AJ28" s="118">
        <f t="shared" si="9"/>
        <v>0</v>
      </c>
      <c r="AK28" s="113" t="str">
        <f>IF(ISBLANK(VLOOKUP($B28,'MAIN - SCORING'!$Z$14:$AJ$115,10,FALSE)),"-",VLOOKUP($B28,'MAIN - SCORING'!$Z$14:$AJ$115,10,FALSE))</f>
        <v>-</v>
      </c>
      <c r="AL28" s="113" t="str">
        <f>IF(ISBLANK(VLOOKUP($B28,'MAIN - SCORING'!$Z$14:$AJ$115,11,FALSE)),"-",VLOOKUP($B28,'MAIN - SCORING'!$Z$14:$AJ$115,11,FALSE))</f>
        <v>-</v>
      </c>
      <c r="AM28" s="118">
        <f t="shared" si="10"/>
        <v>0</v>
      </c>
      <c r="AN28" s="111">
        <f t="shared" si="11"/>
        <v>0</v>
      </c>
      <c r="AO28" s="7"/>
      <c r="AP28" s="115" t="str">
        <f t="shared" si="12"/>
        <v>-</v>
      </c>
      <c r="AQ28" s="130">
        <f t="shared" si="13"/>
        <v>0</v>
      </c>
      <c r="AR28" s="131">
        <f>IF(AQ28="-","-",(AQ28*Lookups!$T$3))</f>
        <v>0</v>
      </c>
      <c r="AS28" s="92" t="str">
        <f t="shared" si="77"/>
        <v>-</v>
      </c>
      <c r="AT28" s="92" t="str">
        <f t="shared" si="14"/>
        <v>-</v>
      </c>
      <c r="AU28" s="92" t="str">
        <f t="shared" si="15"/>
        <v>-</v>
      </c>
      <c r="AV28" s="93" t="str">
        <f>IF(I28="-","-",(I28/Lookups!$T$3))</f>
        <v>-</v>
      </c>
      <c r="AW28" s="94" t="str">
        <f t="shared" si="16"/>
        <v>-</v>
      </c>
      <c r="AX28" s="95" t="str">
        <f>IF(AW28="M",VLOOKUP(TEXT(MROUND(AV28,0.05),"#.00"),Lookups!$D$8:$E$3912,2,FALSE),"-")</f>
        <v>-</v>
      </c>
      <c r="AY28" s="95" t="str">
        <f>IF(AW28="W",VLOOKUP(TEXT(MROUND(AV28,0.05),"#.00"),Lookups!$J$8:$K$2640,2,FALSE),"-")</f>
        <v>-</v>
      </c>
      <c r="AZ28" s="95" t="str">
        <f>IF(H28="-","-",IF(AS28="Master",VLOOKUP(H28,Lookups!$O$8:$P$59,2,FALSE),"-"))</f>
        <v>-</v>
      </c>
      <c r="BB28" s="113" t="str">
        <f>IF(G28="-","-",VLOOKUP(G28,Input!$BZ$7:$CA$83,2,FALSE))</f>
        <v>-</v>
      </c>
      <c r="BD28" s="138" t="str">
        <f t="shared" si="17"/>
        <v>-</v>
      </c>
      <c r="BE28" s="139" t="str">
        <f t="shared" si="18"/>
        <v>-</v>
      </c>
      <c r="BF28" s="138" t="str">
        <f t="shared" si="19"/>
        <v>-</v>
      </c>
      <c r="BG28" s="139" t="str">
        <f t="shared" si="20"/>
        <v>-</v>
      </c>
      <c r="BH28" s="138" t="str">
        <f t="shared" si="21"/>
        <v>-</v>
      </c>
      <c r="BI28" s="139" t="str">
        <f t="shared" si="22"/>
        <v>-</v>
      </c>
      <c r="BJ28" s="138" t="str">
        <f t="shared" si="23"/>
        <v>-</v>
      </c>
      <c r="BK28" s="139" t="str">
        <f t="shared" si="24"/>
        <v>-</v>
      </c>
      <c r="BL28" s="138" t="str">
        <f t="shared" si="25"/>
        <v>-</v>
      </c>
      <c r="BM28" s="139" t="str">
        <f t="shared" si="26"/>
        <v>-</v>
      </c>
      <c r="BN28" s="138" t="str">
        <f t="shared" si="27"/>
        <v>-</v>
      </c>
      <c r="BO28" s="139" t="str">
        <f t="shared" si="28"/>
        <v>-</v>
      </c>
      <c r="BP28" s="138" t="str">
        <f t="shared" si="29"/>
        <v>-</v>
      </c>
      <c r="BQ28" s="139" t="str">
        <f t="shared" si="30"/>
        <v>-</v>
      </c>
      <c r="BR28" s="138" t="str">
        <f t="shared" si="31"/>
        <v>-</v>
      </c>
      <c r="BS28" s="139" t="str">
        <f t="shared" si="32"/>
        <v>-</v>
      </c>
      <c r="BT28" s="138" t="str">
        <f t="shared" si="33"/>
        <v>-</v>
      </c>
      <c r="BU28" s="139" t="str">
        <f t="shared" si="34"/>
        <v>-</v>
      </c>
      <c r="BV28" s="138" t="str">
        <f t="shared" si="35"/>
        <v>-</v>
      </c>
      <c r="BW28" s="139" t="str">
        <f t="shared" si="36"/>
        <v>-</v>
      </c>
      <c r="BX28" s="138" t="str">
        <f t="shared" si="37"/>
        <v>-</v>
      </c>
      <c r="BY28" s="139" t="str">
        <f t="shared" si="38"/>
        <v>-</v>
      </c>
      <c r="BZ28" s="138" t="str">
        <f t="shared" si="39"/>
        <v>-</v>
      </c>
      <c r="CA28" s="139" t="str">
        <f t="shared" si="40"/>
        <v>-</v>
      </c>
      <c r="CB28" s="138" t="str">
        <f t="shared" si="41"/>
        <v>-</v>
      </c>
      <c r="CC28" s="139" t="str">
        <f t="shared" si="42"/>
        <v>-</v>
      </c>
      <c r="CD28" s="138" t="str">
        <f t="shared" si="43"/>
        <v>-</v>
      </c>
      <c r="CE28" s="139" t="str">
        <f t="shared" si="44"/>
        <v>-</v>
      </c>
      <c r="CF28" s="138" t="str">
        <f t="shared" si="45"/>
        <v>-</v>
      </c>
      <c r="CG28" s="139" t="str">
        <f t="shared" si="46"/>
        <v>-</v>
      </c>
      <c r="CH28" s="138" t="str">
        <f t="shared" si="47"/>
        <v>-</v>
      </c>
      <c r="CI28" s="139" t="str">
        <f t="shared" si="48"/>
        <v>-</v>
      </c>
      <c r="CJ28" s="138" t="str">
        <f t="shared" si="49"/>
        <v>-</v>
      </c>
      <c r="CK28" s="139" t="str">
        <f t="shared" si="50"/>
        <v>-</v>
      </c>
      <c r="CL28" s="138" t="str">
        <f t="shared" si="51"/>
        <v>-</v>
      </c>
      <c r="CM28" s="139" t="str">
        <f t="shared" si="52"/>
        <v>-</v>
      </c>
      <c r="CN28" s="138" t="str">
        <f t="shared" si="53"/>
        <v>-</v>
      </c>
      <c r="CO28" s="139" t="str">
        <f t="shared" si="54"/>
        <v>-</v>
      </c>
      <c r="CP28" s="138" t="str">
        <f t="shared" si="55"/>
        <v>-</v>
      </c>
      <c r="CQ28" s="139" t="str">
        <f t="shared" si="56"/>
        <v>-</v>
      </c>
      <c r="CR28" s="138" t="str">
        <f t="shared" si="57"/>
        <v>-</v>
      </c>
      <c r="CS28" s="139" t="str">
        <f t="shared" si="58"/>
        <v>-</v>
      </c>
      <c r="CT28" s="138" t="str">
        <f t="shared" si="59"/>
        <v>-</v>
      </c>
      <c r="CU28" s="139" t="str">
        <f t="shared" si="60"/>
        <v>-</v>
      </c>
      <c r="CV28" s="138" t="str">
        <f t="shared" si="61"/>
        <v>-</v>
      </c>
      <c r="CW28" s="139" t="str">
        <f t="shared" si="62"/>
        <v>-</v>
      </c>
      <c r="CX28" s="138" t="str">
        <f t="shared" si="63"/>
        <v>-</v>
      </c>
      <c r="CY28" s="139" t="str">
        <f t="shared" si="64"/>
        <v>-</v>
      </c>
      <c r="CZ28" s="138" t="str">
        <f t="shared" si="65"/>
        <v>-</v>
      </c>
      <c r="DA28" s="139" t="str">
        <f t="shared" si="66"/>
        <v>-</v>
      </c>
      <c r="DB28" s="138" t="str">
        <f t="shared" si="67"/>
        <v>-</v>
      </c>
      <c r="DC28" s="139" t="str">
        <f t="shared" si="68"/>
        <v>-</v>
      </c>
      <c r="DD28" s="138" t="str">
        <f t="shared" si="69"/>
        <v>-</v>
      </c>
      <c r="DE28" s="139" t="str">
        <f t="shared" si="70"/>
        <v>-</v>
      </c>
      <c r="DF28" s="138" t="str">
        <f t="shared" si="71"/>
        <v>-</v>
      </c>
      <c r="DG28" s="139" t="str">
        <f t="shared" si="72"/>
        <v>-</v>
      </c>
      <c r="DH28" s="138" t="str">
        <f t="shared" si="73"/>
        <v>-</v>
      </c>
      <c r="DI28" s="139" t="str">
        <f t="shared" si="74"/>
        <v>-</v>
      </c>
      <c r="DJ28" s="138" t="str">
        <f t="shared" si="75"/>
        <v>-</v>
      </c>
      <c r="DK28" s="139" t="str">
        <f t="shared" si="76"/>
        <v>-</v>
      </c>
    </row>
    <row r="29" spans="1:115" x14ac:dyDescent="0.25">
      <c r="A29" s="3"/>
      <c r="B29" s="44">
        <f>IF(Input!B29="","-",Input!B29)</f>
        <v>23</v>
      </c>
      <c r="C29" s="85" t="str">
        <f>IF(Input!C29="","-",Input!C29)</f>
        <v>-</v>
      </c>
      <c r="D29" s="85" t="str">
        <f>IF(Input!D29="","-",Input!D29)</f>
        <v>-</v>
      </c>
      <c r="E29" s="85" t="str">
        <f>IF(Input!E29="","-",Input!E29)</f>
        <v>-</v>
      </c>
      <c r="F29" s="85" t="str">
        <f>IF(Input!F29="","-",Input!F29)</f>
        <v>-</v>
      </c>
      <c r="G29" s="85" t="str">
        <f>IF(Input!G29="","-",Input!G29)</f>
        <v>-</v>
      </c>
      <c r="H29" s="86" t="str">
        <f>IF(Input!H29="","-",Input!H29)</f>
        <v>-</v>
      </c>
      <c r="I29" s="308" t="str">
        <f>IF(Input!I29="","-",Input!I29)</f>
        <v>-</v>
      </c>
      <c r="J29" s="3"/>
      <c r="K29" s="113" t="str">
        <f>IF(ISBLANK(VLOOKUP($B29,'MAIN - SCORING'!$B$14:$L$115,6,FALSE)),"-",VLOOKUP($B29,'MAIN - SCORING'!$B$14:$L$115,6,FALSE))</f>
        <v>-</v>
      </c>
      <c r="L29" s="113" t="str">
        <f>IF(ISBLANK(VLOOKUP($B29,'MAIN - SCORING'!$B$14:$L$115,7,FALSE)),"-",VLOOKUP($B29,'MAIN - SCORING'!$B$14:$L$115,7,FALSE))</f>
        <v>-</v>
      </c>
      <c r="M29" s="118">
        <f t="shared" si="0"/>
        <v>0</v>
      </c>
      <c r="N29" s="113" t="str">
        <f>IF(ISBLANK(VLOOKUP($B29,'MAIN - SCORING'!$B$14:$L$115,8,FALSE)),"-",VLOOKUP($B29,'MAIN - SCORING'!$B$14:$L$115,8,FALSE))</f>
        <v>-</v>
      </c>
      <c r="O29" s="113" t="str">
        <f>IF(ISBLANK(VLOOKUP($B29,'MAIN - SCORING'!$B$14:$L$115,9,FALSE)),"-",VLOOKUP($B29,'MAIN - SCORING'!$B$14:$L$115,9,FALSE))</f>
        <v>-</v>
      </c>
      <c r="P29" s="118">
        <f t="shared" si="1"/>
        <v>0</v>
      </c>
      <c r="Q29" s="113" t="str">
        <f>IF(ISBLANK(VLOOKUP($B29,'MAIN - SCORING'!$B$14:$L$115,10,FALSE)),"-",VLOOKUP($B29,'MAIN - SCORING'!$B$14:$L$115,10,FALSE))</f>
        <v>-</v>
      </c>
      <c r="R29" s="113" t="str">
        <f>IF(ISBLANK(VLOOKUP($B29,'MAIN - SCORING'!$B$14:$L$115,11,FALSE)),"-",VLOOKUP($B29,'MAIN - SCORING'!$B$14:$L$115,11,FALSE))</f>
        <v>-</v>
      </c>
      <c r="S29" s="118">
        <f t="shared" si="2"/>
        <v>0</v>
      </c>
      <c r="T29" s="111">
        <f t="shared" si="3"/>
        <v>0</v>
      </c>
      <c r="U29" s="113" t="str">
        <f>IF(ISBLANK(VLOOKUP($B29,'MAIN - SCORING'!$N$14:$X$115,6,FALSE)),"-",VLOOKUP($B29,'MAIN - SCORING'!$N$14:$X$115,6,FALSE))</f>
        <v>-</v>
      </c>
      <c r="V29" s="113" t="str">
        <f>IF(ISBLANK(VLOOKUP($B29,'MAIN - SCORING'!$N$14:$X$115,7,FALSE)),"-",VLOOKUP($B29,'MAIN - SCORING'!$N$14:$X$115,7,FALSE))</f>
        <v>-</v>
      </c>
      <c r="W29" s="118">
        <f t="shared" si="4"/>
        <v>0</v>
      </c>
      <c r="X29" s="113" t="str">
        <f>IF(ISBLANK(VLOOKUP($B29,'MAIN - SCORING'!$N$14:$X$115,8,FALSE)),"-",VLOOKUP($B29,'MAIN - SCORING'!$N$14:$X$115,8,FALSE))</f>
        <v>-</v>
      </c>
      <c r="Y29" s="113" t="str">
        <f>IF(ISBLANK(VLOOKUP($B29,'MAIN - SCORING'!$N$14:$X$115,9,FALSE)),"-",VLOOKUP($B29,'MAIN - SCORING'!$N$14:$X$115,9,FALSE))</f>
        <v>-</v>
      </c>
      <c r="Z29" s="118">
        <f t="shared" si="5"/>
        <v>0</v>
      </c>
      <c r="AA29" s="113" t="str">
        <f>IF(ISBLANK(VLOOKUP($B29,'MAIN - SCORING'!$N$14:$X$115,10,FALSE)),"-",VLOOKUP($B29,'MAIN - SCORING'!$N$14:$X$115,10,FALSE))</f>
        <v>-</v>
      </c>
      <c r="AB29" s="113" t="str">
        <f>IF(ISBLANK(VLOOKUP($B29,'MAIN - SCORING'!$N$14:$X$115,11,FALSE)),"-",VLOOKUP($B29,'MAIN - SCORING'!$N$14:$X$115,11,FALSE))</f>
        <v>-</v>
      </c>
      <c r="AC29" s="118">
        <f t="shared" si="6"/>
        <v>0</v>
      </c>
      <c r="AD29" s="111">
        <f t="shared" si="7"/>
        <v>0</v>
      </c>
      <c r="AE29" s="113" t="str">
        <f>IF(ISBLANK(VLOOKUP($B29,'MAIN - SCORING'!$Z$14:$AJ$115,6,FALSE)),"-",VLOOKUP($B29,'MAIN - SCORING'!$Z$14:$AJ$115,6,FALSE))</f>
        <v>-</v>
      </c>
      <c r="AF29" s="113" t="str">
        <f>IF(ISBLANK(VLOOKUP($B29,'MAIN - SCORING'!$Z$14:$AJ$115,7,FALSE)),"-",VLOOKUP($B29,'MAIN - SCORING'!$Z$14:$AJ$115,7,FALSE))</f>
        <v>-</v>
      </c>
      <c r="AG29" s="118">
        <f t="shared" si="8"/>
        <v>0</v>
      </c>
      <c r="AH29" s="113" t="str">
        <f>IF(ISBLANK(VLOOKUP($B29,'MAIN - SCORING'!$Z$14:$AJ$115,8,FALSE)),"-",VLOOKUP($B29,'MAIN - SCORING'!$Z$14:$AJ$115,8,FALSE))</f>
        <v>-</v>
      </c>
      <c r="AI29" s="113" t="str">
        <f>IF(ISBLANK(VLOOKUP($B29,'MAIN - SCORING'!$Z$14:$AJ$115,9,FALSE)),"-",VLOOKUP($B29,'MAIN - SCORING'!$Z$14:$AJ$115,9,FALSE))</f>
        <v>-</v>
      </c>
      <c r="AJ29" s="118">
        <f t="shared" si="9"/>
        <v>0</v>
      </c>
      <c r="AK29" s="113" t="str">
        <f>IF(ISBLANK(VLOOKUP($B29,'MAIN - SCORING'!$Z$14:$AJ$115,10,FALSE)),"-",VLOOKUP($B29,'MAIN - SCORING'!$Z$14:$AJ$115,10,FALSE))</f>
        <v>-</v>
      </c>
      <c r="AL29" s="113" t="str">
        <f>IF(ISBLANK(VLOOKUP($B29,'MAIN - SCORING'!$Z$14:$AJ$115,11,FALSE)),"-",VLOOKUP($B29,'MAIN - SCORING'!$Z$14:$AJ$115,11,FALSE))</f>
        <v>-</v>
      </c>
      <c r="AM29" s="118">
        <f t="shared" si="10"/>
        <v>0</v>
      </c>
      <c r="AN29" s="111">
        <f t="shared" si="11"/>
        <v>0</v>
      </c>
      <c r="AO29" s="7"/>
      <c r="AP29" s="115" t="str">
        <f t="shared" si="12"/>
        <v>-</v>
      </c>
      <c r="AQ29" s="130">
        <f t="shared" si="13"/>
        <v>0</v>
      </c>
      <c r="AR29" s="131">
        <f>IF(AQ29="-","-",(AQ29*Lookups!$T$3))</f>
        <v>0</v>
      </c>
      <c r="AS29" s="92" t="str">
        <f t="shared" si="77"/>
        <v>-</v>
      </c>
      <c r="AT29" s="92" t="str">
        <f t="shared" si="14"/>
        <v>-</v>
      </c>
      <c r="AU29" s="92" t="str">
        <f t="shared" si="15"/>
        <v>-</v>
      </c>
      <c r="AV29" s="93" t="str">
        <f>IF(I29="-","-",(I29/Lookups!$T$3))</f>
        <v>-</v>
      </c>
      <c r="AW29" s="94" t="str">
        <f t="shared" si="16"/>
        <v>-</v>
      </c>
      <c r="AX29" s="95" t="str">
        <f>IF(AW29="M",VLOOKUP(TEXT(MROUND(AV29,0.05),"#.00"),Lookups!$D$8:$E$3912,2,FALSE),"-")</f>
        <v>-</v>
      </c>
      <c r="AY29" s="95" t="str">
        <f>IF(AW29="W",VLOOKUP(TEXT(MROUND(AV29,0.05),"#.00"),Lookups!$J$8:$K$2640,2,FALSE),"-")</f>
        <v>-</v>
      </c>
      <c r="AZ29" s="95" t="str">
        <f>IF(H29="-","-",IF(AS29="Master",VLOOKUP(H29,Lookups!$O$8:$P$59,2,FALSE),"-"))</f>
        <v>-</v>
      </c>
      <c r="BB29" s="113" t="str">
        <f>IF(G29="-","-",VLOOKUP(G29,Input!$BZ$7:$CA$83,2,FALSE))</f>
        <v>-</v>
      </c>
      <c r="BD29" s="138" t="str">
        <f t="shared" si="17"/>
        <v>-</v>
      </c>
      <c r="BE29" s="139" t="str">
        <f t="shared" si="18"/>
        <v>-</v>
      </c>
      <c r="BF29" s="138" t="str">
        <f t="shared" si="19"/>
        <v>-</v>
      </c>
      <c r="BG29" s="139" t="str">
        <f t="shared" si="20"/>
        <v>-</v>
      </c>
      <c r="BH29" s="138" t="str">
        <f t="shared" si="21"/>
        <v>-</v>
      </c>
      <c r="BI29" s="139" t="str">
        <f t="shared" si="22"/>
        <v>-</v>
      </c>
      <c r="BJ29" s="138" t="str">
        <f t="shared" si="23"/>
        <v>-</v>
      </c>
      <c r="BK29" s="139" t="str">
        <f t="shared" si="24"/>
        <v>-</v>
      </c>
      <c r="BL29" s="138" t="str">
        <f t="shared" si="25"/>
        <v>-</v>
      </c>
      <c r="BM29" s="139" t="str">
        <f t="shared" si="26"/>
        <v>-</v>
      </c>
      <c r="BN29" s="138" t="str">
        <f t="shared" si="27"/>
        <v>-</v>
      </c>
      <c r="BO29" s="139" t="str">
        <f t="shared" si="28"/>
        <v>-</v>
      </c>
      <c r="BP29" s="138" t="str">
        <f t="shared" si="29"/>
        <v>-</v>
      </c>
      <c r="BQ29" s="139" t="str">
        <f t="shared" si="30"/>
        <v>-</v>
      </c>
      <c r="BR29" s="138" t="str">
        <f t="shared" si="31"/>
        <v>-</v>
      </c>
      <c r="BS29" s="139" t="str">
        <f t="shared" si="32"/>
        <v>-</v>
      </c>
      <c r="BT29" s="138" t="str">
        <f t="shared" si="33"/>
        <v>-</v>
      </c>
      <c r="BU29" s="139" t="str">
        <f t="shared" si="34"/>
        <v>-</v>
      </c>
      <c r="BV29" s="138" t="str">
        <f t="shared" si="35"/>
        <v>-</v>
      </c>
      <c r="BW29" s="139" t="str">
        <f t="shared" si="36"/>
        <v>-</v>
      </c>
      <c r="BX29" s="138" t="str">
        <f t="shared" si="37"/>
        <v>-</v>
      </c>
      <c r="BY29" s="139" t="str">
        <f t="shared" si="38"/>
        <v>-</v>
      </c>
      <c r="BZ29" s="138" t="str">
        <f t="shared" si="39"/>
        <v>-</v>
      </c>
      <c r="CA29" s="139" t="str">
        <f t="shared" si="40"/>
        <v>-</v>
      </c>
      <c r="CB29" s="138" t="str">
        <f t="shared" si="41"/>
        <v>-</v>
      </c>
      <c r="CC29" s="139" t="str">
        <f t="shared" si="42"/>
        <v>-</v>
      </c>
      <c r="CD29" s="138" t="str">
        <f t="shared" si="43"/>
        <v>-</v>
      </c>
      <c r="CE29" s="139" t="str">
        <f t="shared" si="44"/>
        <v>-</v>
      </c>
      <c r="CF29" s="138" t="str">
        <f t="shared" si="45"/>
        <v>-</v>
      </c>
      <c r="CG29" s="139" t="str">
        <f t="shared" si="46"/>
        <v>-</v>
      </c>
      <c r="CH29" s="138" t="str">
        <f t="shared" si="47"/>
        <v>-</v>
      </c>
      <c r="CI29" s="139" t="str">
        <f t="shared" si="48"/>
        <v>-</v>
      </c>
      <c r="CJ29" s="138" t="str">
        <f t="shared" si="49"/>
        <v>-</v>
      </c>
      <c r="CK29" s="139" t="str">
        <f t="shared" si="50"/>
        <v>-</v>
      </c>
      <c r="CL29" s="138" t="str">
        <f t="shared" si="51"/>
        <v>-</v>
      </c>
      <c r="CM29" s="139" t="str">
        <f t="shared" si="52"/>
        <v>-</v>
      </c>
      <c r="CN29" s="138" t="str">
        <f t="shared" si="53"/>
        <v>-</v>
      </c>
      <c r="CO29" s="139" t="str">
        <f t="shared" si="54"/>
        <v>-</v>
      </c>
      <c r="CP29" s="138" t="str">
        <f t="shared" si="55"/>
        <v>-</v>
      </c>
      <c r="CQ29" s="139" t="str">
        <f t="shared" si="56"/>
        <v>-</v>
      </c>
      <c r="CR29" s="138" t="str">
        <f t="shared" si="57"/>
        <v>-</v>
      </c>
      <c r="CS29" s="139" t="str">
        <f t="shared" si="58"/>
        <v>-</v>
      </c>
      <c r="CT29" s="138" t="str">
        <f t="shared" si="59"/>
        <v>-</v>
      </c>
      <c r="CU29" s="139" t="str">
        <f t="shared" si="60"/>
        <v>-</v>
      </c>
      <c r="CV29" s="138" t="str">
        <f t="shared" si="61"/>
        <v>-</v>
      </c>
      <c r="CW29" s="139" t="str">
        <f t="shared" si="62"/>
        <v>-</v>
      </c>
      <c r="CX29" s="138" t="str">
        <f t="shared" si="63"/>
        <v>-</v>
      </c>
      <c r="CY29" s="139" t="str">
        <f t="shared" si="64"/>
        <v>-</v>
      </c>
      <c r="CZ29" s="138" t="str">
        <f t="shared" si="65"/>
        <v>-</v>
      </c>
      <c r="DA29" s="139" t="str">
        <f t="shared" si="66"/>
        <v>-</v>
      </c>
      <c r="DB29" s="138" t="str">
        <f t="shared" si="67"/>
        <v>-</v>
      </c>
      <c r="DC29" s="139" t="str">
        <f t="shared" si="68"/>
        <v>-</v>
      </c>
      <c r="DD29" s="138" t="str">
        <f t="shared" si="69"/>
        <v>-</v>
      </c>
      <c r="DE29" s="139" t="str">
        <f t="shared" si="70"/>
        <v>-</v>
      </c>
      <c r="DF29" s="138" t="str">
        <f t="shared" si="71"/>
        <v>-</v>
      </c>
      <c r="DG29" s="139" t="str">
        <f t="shared" si="72"/>
        <v>-</v>
      </c>
      <c r="DH29" s="138" t="str">
        <f t="shared" si="73"/>
        <v>-</v>
      </c>
      <c r="DI29" s="139" t="str">
        <f t="shared" si="74"/>
        <v>-</v>
      </c>
      <c r="DJ29" s="138" t="str">
        <f t="shared" si="75"/>
        <v>-</v>
      </c>
      <c r="DK29" s="139" t="str">
        <f t="shared" si="76"/>
        <v>-</v>
      </c>
    </row>
    <row r="30" spans="1:115" x14ac:dyDescent="0.25">
      <c r="A30" s="3"/>
      <c r="B30" s="44">
        <f>IF(Input!B30="","-",Input!B30)</f>
        <v>24</v>
      </c>
      <c r="C30" s="85" t="str">
        <f>IF(Input!C30="","-",Input!C30)</f>
        <v>-</v>
      </c>
      <c r="D30" s="85" t="str">
        <f>IF(Input!D30="","-",Input!D30)</f>
        <v>-</v>
      </c>
      <c r="E30" s="85" t="str">
        <f>IF(Input!E30="","-",Input!E30)</f>
        <v>-</v>
      </c>
      <c r="F30" s="85" t="str">
        <f>IF(Input!F30="","-",Input!F30)</f>
        <v>-</v>
      </c>
      <c r="G30" s="85" t="str">
        <f>IF(Input!G30="","-",Input!G30)</f>
        <v>-</v>
      </c>
      <c r="H30" s="86" t="str">
        <f>IF(Input!H30="","-",Input!H30)</f>
        <v>-</v>
      </c>
      <c r="I30" s="308" t="str">
        <f>IF(Input!I30="","-",Input!I30)</f>
        <v>-</v>
      </c>
      <c r="J30" s="3"/>
      <c r="K30" s="113" t="str">
        <f>IF(ISBLANK(VLOOKUP($B30,'MAIN - SCORING'!$B$14:$L$115,6,FALSE)),"-",VLOOKUP($B30,'MAIN - SCORING'!$B$14:$L$115,6,FALSE))</f>
        <v>-</v>
      </c>
      <c r="L30" s="113" t="str">
        <f>IF(ISBLANK(VLOOKUP($B30,'MAIN - SCORING'!$B$14:$L$115,7,FALSE)),"-",VLOOKUP($B30,'MAIN - SCORING'!$B$14:$L$115,7,FALSE))</f>
        <v>-</v>
      </c>
      <c r="M30" s="118">
        <f t="shared" si="0"/>
        <v>0</v>
      </c>
      <c r="N30" s="113" t="str">
        <f>IF(ISBLANK(VLOOKUP($B30,'MAIN - SCORING'!$B$14:$L$115,8,FALSE)),"-",VLOOKUP($B30,'MAIN - SCORING'!$B$14:$L$115,8,FALSE))</f>
        <v>-</v>
      </c>
      <c r="O30" s="113" t="str">
        <f>IF(ISBLANK(VLOOKUP($B30,'MAIN - SCORING'!$B$14:$L$115,9,FALSE)),"-",VLOOKUP($B30,'MAIN - SCORING'!$B$14:$L$115,9,FALSE))</f>
        <v>-</v>
      </c>
      <c r="P30" s="118">
        <f t="shared" si="1"/>
        <v>0</v>
      </c>
      <c r="Q30" s="113" t="str">
        <f>IF(ISBLANK(VLOOKUP($B30,'MAIN - SCORING'!$B$14:$L$115,10,FALSE)),"-",VLOOKUP($B30,'MAIN - SCORING'!$B$14:$L$115,10,FALSE))</f>
        <v>-</v>
      </c>
      <c r="R30" s="113" t="str">
        <f>IF(ISBLANK(VLOOKUP($B30,'MAIN - SCORING'!$B$14:$L$115,11,FALSE)),"-",VLOOKUP($B30,'MAIN - SCORING'!$B$14:$L$115,11,FALSE))</f>
        <v>-</v>
      </c>
      <c r="S30" s="118">
        <f t="shared" si="2"/>
        <v>0</v>
      </c>
      <c r="T30" s="111">
        <f t="shared" si="3"/>
        <v>0</v>
      </c>
      <c r="U30" s="113" t="str">
        <f>IF(ISBLANK(VLOOKUP($B30,'MAIN - SCORING'!$N$14:$X$115,6,FALSE)),"-",VLOOKUP($B30,'MAIN - SCORING'!$N$14:$X$115,6,FALSE))</f>
        <v>-</v>
      </c>
      <c r="V30" s="113" t="str">
        <f>IF(ISBLANK(VLOOKUP($B30,'MAIN - SCORING'!$N$14:$X$115,7,FALSE)),"-",VLOOKUP($B30,'MAIN - SCORING'!$N$14:$X$115,7,FALSE))</f>
        <v>-</v>
      </c>
      <c r="W30" s="118">
        <f t="shared" si="4"/>
        <v>0</v>
      </c>
      <c r="X30" s="113" t="str">
        <f>IF(ISBLANK(VLOOKUP($B30,'MAIN - SCORING'!$N$14:$X$115,8,FALSE)),"-",VLOOKUP($B30,'MAIN - SCORING'!$N$14:$X$115,8,FALSE))</f>
        <v>-</v>
      </c>
      <c r="Y30" s="113" t="str">
        <f>IF(ISBLANK(VLOOKUP($B30,'MAIN - SCORING'!$N$14:$X$115,9,FALSE)),"-",VLOOKUP($B30,'MAIN - SCORING'!$N$14:$X$115,9,FALSE))</f>
        <v>-</v>
      </c>
      <c r="Z30" s="118">
        <f t="shared" si="5"/>
        <v>0</v>
      </c>
      <c r="AA30" s="113" t="str">
        <f>IF(ISBLANK(VLOOKUP($B30,'MAIN - SCORING'!$N$14:$X$115,10,FALSE)),"-",VLOOKUP($B30,'MAIN - SCORING'!$N$14:$X$115,10,FALSE))</f>
        <v>-</v>
      </c>
      <c r="AB30" s="113" t="str">
        <f>IF(ISBLANK(VLOOKUP($B30,'MAIN - SCORING'!$N$14:$X$115,11,FALSE)),"-",VLOOKUP($B30,'MAIN - SCORING'!$N$14:$X$115,11,FALSE))</f>
        <v>-</v>
      </c>
      <c r="AC30" s="118">
        <f t="shared" si="6"/>
        <v>0</v>
      </c>
      <c r="AD30" s="111">
        <f t="shared" si="7"/>
        <v>0</v>
      </c>
      <c r="AE30" s="113" t="str">
        <f>IF(ISBLANK(VLOOKUP($B30,'MAIN - SCORING'!$Z$14:$AJ$115,6,FALSE)),"-",VLOOKUP($B30,'MAIN - SCORING'!$Z$14:$AJ$115,6,FALSE))</f>
        <v>-</v>
      </c>
      <c r="AF30" s="113" t="str">
        <f>IF(ISBLANK(VLOOKUP($B30,'MAIN - SCORING'!$Z$14:$AJ$115,7,FALSE)),"-",VLOOKUP($B30,'MAIN - SCORING'!$Z$14:$AJ$115,7,FALSE))</f>
        <v>-</v>
      </c>
      <c r="AG30" s="118">
        <f t="shared" si="8"/>
        <v>0</v>
      </c>
      <c r="AH30" s="113" t="str">
        <f>IF(ISBLANK(VLOOKUP($B30,'MAIN - SCORING'!$Z$14:$AJ$115,8,FALSE)),"-",VLOOKUP($B30,'MAIN - SCORING'!$Z$14:$AJ$115,8,FALSE))</f>
        <v>-</v>
      </c>
      <c r="AI30" s="113" t="str">
        <f>IF(ISBLANK(VLOOKUP($B30,'MAIN - SCORING'!$Z$14:$AJ$115,9,FALSE)),"-",VLOOKUP($B30,'MAIN - SCORING'!$Z$14:$AJ$115,9,FALSE))</f>
        <v>-</v>
      </c>
      <c r="AJ30" s="118">
        <f t="shared" si="9"/>
        <v>0</v>
      </c>
      <c r="AK30" s="113" t="str">
        <f>IF(ISBLANK(VLOOKUP($B30,'MAIN - SCORING'!$Z$14:$AJ$115,10,FALSE)),"-",VLOOKUP($B30,'MAIN - SCORING'!$Z$14:$AJ$115,10,FALSE))</f>
        <v>-</v>
      </c>
      <c r="AL30" s="113" t="str">
        <f>IF(ISBLANK(VLOOKUP($B30,'MAIN - SCORING'!$Z$14:$AJ$115,11,FALSE)),"-",VLOOKUP($B30,'MAIN - SCORING'!$Z$14:$AJ$115,11,FALSE))</f>
        <v>-</v>
      </c>
      <c r="AM30" s="118">
        <f t="shared" si="10"/>
        <v>0</v>
      </c>
      <c r="AN30" s="111">
        <f t="shared" si="11"/>
        <v>0</v>
      </c>
      <c r="AO30" s="7"/>
      <c r="AP30" s="115" t="str">
        <f t="shared" si="12"/>
        <v>-</v>
      </c>
      <c r="AQ30" s="130">
        <f t="shared" si="13"/>
        <v>0</v>
      </c>
      <c r="AR30" s="131">
        <f>IF(AQ30="-","-",(AQ30*Lookups!$T$3))</f>
        <v>0</v>
      </c>
      <c r="AS30" s="92" t="str">
        <f t="shared" si="77"/>
        <v>-</v>
      </c>
      <c r="AT30" s="92" t="str">
        <f t="shared" si="14"/>
        <v>-</v>
      </c>
      <c r="AU30" s="92" t="str">
        <f t="shared" si="15"/>
        <v>-</v>
      </c>
      <c r="AV30" s="93" t="str">
        <f>IF(I30="-","-",(I30/Lookups!$T$3))</f>
        <v>-</v>
      </c>
      <c r="AW30" s="94" t="str">
        <f t="shared" si="16"/>
        <v>-</v>
      </c>
      <c r="AX30" s="95" t="str">
        <f>IF(AW30="M",VLOOKUP(TEXT(MROUND(AV30,0.05),"#.00"),Lookups!$D$8:$E$3912,2,FALSE),"-")</f>
        <v>-</v>
      </c>
      <c r="AY30" s="95" t="str">
        <f>IF(AW30="W",VLOOKUP(TEXT(MROUND(AV30,0.05),"#.00"),Lookups!$J$8:$K$2640,2,FALSE),"-")</f>
        <v>-</v>
      </c>
      <c r="AZ30" s="95" t="str">
        <f>IF(H30="-","-",IF(AS30="Master",VLOOKUP(H30,Lookups!$O$8:$P$59,2,FALSE),"-"))</f>
        <v>-</v>
      </c>
      <c r="BB30" s="113" t="str">
        <f>IF(G30="-","-",VLOOKUP(G30,Input!$BZ$7:$CA$83,2,FALSE))</f>
        <v>-</v>
      </c>
      <c r="BD30" s="138" t="str">
        <f t="shared" si="17"/>
        <v>-</v>
      </c>
      <c r="BE30" s="139" t="str">
        <f t="shared" si="18"/>
        <v>-</v>
      </c>
      <c r="BF30" s="138" t="str">
        <f t="shared" si="19"/>
        <v>-</v>
      </c>
      <c r="BG30" s="139" t="str">
        <f t="shared" si="20"/>
        <v>-</v>
      </c>
      <c r="BH30" s="138" t="str">
        <f t="shared" si="21"/>
        <v>-</v>
      </c>
      <c r="BI30" s="139" t="str">
        <f t="shared" si="22"/>
        <v>-</v>
      </c>
      <c r="BJ30" s="138" t="str">
        <f t="shared" si="23"/>
        <v>-</v>
      </c>
      <c r="BK30" s="139" t="str">
        <f t="shared" si="24"/>
        <v>-</v>
      </c>
      <c r="BL30" s="138" t="str">
        <f t="shared" si="25"/>
        <v>-</v>
      </c>
      <c r="BM30" s="139" t="str">
        <f t="shared" si="26"/>
        <v>-</v>
      </c>
      <c r="BN30" s="138" t="str">
        <f t="shared" si="27"/>
        <v>-</v>
      </c>
      <c r="BO30" s="139" t="str">
        <f t="shared" si="28"/>
        <v>-</v>
      </c>
      <c r="BP30" s="138" t="str">
        <f t="shared" si="29"/>
        <v>-</v>
      </c>
      <c r="BQ30" s="139" t="str">
        <f t="shared" si="30"/>
        <v>-</v>
      </c>
      <c r="BR30" s="138" t="str">
        <f t="shared" si="31"/>
        <v>-</v>
      </c>
      <c r="BS30" s="139" t="str">
        <f t="shared" si="32"/>
        <v>-</v>
      </c>
      <c r="BT30" s="138" t="str">
        <f t="shared" si="33"/>
        <v>-</v>
      </c>
      <c r="BU30" s="139" t="str">
        <f t="shared" si="34"/>
        <v>-</v>
      </c>
      <c r="BV30" s="138" t="str">
        <f t="shared" si="35"/>
        <v>-</v>
      </c>
      <c r="BW30" s="139" t="str">
        <f t="shared" si="36"/>
        <v>-</v>
      </c>
      <c r="BX30" s="138" t="str">
        <f t="shared" si="37"/>
        <v>-</v>
      </c>
      <c r="BY30" s="139" t="str">
        <f t="shared" si="38"/>
        <v>-</v>
      </c>
      <c r="BZ30" s="138" t="str">
        <f t="shared" si="39"/>
        <v>-</v>
      </c>
      <c r="CA30" s="139" t="str">
        <f t="shared" si="40"/>
        <v>-</v>
      </c>
      <c r="CB30" s="138" t="str">
        <f t="shared" si="41"/>
        <v>-</v>
      </c>
      <c r="CC30" s="139" t="str">
        <f t="shared" si="42"/>
        <v>-</v>
      </c>
      <c r="CD30" s="138" t="str">
        <f t="shared" si="43"/>
        <v>-</v>
      </c>
      <c r="CE30" s="139" t="str">
        <f t="shared" si="44"/>
        <v>-</v>
      </c>
      <c r="CF30" s="138" t="str">
        <f t="shared" si="45"/>
        <v>-</v>
      </c>
      <c r="CG30" s="139" t="str">
        <f t="shared" si="46"/>
        <v>-</v>
      </c>
      <c r="CH30" s="138" t="str">
        <f t="shared" si="47"/>
        <v>-</v>
      </c>
      <c r="CI30" s="139" t="str">
        <f t="shared" si="48"/>
        <v>-</v>
      </c>
      <c r="CJ30" s="138" t="str">
        <f t="shared" si="49"/>
        <v>-</v>
      </c>
      <c r="CK30" s="139" t="str">
        <f t="shared" si="50"/>
        <v>-</v>
      </c>
      <c r="CL30" s="138" t="str">
        <f t="shared" si="51"/>
        <v>-</v>
      </c>
      <c r="CM30" s="139" t="str">
        <f t="shared" si="52"/>
        <v>-</v>
      </c>
      <c r="CN30" s="138" t="str">
        <f t="shared" si="53"/>
        <v>-</v>
      </c>
      <c r="CO30" s="139" t="str">
        <f t="shared" si="54"/>
        <v>-</v>
      </c>
      <c r="CP30" s="138" t="str">
        <f t="shared" si="55"/>
        <v>-</v>
      </c>
      <c r="CQ30" s="139" t="str">
        <f t="shared" si="56"/>
        <v>-</v>
      </c>
      <c r="CR30" s="138" t="str">
        <f t="shared" si="57"/>
        <v>-</v>
      </c>
      <c r="CS30" s="139" t="str">
        <f t="shared" si="58"/>
        <v>-</v>
      </c>
      <c r="CT30" s="138" t="str">
        <f t="shared" si="59"/>
        <v>-</v>
      </c>
      <c r="CU30" s="139" t="str">
        <f t="shared" si="60"/>
        <v>-</v>
      </c>
      <c r="CV30" s="138" t="str">
        <f t="shared" si="61"/>
        <v>-</v>
      </c>
      <c r="CW30" s="139" t="str">
        <f t="shared" si="62"/>
        <v>-</v>
      </c>
      <c r="CX30" s="138" t="str">
        <f t="shared" si="63"/>
        <v>-</v>
      </c>
      <c r="CY30" s="139" t="str">
        <f t="shared" si="64"/>
        <v>-</v>
      </c>
      <c r="CZ30" s="138" t="str">
        <f t="shared" si="65"/>
        <v>-</v>
      </c>
      <c r="DA30" s="139" t="str">
        <f t="shared" si="66"/>
        <v>-</v>
      </c>
      <c r="DB30" s="138" t="str">
        <f t="shared" si="67"/>
        <v>-</v>
      </c>
      <c r="DC30" s="139" t="str">
        <f t="shared" si="68"/>
        <v>-</v>
      </c>
      <c r="DD30" s="138" t="str">
        <f t="shared" si="69"/>
        <v>-</v>
      </c>
      <c r="DE30" s="139" t="str">
        <f t="shared" si="70"/>
        <v>-</v>
      </c>
      <c r="DF30" s="138" t="str">
        <f t="shared" si="71"/>
        <v>-</v>
      </c>
      <c r="DG30" s="139" t="str">
        <f t="shared" si="72"/>
        <v>-</v>
      </c>
      <c r="DH30" s="138" t="str">
        <f t="shared" si="73"/>
        <v>-</v>
      </c>
      <c r="DI30" s="139" t="str">
        <f t="shared" si="74"/>
        <v>-</v>
      </c>
      <c r="DJ30" s="138" t="str">
        <f t="shared" si="75"/>
        <v>-</v>
      </c>
      <c r="DK30" s="139" t="str">
        <f t="shared" si="76"/>
        <v>-</v>
      </c>
    </row>
    <row r="31" spans="1:115" x14ac:dyDescent="0.25">
      <c r="A31" s="3"/>
      <c r="B31" s="44">
        <f>IF(Input!B31="","-",Input!B31)</f>
        <v>25</v>
      </c>
      <c r="C31" s="85" t="str">
        <f>IF(Input!C31="","-",Input!C31)</f>
        <v>-</v>
      </c>
      <c r="D31" s="85" t="str">
        <f>IF(Input!D31="","-",Input!D31)</f>
        <v>-</v>
      </c>
      <c r="E31" s="85" t="str">
        <f>IF(Input!E31="","-",Input!E31)</f>
        <v>-</v>
      </c>
      <c r="F31" s="85" t="str">
        <f>IF(Input!F31="","-",Input!F31)</f>
        <v>-</v>
      </c>
      <c r="G31" s="85" t="str">
        <f>IF(Input!G31="","-",Input!G31)</f>
        <v>-</v>
      </c>
      <c r="H31" s="86" t="str">
        <f>IF(Input!H31="","-",Input!H31)</f>
        <v>-</v>
      </c>
      <c r="I31" s="308" t="str">
        <f>IF(Input!I31="","-",Input!I31)</f>
        <v>-</v>
      </c>
      <c r="J31" s="3"/>
      <c r="K31" s="113" t="str">
        <f>IF(ISBLANK(VLOOKUP($B31,'MAIN - SCORING'!$B$14:$L$115,6,FALSE)),"-",VLOOKUP($B31,'MAIN - SCORING'!$B$14:$L$115,6,FALSE))</f>
        <v>-</v>
      </c>
      <c r="L31" s="113" t="str">
        <f>IF(ISBLANK(VLOOKUP($B31,'MAIN - SCORING'!$B$14:$L$115,7,FALSE)),"-",VLOOKUP($B31,'MAIN - SCORING'!$B$14:$L$115,7,FALSE))</f>
        <v>-</v>
      </c>
      <c r="M31" s="118">
        <f t="shared" si="0"/>
        <v>0</v>
      </c>
      <c r="N31" s="113" t="str">
        <f>IF(ISBLANK(VLOOKUP($B31,'MAIN - SCORING'!$B$14:$L$115,8,FALSE)),"-",VLOOKUP($B31,'MAIN - SCORING'!$B$14:$L$115,8,FALSE))</f>
        <v>-</v>
      </c>
      <c r="O31" s="113" t="str">
        <f>IF(ISBLANK(VLOOKUP($B31,'MAIN - SCORING'!$B$14:$L$115,9,FALSE)),"-",VLOOKUP($B31,'MAIN - SCORING'!$B$14:$L$115,9,FALSE))</f>
        <v>-</v>
      </c>
      <c r="P31" s="118">
        <f t="shared" si="1"/>
        <v>0</v>
      </c>
      <c r="Q31" s="113" t="str">
        <f>IF(ISBLANK(VLOOKUP($B31,'MAIN - SCORING'!$B$14:$L$115,10,FALSE)),"-",VLOOKUP($B31,'MAIN - SCORING'!$B$14:$L$115,10,FALSE))</f>
        <v>-</v>
      </c>
      <c r="R31" s="113" t="str">
        <f>IF(ISBLANK(VLOOKUP($B31,'MAIN - SCORING'!$B$14:$L$115,11,FALSE)),"-",VLOOKUP($B31,'MAIN - SCORING'!$B$14:$L$115,11,FALSE))</f>
        <v>-</v>
      </c>
      <c r="S31" s="118">
        <f t="shared" si="2"/>
        <v>0</v>
      </c>
      <c r="T31" s="111">
        <f t="shared" si="3"/>
        <v>0</v>
      </c>
      <c r="U31" s="113" t="str">
        <f>IF(ISBLANK(VLOOKUP($B31,'MAIN - SCORING'!$N$14:$X$115,6,FALSE)),"-",VLOOKUP($B31,'MAIN - SCORING'!$N$14:$X$115,6,FALSE))</f>
        <v>-</v>
      </c>
      <c r="V31" s="113" t="str">
        <f>IF(ISBLANK(VLOOKUP($B31,'MAIN - SCORING'!$N$14:$X$115,7,FALSE)),"-",VLOOKUP($B31,'MAIN - SCORING'!$N$14:$X$115,7,FALSE))</f>
        <v>-</v>
      </c>
      <c r="W31" s="118">
        <f t="shared" si="4"/>
        <v>0</v>
      </c>
      <c r="X31" s="113" t="str">
        <f>IF(ISBLANK(VLOOKUP($B31,'MAIN - SCORING'!$N$14:$X$115,8,FALSE)),"-",VLOOKUP($B31,'MAIN - SCORING'!$N$14:$X$115,8,FALSE))</f>
        <v>-</v>
      </c>
      <c r="Y31" s="113" t="str">
        <f>IF(ISBLANK(VLOOKUP($B31,'MAIN - SCORING'!$N$14:$X$115,9,FALSE)),"-",VLOOKUP($B31,'MAIN - SCORING'!$N$14:$X$115,9,FALSE))</f>
        <v>-</v>
      </c>
      <c r="Z31" s="118">
        <f t="shared" si="5"/>
        <v>0</v>
      </c>
      <c r="AA31" s="113" t="str">
        <f>IF(ISBLANK(VLOOKUP($B31,'MAIN - SCORING'!$N$14:$X$115,10,FALSE)),"-",VLOOKUP($B31,'MAIN - SCORING'!$N$14:$X$115,10,FALSE))</f>
        <v>-</v>
      </c>
      <c r="AB31" s="113" t="str">
        <f>IF(ISBLANK(VLOOKUP($B31,'MAIN - SCORING'!$N$14:$X$115,11,FALSE)),"-",VLOOKUP($B31,'MAIN - SCORING'!$N$14:$X$115,11,FALSE))</f>
        <v>-</v>
      </c>
      <c r="AC31" s="118">
        <f t="shared" si="6"/>
        <v>0</v>
      </c>
      <c r="AD31" s="111">
        <f t="shared" si="7"/>
        <v>0</v>
      </c>
      <c r="AE31" s="113" t="str">
        <f>IF(ISBLANK(VLOOKUP($B31,'MAIN - SCORING'!$Z$14:$AJ$115,6,FALSE)),"-",VLOOKUP($B31,'MAIN - SCORING'!$Z$14:$AJ$115,6,FALSE))</f>
        <v>-</v>
      </c>
      <c r="AF31" s="113" t="str">
        <f>IF(ISBLANK(VLOOKUP($B31,'MAIN - SCORING'!$Z$14:$AJ$115,7,FALSE)),"-",VLOOKUP($B31,'MAIN - SCORING'!$Z$14:$AJ$115,7,FALSE))</f>
        <v>-</v>
      </c>
      <c r="AG31" s="118">
        <f t="shared" si="8"/>
        <v>0</v>
      </c>
      <c r="AH31" s="113" t="str">
        <f>IF(ISBLANK(VLOOKUP($B31,'MAIN - SCORING'!$Z$14:$AJ$115,8,FALSE)),"-",VLOOKUP($B31,'MAIN - SCORING'!$Z$14:$AJ$115,8,FALSE))</f>
        <v>-</v>
      </c>
      <c r="AI31" s="113" t="str">
        <f>IF(ISBLANK(VLOOKUP($B31,'MAIN - SCORING'!$Z$14:$AJ$115,9,FALSE)),"-",VLOOKUP($B31,'MAIN - SCORING'!$Z$14:$AJ$115,9,FALSE))</f>
        <v>-</v>
      </c>
      <c r="AJ31" s="118">
        <f t="shared" si="9"/>
        <v>0</v>
      </c>
      <c r="AK31" s="113" t="str">
        <f>IF(ISBLANK(VLOOKUP($B31,'MAIN - SCORING'!$Z$14:$AJ$115,10,FALSE)),"-",VLOOKUP($B31,'MAIN - SCORING'!$Z$14:$AJ$115,10,FALSE))</f>
        <v>-</v>
      </c>
      <c r="AL31" s="113" t="str">
        <f>IF(ISBLANK(VLOOKUP($B31,'MAIN - SCORING'!$Z$14:$AJ$115,11,FALSE)),"-",VLOOKUP($B31,'MAIN - SCORING'!$Z$14:$AJ$115,11,FALSE))</f>
        <v>-</v>
      </c>
      <c r="AM31" s="118">
        <f t="shared" si="10"/>
        <v>0</v>
      </c>
      <c r="AN31" s="111">
        <f t="shared" si="11"/>
        <v>0</v>
      </c>
      <c r="AO31" s="7"/>
      <c r="AP31" s="115" t="str">
        <f t="shared" si="12"/>
        <v>-</v>
      </c>
      <c r="AQ31" s="130">
        <f t="shared" si="13"/>
        <v>0</v>
      </c>
      <c r="AR31" s="131">
        <f>IF(AQ31="-","-",(AQ31*Lookups!$T$3))</f>
        <v>0</v>
      </c>
      <c r="AS31" s="92" t="str">
        <f t="shared" si="77"/>
        <v>-</v>
      </c>
      <c r="AT31" s="92" t="str">
        <f t="shared" si="14"/>
        <v>-</v>
      </c>
      <c r="AU31" s="92" t="str">
        <f t="shared" si="15"/>
        <v>-</v>
      </c>
      <c r="AV31" s="93" t="str">
        <f>IF(I31="-","-",(I31/Lookups!$T$3))</f>
        <v>-</v>
      </c>
      <c r="AW31" s="94" t="str">
        <f t="shared" si="16"/>
        <v>-</v>
      </c>
      <c r="AX31" s="95" t="str">
        <f>IF(AW31="M",VLOOKUP(TEXT(MROUND(AV31,0.05),"#.00"),Lookups!$D$8:$E$3912,2,FALSE),"-")</f>
        <v>-</v>
      </c>
      <c r="AY31" s="95" t="str">
        <f>IF(AW31="W",VLOOKUP(TEXT(MROUND(AV31,0.05),"#.00"),Lookups!$J$8:$K$2640,2,FALSE),"-")</f>
        <v>-</v>
      </c>
      <c r="AZ31" s="95" t="str">
        <f>IF(H31="-","-",IF(AS31="Master",VLOOKUP(H31,Lookups!$O$8:$P$59,2,FALSE),"-"))</f>
        <v>-</v>
      </c>
      <c r="BB31" s="113" t="str">
        <f>IF(G31="-","-",VLOOKUP(G31,Input!$BZ$7:$CA$83,2,FALSE))</f>
        <v>-</v>
      </c>
      <c r="BD31" s="138" t="str">
        <f t="shared" si="17"/>
        <v>-</v>
      </c>
      <c r="BE31" s="139" t="str">
        <f t="shared" si="18"/>
        <v>-</v>
      </c>
      <c r="BF31" s="138" t="str">
        <f t="shared" si="19"/>
        <v>-</v>
      </c>
      <c r="BG31" s="139" t="str">
        <f t="shared" si="20"/>
        <v>-</v>
      </c>
      <c r="BH31" s="138" t="str">
        <f t="shared" si="21"/>
        <v>-</v>
      </c>
      <c r="BI31" s="139" t="str">
        <f t="shared" si="22"/>
        <v>-</v>
      </c>
      <c r="BJ31" s="138" t="str">
        <f t="shared" si="23"/>
        <v>-</v>
      </c>
      <c r="BK31" s="139" t="str">
        <f t="shared" si="24"/>
        <v>-</v>
      </c>
      <c r="BL31" s="138" t="str">
        <f t="shared" si="25"/>
        <v>-</v>
      </c>
      <c r="BM31" s="139" t="str">
        <f t="shared" si="26"/>
        <v>-</v>
      </c>
      <c r="BN31" s="138" t="str">
        <f t="shared" si="27"/>
        <v>-</v>
      </c>
      <c r="BO31" s="139" t="str">
        <f t="shared" si="28"/>
        <v>-</v>
      </c>
      <c r="BP31" s="138" t="str">
        <f t="shared" si="29"/>
        <v>-</v>
      </c>
      <c r="BQ31" s="139" t="str">
        <f t="shared" si="30"/>
        <v>-</v>
      </c>
      <c r="BR31" s="138" t="str">
        <f t="shared" si="31"/>
        <v>-</v>
      </c>
      <c r="BS31" s="139" t="str">
        <f t="shared" si="32"/>
        <v>-</v>
      </c>
      <c r="BT31" s="138" t="str">
        <f t="shared" si="33"/>
        <v>-</v>
      </c>
      <c r="BU31" s="139" t="str">
        <f t="shared" si="34"/>
        <v>-</v>
      </c>
      <c r="BV31" s="138" t="str">
        <f t="shared" si="35"/>
        <v>-</v>
      </c>
      <c r="BW31" s="139" t="str">
        <f t="shared" si="36"/>
        <v>-</v>
      </c>
      <c r="BX31" s="138" t="str">
        <f t="shared" si="37"/>
        <v>-</v>
      </c>
      <c r="BY31" s="139" t="str">
        <f t="shared" si="38"/>
        <v>-</v>
      </c>
      <c r="BZ31" s="138" t="str">
        <f t="shared" si="39"/>
        <v>-</v>
      </c>
      <c r="CA31" s="139" t="str">
        <f t="shared" si="40"/>
        <v>-</v>
      </c>
      <c r="CB31" s="138" t="str">
        <f t="shared" si="41"/>
        <v>-</v>
      </c>
      <c r="CC31" s="139" t="str">
        <f t="shared" si="42"/>
        <v>-</v>
      </c>
      <c r="CD31" s="138" t="str">
        <f t="shared" si="43"/>
        <v>-</v>
      </c>
      <c r="CE31" s="139" t="str">
        <f t="shared" si="44"/>
        <v>-</v>
      </c>
      <c r="CF31" s="138" t="str">
        <f t="shared" si="45"/>
        <v>-</v>
      </c>
      <c r="CG31" s="139" t="str">
        <f t="shared" si="46"/>
        <v>-</v>
      </c>
      <c r="CH31" s="138" t="str">
        <f t="shared" si="47"/>
        <v>-</v>
      </c>
      <c r="CI31" s="139" t="str">
        <f t="shared" si="48"/>
        <v>-</v>
      </c>
      <c r="CJ31" s="138" t="str">
        <f t="shared" si="49"/>
        <v>-</v>
      </c>
      <c r="CK31" s="139" t="str">
        <f t="shared" si="50"/>
        <v>-</v>
      </c>
      <c r="CL31" s="138" t="str">
        <f t="shared" si="51"/>
        <v>-</v>
      </c>
      <c r="CM31" s="139" t="str">
        <f t="shared" si="52"/>
        <v>-</v>
      </c>
      <c r="CN31" s="138" t="str">
        <f t="shared" si="53"/>
        <v>-</v>
      </c>
      <c r="CO31" s="139" t="str">
        <f t="shared" si="54"/>
        <v>-</v>
      </c>
      <c r="CP31" s="138" t="str">
        <f t="shared" si="55"/>
        <v>-</v>
      </c>
      <c r="CQ31" s="139" t="str">
        <f t="shared" si="56"/>
        <v>-</v>
      </c>
      <c r="CR31" s="138" t="str">
        <f t="shared" si="57"/>
        <v>-</v>
      </c>
      <c r="CS31" s="139" t="str">
        <f t="shared" si="58"/>
        <v>-</v>
      </c>
      <c r="CT31" s="138" t="str">
        <f t="shared" si="59"/>
        <v>-</v>
      </c>
      <c r="CU31" s="139" t="str">
        <f t="shared" si="60"/>
        <v>-</v>
      </c>
      <c r="CV31" s="138" t="str">
        <f t="shared" si="61"/>
        <v>-</v>
      </c>
      <c r="CW31" s="139" t="str">
        <f t="shared" si="62"/>
        <v>-</v>
      </c>
      <c r="CX31" s="138" t="str">
        <f t="shared" si="63"/>
        <v>-</v>
      </c>
      <c r="CY31" s="139" t="str">
        <f t="shared" si="64"/>
        <v>-</v>
      </c>
      <c r="CZ31" s="138" t="str">
        <f t="shared" si="65"/>
        <v>-</v>
      </c>
      <c r="DA31" s="139" t="str">
        <f t="shared" si="66"/>
        <v>-</v>
      </c>
      <c r="DB31" s="138" t="str">
        <f t="shared" si="67"/>
        <v>-</v>
      </c>
      <c r="DC31" s="139" t="str">
        <f t="shared" si="68"/>
        <v>-</v>
      </c>
      <c r="DD31" s="138" t="str">
        <f t="shared" si="69"/>
        <v>-</v>
      </c>
      <c r="DE31" s="139" t="str">
        <f t="shared" si="70"/>
        <v>-</v>
      </c>
      <c r="DF31" s="138" t="str">
        <f t="shared" si="71"/>
        <v>-</v>
      </c>
      <c r="DG31" s="139" t="str">
        <f t="shared" si="72"/>
        <v>-</v>
      </c>
      <c r="DH31" s="138" t="str">
        <f t="shared" si="73"/>
        <v>-</v>
      </c>
      <c r="DI31" s="139" t="str">
        <f t="shared" si="74"/>
        <v>-</v>
      </c>
      <c r="DJ31" s="138" t="str">
        <f t="shared" si="75"/>
        <v>-</v>
      </c>
      <c r="DK31" s="139" t="str">
        <f t="shared" si="76"/>
        <v>-</v>
      </c>
    </row>
    <row r="32" spans="1:115" x14ac:dyDescent="0.25">
      <c r="A32" s="3"/>
      <c r="B32" s="44">
        <f>IF(Input!B32="","-",Input!B32)</f>
        <v>26</v>
      </c>
      <c r="C32" s="85" t="str">
        <f>IF(Input!C32="","-",Input!C32)</f>
        <v>-</v>
      </c>
      <c r="D32" s="85" t="str">
        <f>IF(Input!D32="","-",Input!D32)</f>
        <v>-</v>
      </c>
      <c r="E32" s="85" t="str">
        <f>IF(Input!E32="","-",Input!E32)</f>
        <v>-</v>
      </c>
      <c r="F32" s="85" t="str">
        <f>IF(Input!F32="","-",Input!F32)</f>
        <v>-</v>
      </c>
      <c r="G32" s="85" t="str">
        <f>IF(Input!G32="","-",Input!G32)</f>
        <v>-</v>
      </c>
      <c r="H32" s="86" t="str">
        <f>IF(Input!H32="","-",Input!H32)</f>
        <v>-</v>
      </c>
      <c r="I32" s="308" t="str">
        <f>IF(Input!I32="","-",Input!I32)</f>
        <v>-</v>
      </c>
      <c r="J32" s="3"/>
      <c r="K32" s="113" t="str">
        <f>IF(ISBLANK(VLOOKUP($B32,'MAIN - SCORING'!$B$14:$L$115,6,FALSE)),"-",VLOOKUP($B32,'MAIN - SCORING'!$B$14:$L$115,6,FALSE))</f>
        <v>-</v>
      </c>
      <c r="L32" s="113" t="str">
        <f>IF(ISBLANK(VLOOKUP($B32,'MAIN - SCORING'!$B$14:$L$115,7,FALSE)),"-",VLOOKUP($B32,'MAIN - SCORING'!$B$14:$L$115,7,FALSE))</f>
        <v>-</v>
      </c>
      <c r="M32" s="118">
        <f t="shared" si="0"/>
        <v>0</v>
      </c>
      <c r="N32" s="113" t="str">
        <f>IF(ISBLANK(VLOOKUP($B32,'MAIN - SCORING'!$B$14:$L$115,8,FALSE)),"-",VLOOKUP($B32,'MAIN - SCORING'!$B$14:$L$115,8,FALSE))</f>
        <v>-</v>
      </c>
      <c r="O32" s="113" t="str">
        <f>IF(ISBLANK(VLOOKUP($B32,'MAIN - SCORING'!$B$14:$L$115,9,FALSE)),"-",VLOOKUP($B32,'MAIN - SCORING'!$B$14:$L$115,9,FALSE))</f>
        <v>-</v>
      </c>
      <c r="P32" s="118">
        <f t="shared" si="1"/>
        <v>0</v>
      </c>
      <c r="Q32" s="113" t="str">
        <f>IF(ISBLANK(VLOOKUP($B32,'MAIN - SCORING'!$B$14:$L$115,10,FALSE)),"-",VLOOKUP($B32,'MAIN - SCORING'!$B$14:$L$115,10,FALSE))</f>
        <v>-</v>
      </c>
      <c r="R32" s="113" t="str">
        <f>IF(ISBLANK(VLOOKUP($B32,'MAIN - SCORING'!$B$14:$L$115,11,FALSE)),"-",VLOOKUP($B32,'MAIN - SCORING'!$B$14:$L$115,11,FALSE))</f>
        <v>-</v>
      </c>
      <c r="S32" s="118">
        <f t="shared" si="2"/>
        <v>0</v>
      </c>
      <c r="T32" s="111">
        <f t="shared" si="3"/>
        <v>0</v>
      </c>
      <c r="U32" s="113" t="str">
        <f>IF(ISBLANK(VLOOKUP($B32,'MAIN - SCORING'!$N$14:$X$115,6,FALSE)),"-",VLOOKUP($B32,'MAIN - SCORING'!$N$14:$X$115,6,FALSE))</f>
        <v>-</v>
      </c>
      <c r="V32" s="113" t="str">
        <f>IF(ISBLANK(VLOOKUP($B32,'MAIN - SCORING'!$N$14:$X$115,7,FALSE)),"-",VLOOKUP($B32,'MAIN - SCORING'!$N$14:$X$115,7,FALSE))</f>
        <v>-</v>
      </c>
      <c r="W32" s="118">
        <f t="shared" si="4"/>
        <v>0</v>
      </c>
      <c r="X32" s="113" t="str">
        <f>IF(ISBLANK(VLOOKUP($B32,'MAIN - SCORING'!$N$14:$X$115,8,FALSE)),"-",VLOOKUP($B32,'MAIN - SCORING'!$N$14:$X$115,8,FALSE))</f>
        <v>-</v>
      </c>
      <c r="Y32" s="113" t="str">
        <f>IF(ISBLANK(VLOOKUP($B32,'MAIN - SCORING'!$N$14:$X$115,9,FALSE)),"-",VLOOKUP($B32,'MAIN - SCORING'!$N$14:$X$115,9,FALSE))</f>
        <v>-</v>
      </c>
      <c r="Z32" s="118">
        <f t="shared" si="5"/>
        <v>0</v>
      </c>
      <c r="AA32" s="113" t="str">
        <f>IF(ISBLANK(VLOOKUP($B32,'MAIN - SCORING'!$N$14:$X$115,10,FALSE)),"-",VLOOKUP($B32,'MAIN - SCORING'!$N$14:$X$115,10,FALSE))</f>
        <v>-</v>
      </c>
      <c r="AB32" s="113" t="str">
        <f>IF(ISBLANK(VLOOKUP($B32,'MAIN - SCORING'!$N$14:$X$115,11,FALSE)),"-",VLOOKUP($B32,'MAIN - SCORING'!$N$14:$X$115,11,FALSE))</f>
        <v>-</v>
      </c>
      <c r="AC32" s="118">
        <f t="shared" si="6"/>
        <v>0</v>
      </c>
      <c r="AD32" s="111">
        <f t="shared" si="7"/>
        <v>0</v>
      </c>
      <c r="AE32" s="113" t="str">
        <f>IF(ISBLANK(VLOOKUP($B32,'MAIN - SCORING'!$Z$14:$AJ$115,6,FALSE)),"-",VLOOKUP($B32,'MAIN - SCORING'!$Z$14:$AJ$115,6,FALSE))</f>
        <v>-</v>
      </c>
      <c r="AF32" s="113" t="str">
        <f>IF(ISBLANK(VLOOKUP($B32,'MAIN - SCORING'!$Z$14:$AJ$115,7,FALSE)),"-",VLOOKUP($B32,'MAIN - SCORING'!$Z$14:$AJ$115,7,FALSE))</f>
        <v>-</v>
      </c>
      <c r="AG32" s="118">
        <f t="shared" si="8"/>
        <v>0</v>
      </c>
      <c r="AH32" s="113" t="str">
        <f>IF(ISBLANK(VLOOKUP($B32,'MAIN - SCORING'!$Z$14:$AJ$115,8,FALSE)),"-",VLOOKUP($B32,'MAIN - SCORING'!$Z$14:$AJ$115,8,FALSE))</f>
        <v>-</v>
      </c>
      <c r="AI32" s="113" t="str">
        <f>IF(ISBLANK(VLOOKUP($B32,'MAIN - SCORING'!$Z$14:$AJ$115,9,FALSE)),"-",VLOOKUP($B32,'MAIN - SCORING'!$Z$14:$AJ$115,9,FALSE))</f>
        <v>-</v>
      </c>
      <c r="AJ32" s="118">
        <f t="shared" si="9"/>
        <v>0</v>
      </c>
      <c r="AK32" s="113" t="str">
        <f>IF(ISBLANK(VLOOKUP($B32,'MAIN - SCORING'!$Z$14:$AJ$115,10,FALSE)),"-",VLOOKUP($B32,'MAIN - SCORING'!$Z$14:$AJ$115,10,FALSE))</f>
        <v>-</v>
      </c>
      <c r="AL32" s="113" t="str">
        <f>IF(ISBLANK(VLOOKUP($B32,'MAIN - SCORING'!$Z$14:$AJ$115,11,FALSE)),"-",VLOOKUP($B32,'MAIN - SCORING'!$Z$14:$AJ$115,11,FALSE))</f>
        <v>-</v>
      </c>
      <c r="AM32" s="118">
        <f t="shared" si="10"/>
        <v>0</v>
      </c>
      <c r="AN32" s="111">
        <f t="shared" si="11"/>
        <v>0</v>
      </c>
      <c r="AO32" s="7"/>
      <c r="AP32" s="115" t="str">
        <f t="shared" si="12"/>
        <v>-</v>
      </c>
      <c r="AQ32" s="130">
        <f t="shared" si="13"/>
        <v>0</v>
      </c>
      <c r="AR32" s="131">
        <f>IF(AQ32="-","-",(AQ32*Lookups!$T$3))</f>
        <v>0</v>
      </c>
      <c r="AS32" s="92" t="str">
        <f t="shared" si="77"/>
        <v>-</v>
      </c>
      <c r="AT32" s="92" t="str">
        <f t="shared" si="14"/>
        <v>-</v>
      </c>
      <c r="AU32" s="92" t="str">
        <f t="shared" si="15"/>
        <v>-</v>
      </c>
      <c r="AV32" s="93" t="str">
        <f>IF(I32="-","-",(I32/Lookups!$T$3))</f>
        <v>-</v>
      </c>
      <c r="AW32" s="94" t="str">
        <f t="shared" si="16"/>
        <v>-</v>
      </c>
      <c r="AX32" s="95" t="str">
        <f>IF(AW32="M",VLOOKUP(TEXT(MROUND(AV32,0.05),"#.00"),Lookups!$D$8:$E$3912,2,FALSE),"-")</f>
        <v>-</v>
      </c>
      <c r="AY32" s="95" t="str">
        <f>IF(AW32="W",VLOOKUP(TEXT(MROUND(AV32,0.05),"#.00"),Lookups!$J$8:$K$2640,2,FALSE),"-")</f>
        <v>-</v>
      </c>
      <c r="AZ32" s="95" t="str">
        <f>IF(H32="-","-",IF(AS32="Master",VLOOKUP(H32,Lookups!$O$8:$P$59,2,FALSE),"-"))</f>
        <v>-</v>
      </c>
      <c r="BB32" s="113" t="str">
        <f>IF(G32="-","-",VLOOKUP(G32,Input!$BZ$7:$CA$83,2,FALSE))</f>
        <v>-</v>
      </c>
      <c r="BD32" s="138" t="str">
        <f t="shared" si="17"/>
        <v>-</v>
      </c>
      <c r="BE32" s="139" t="str">
        <f t="shared" si="18"/>
        <v>-</v>
      </c>
      <c r="BF32" s="138" t="str">
        <f t="shared" si="19"/>
        <v>-</v>
      </c>
      <c r="BG32" s="139" t="str">
        <f t="shared" si="20"/>
        <v>-</v>
      </c>
      <c r="BH32" s="138" t="str">
        <f t="shared" si="21"/>
        <v>-</v>
      </c>
      <c r="BI32" s="139" t="str">
        <f t="shared" si="22"/>
        <v>-</v>
      </c>
      <c r="BJ32" s="138" t="str">
        <f t="shared" si="23"/>
        <v>-</v>
      </c>
      <c r="BK32" s="139" t="str">
        <f t="shared" si="24"/>
        <v>-</v>
      </c>
      <c r="BL32" s="138" t="str">
        <f t="shared" si="25"/>
        <v>-</v>
      </c>
      <c r="BM32" s="139" t="str">
        <f t="shared" si="26"/>
        <v>-</v>
      </c>
      <c r="BN32" s="138" t="str">
        <f t="shared" si="27"/>
        <v>-</v>
      </c>
      <c r="BO32" s="139" t="str">
        <f t="shared" si="28"/>
        <v>-</v>
      </c>
      <c r="BP32" s="138" t="str">
        <f t="shared" si="29"/>
        <v>-</v>
      </c>
      <c r="BQ32" s="139" t="str">
        <f t="shared" si="30"/>
        <v>-</v>
      </c>
      <c r="BR32" s="138" t="str">
        <f t="shared" si="31"/>
        <v>-</v>
      </c>
      <c r="BS32" s="139" t="str">
        <f t="shared" si="32"/>
        <v>-</v>
      </c>
      <c r="BT32" s="138" t="str">
        <f t="shared" si="33"/>
        <v>-</v>
      </c>
      <c r="BU32" s="139" t="str">
        <f t="shared" si="34"/>
        <v>-</v>
      </c>
      <c r="BV32" s="138" t="str">
        <f t="shared" si="35"/>
        <v>-</v>
      </c>
      <c r="BW32" s="139" t="str">
        <f t="shared" si="36"/>
        <v>-</v>
      </c>
      <c r="BX32" s="138" t="str">
        <f t="shared" si="37"/>
        <v>-</v>
      </c>
      <c r="BY32" s="139" t="str">
        <f t="shared" si="38"/>
        <v>-</v>
      </c>
      <c r="BZ32" s="138" t="str">
        <f t="shared" si="39"/>
        <v>-</v>
      </c>
      <c r="CA32" s="139" t="str">
        <f t="shared" si="40"/>
        <v>-</v>
      </c>
      <c r="CB32" s="138" t="str">
        <f t="shared" si="41"/>
        <v>-</v>
      </c>
      <c r="CC32" s="139" t="str">
        <f t="shared" si="42"/>
        <v>-</v>
      </c>
      <c r="CD32" s="138" t="str">
        <f t="shared" si="43"/>
        <v>-</v>
      </c>
      <c r="CE32" s="139" t="str">
        <f t="shared" si="44"/>
        <v>-</v>
      </c>
      <c r="CF32" s="138" t="str">
        <f t="shared" si="45"/>
        <v>-</v>
      </c>
      <c r="CG32" s="139" t="str">
        <f t="shared" si="46"/>
        <v>-</v>
      </c>
      <c r="CH32" s="138" t="str">
        <f t="shared" si="47"/>
        <v>-</v>
      </c>
      <c r="CI32" s="139" t="str">
        <f t="shared" si="48"/>
        <v>-</v>
      </c>
      <c r="CJ32" s="138" t="str">
        <f t="shared" si="49"/>
        <v>-</v>
      </c>
      <c r="CK32" s="139" t="str">
        <f t="shared" si="50"/>
        <v>-</v>
      </c>
      <c r="CL32" s="138" t="str">
        <f t="shared" si="51"/>
        <v>-</v>
      </c>
      <c r="CM32" s="139" t="str">
        <f t="shared" si="52"/>
        <v>-</v>
      </c>
      <c r="CN32" s="138" t="str">
        <f t="shared" si="53"/>
        <v>-</v>
      </c>
      <c r="CO32" s="139" t="str">
        <f t="shared" si="54"/>
        <v>-</v>
      </c>
      <c r="CP32" s="138" t="str">
        <f t="shared" si="55"/>
        <v>-</v>
      </c>
      <c r="CQ32" s="139" t="str">
        <f t="shared" si="56"/>
        <v>-</v>
      </c>
      <c r="CR32" s="138" t="str">
        <f t="shared" si="57"/>
        <v>-</v>
      </c>
      <c r="CS32" s="139" t="str">
        <f t="shared" si="58"/>
        <v>-</v>
      </c>
      <c r="CT32" s="138" t="str">
        <f t="shared" si="59"/>
        <v>-</v>
      </c>
      <c r="CU32" s="139" t="str">
        <f t="shared" si="60"/>
        <v>-</v>
      </c>
      <c r="CV32" s="138" t="str">
        <f t="shared" si="61"/>
        <v>-</v>
      </c>
      <c r="CW32" s="139" t="str">
        <f t="shared" si="62"/>
        <v>-</v>
      </c>
      <c r="CX32" s="138" t="str">
        <f t="shared" si="63"/>
        <v>-</v>
      </c>
      <c r="CY32" s="139" t="str">
        <f t="shared" si="64"/>
        <v>-</v>
      </c>
      <c r="CZ32" s="138" t="str">
        <f t="shared" si="65"/>
        <v>-</v>
      </c>
      <c r="DA32" s="139" t="str">
        <f t="shared" si="66"/>
        <v>-</v>
      </c>
      <c r="DB32" s="138" t="str">
        <f t="shared" si="67"/>
        <v>-</v>
      </c>
      <c r="DC32" s="139" t="str">
        <f t="shared" si="68"/>
        <v>-</v>
      </c>
      <c r="DD32" s="138" t="str">
        <f t="shared" si="69"/>
        <v>-</v>
      </c>
      <c r="DE32" s="139" t="str">
        <f t="shared" si="70"/>
        <v>-</v>
      </c>
      <c r="DF32" s="138" t="str">
        <f t="shared" si="71"/>
        <v>-</v>
      </c>
      <c r="DG32" s="139" t="str">
        <f t="shared" si="72"/>
        <v>-</v>
      </c>
      <c r="DH32" s="138" t="str">
        <f t="shared" si="73"/>
        <v>-</v>
      </c>
      <c r="DI32" s="139" t="str">
        <f t="shared" si="74"/>
        <v>-</v>
      </c>
      <c r="DJ32" s="138" t="str">
        <f t="shared" si="75"/>
        <v>-</v>
      </c>
      <c r="DK32" s="139" t="str">
        <f t="shared" si="76"/>
        <v>-</v>
      </c>
    </row>
    <row r="33" spans="1:115" x14ac:dyDescent="0.25">
      <c r="A33" s="3"/>
      <c r="B33" s="44">
        <f>IF(Input!B33="","-",Input!B33)</f>
        <v>27</v>
      </c>
      <c r="C33" s="85" t="str">
        <f>IF(Input!C33="","-",Input!C33)</f>
        <v>-</v>
      </c>
      <c r="D33" s="85" t="str">
        <f>IF(Input!D33="","-",Input!D33)</f>
        <v>-</v>
      </c>
      <c r="E33" s="85" t="str">
        <f>IF(Input!E33="","-",Input!E33)</f>
        <v>-</v>
      </c>
      <c r="F33" s="85" t="str">
        <f>IF(Input!F33="","-",Input!F33)</f>
        <v>-</v>
      </c>
      <c r="G33" s="85" t="str">
        <f>IF(Input!G33="","-",Input!G33)</f>
        <v>-</v>
      </c>
      <c r="H33" s="86" t="str">
        <f>IF(Input!H33="","-",Input!H33)</f>
        <v>-</v>
      </c>
      <c r="I33" s="308" t="str">
        <f>IF(Input!I33="","-",Input!I33)</f>
        <v>-</v>
      </c>
      <c r="J33" s="3"/>
      <c r="K33" s="113" t="str">
        <f>IF(ISBLANK(VLOOKUP($B33,'MAIN - SCORING'!$B$14:$L$115,6,FALSE)),"-",VLOOKUP($B33,'MAIN - SCORING'!$B$14:$L$115,6,FALSE))</f>
        <v>-</v>
      </c>
      <c r="L33" s="113" t="str">
        <f>IF(ISBLANK(VLOOKUP($B33,'MAIN - SCORING'!$B$14:$L$115,7,FALSE)),"-",VLOOKUP($B33,'MAIN - SCORING'!$B$14:$L$115,7,FALSE))</f>
        <v>-</v>
      </c>
      <c r="M33" s="118">
        <f t="shared" si="0"/>
        <v>0</v>
      </c>
      <c r="N33" s="113" t="str">
        <f>IF(ISBLANK(VLOOKUP($B33,'MAIN - SCORING'!$B$14:$L$115,8,FALSE)),"-",VLOOKUP($B33,'MAIN - SCORING'!$B$14:$L$115,8,FALSE))</f>
        <v>-</v>
      </c>
      <c r="O33" s="113" t="str">
        <f>IF(ISBLANK(VLOOKUP($B33,'MAIN - SCORING'!$B$14:$L$115,9,FALSE)),"-",VLOOKUP($B33,'MAIN - SCORING'!$B$14:$L$115,9,FALSE))</f>
        <v>-</v>
      </c>
      <c r="P33" s="118">
        <f t="shared" si="1"/>
        <v>0</v>
      </c>
      <c r="Q33" s="113" t="str">
        <f>IF(ISBLANK(VLOOKUP($B33,'MAIN - SCORING'!$B$14:$L$115,10,FALSE)),"-",VLOOKUP($B33,'MAIN - SCORING'!$B$14:$L$115,10,FALSE))</f>
        <v>-</v>
      </c>
      <c r="R33" s="113" t="str">
        <f>IF(ISBLANK(VLOOKUP($B33,'MAIN - SCORING'!$B$14:$L$115,11,FALSE)),"-",VLOOKUP($B33,'MAIN - SCORING'!$B$14:$L$115,11,FALSE))</f>
        <v>-</v>
      </c>
      <c r="S33" s="118">
        <f t="shared" si="2"/>
        <v>0</v>
      </c>
      <c r="T33" s="111">
        <f t="shared" si="3"/>
        <v>0</v>
      </c>
      <c r="U33" s="113" t="str">
        <f>IF(ISBLANK(VLOOKUP($B33,'MAIN - SCORING'!$N$14:$X$115,6,FALSE)),"-",VLOOKUP($B33,'MAIN - SCORING'!$N$14:$X$115,6,FALSE))</f>
        <v>-</v>
      </c>
      <c r="V33" s="113" t="str">
        <f>IF(ISBLANK(VLOOKUP($B33,'MAIN - SCORING'!$N$14:$X$115,7,FALSE)),"-",VLOOKUP($B33,'MAIN - SCORING'!$N$14:$X$115,7,FALSE))</f>
        <v>-</v>
      </c>
      <c r="W33" s="118">
        <f t="shared" si="4"/>
        <v>0</v>
      </c>
      <c r="X33" s="113" t="str">
        <f>IF(ISBLANK(VLOOKUP($B33,'MAIN - SCORING'!$N$14:$X$115,8,FALSE)),"-",VLOOKUP($B33,'MAIN - SCORING'!$N$14:$X$115,8,FALSE))</f>
        <v>-</v>
      </c>
      <c r="Y33" s="113" t="str">
        <f>IF(ISBLANK(VLOOKUP($B33,'MAIN - SCORING'!$N$14:$X$115,9,FALSE)),"-",VLOOKUP($B33,'MAIN - SCORING'!$N$14:$X$115,9,FALSE))</f>
        <v>-</v>
      </c>
      <c r="Z33" s="118">
        <f t="shared" si="5"/>
        <v>0</v>
      </c>
      <c r="AA33" s="113" t="str">
        <f>IF(ISBLANK(VLOOKUP($B33,'MAIN - SCORING'!$N$14:$X$115,10,FALSE)),"-",VLOOKUP($B33,'MAIN - SCORING'!$N$14:$X$115,10,FALSE))</f>
        <v>-</v>
      </c>
      <c r="AB33" s="113" t="str">
        <f>IF(ISBLANK(VLOOKUP($B33,'MAIN - SCORING'!$N$14:$X$115,11,FALSE)),"-",VLOOKUP($B33,'MAIN - SCORING'!$N$14:$X$115,11,FALSE))</f>
        <v>-</v>
      </c>
      <c r="AC33" s="118">
        <f t="shared" si="6"/>
        <v>0</v>
      </c>
      <c r="AD33" s="111">
        <f t="shared" si="7"/>
        <v>0</v>
      </c>
      <c r="AE33" s="113" t="str">
        <f>IF(ISBLANK(VLOOKUP($B33,'MAIN - SCORING'!$Z$14:$AJ$115,6,FALSE)),"-",VLOOKUP($B33,'MAIN - SCORING'!$Z$14:$AJ$115,6,FALSE))</f>
        <v>-</v>
      </c>
      <c r="AF33" s="113" t="str">
        <f>IF(ISBLANK(VLOOKUP($B33,'MAIN - SCORING'!$Z$14:$AJ$115,7,FALSE)),"-",VLOOKUP($B33,'MAIN - SCORING'!$Z$14:$AJ$115,7,FALSE))</f>
        <v>-</v>
      </c>
      <c r="AG33" s="118">
        <f t="shared" si="8"/>
        <v>0</v>
      </c>
      <c r="AH33" s="113" t="str">
        <f>IF(ISBLANK(VLOOKUP($B33,'MAIN - SCORING'!$Z$14:$AJ$115,8,FALSE)),"-",VLOOKUP($B33,'MAIN - SCORING'!$Z$14:$AJ$115,8,FALSE))</f>
        <v>-</v>
      </c>
      <c r="AI33" s="113" t="str">
        <f>IF(ISBLANK(VLOOKUP($B33,'MAIN - SCORING'!$Z$14:$AJ$115,9,FALSE)),"-",VLOOKUP($B33,'MAIN - SCORING'!$Z$14:$AJ$115,9,FALSE))</f>
        <v>-</v>
      </c>
      <c r="AJ33" s="118">
        <f t="shared" si="9"/>
        <v>0</v>
      </c>
      <c r="AK33" s="113" t="str">
        <f>IF(ISBLANK(VLOOKUP($B33,'MAIN - SCORING'!$Z$14:$AJ$115,10,FALSE)),"-",VLOOKUP($B33,'MAIN - SCORING'!$Z$14:$AJ$115,10,FALSE))</f>
        <v>-</v>
      </c>
      <c r="AL33" s="113" t="str">
        <f>IF(ISBLANK(VLOOKUP($B33,'MAIN - SCORING'!$Z$14:$AJ$115,11,FALSE)),"-",VLOOKUP($B33,'MAIN - SCORING'!$Z$14:$AJ$115,11,FALSE))</f>
        <v>-</v>
      </c>
      <c r="AM33" s="118">
        <f t="shared" si="10"/>
        <v>0</v>
      </c>
      <c r="AN33" s="111">
        <f t="shared" si="11"/>
        <v>0</v>
      </c>
      <c r="AO33" s="7"/>
      <c r="AP33" s="115" t="str">
        <f t="shared" si="12"/>
        <v>-</v>
      </c>
      <c r="AQ33" s="130">
        <f t="shared" si="13"/>
        <v>0</v>
      </c>
      <c r="AR33" s="131">
        <f>IF(AQ33="-","-",(AQ33*Lookups!$T$3))</f>
        <v>0</v>
      </c>
      <c r="AS33" s="92" t="str">
        <f t="shared" si="77"/>
        <v>-</v>
      </c>
      <c r="AT33" s="92" t="str">
        <f t="shared" si="14"/>
        <v>-</v>
      </c>
      <c r="AU33" s="92" t="str">
        <f t="shared" si="15"/>
        <v>-</v>
      </c>
      <c r="AV33" s="93" t="str">
        <f>IF(I33="-","-",(I33/Lookups!$T$3))</f>
        <v>-</v>
      </c>
      <c r="AW33" s="94" t="str">
        <f t="shared" si="16"/>
        <v>-</v>
      </c>
      <c r="AX33" s="95" t="str">
        <f>IF(AW33="M",VLOOKUP(TEXT(MROUND(AV33,0.05),"#.00"),Lookups!$D$8:$E$3912,2,FALSE),"-")</f>
        <v>-</v>
      </c>
      <c r="AY33" s="95" t="str">
        <f>IF(AW33="W",VLOOKUP(TEXT(MROUND(AV33,0.05),"#.00"),Lookups!$J$8:$K$2640,2,FALSE),"-")</f>
        <v>-</v>
      </c>
      <c r="AZ33" s="95" t="str">
        <f>IF(H33="-","-",IF(AS33="Master",VLOOKUP(H33,Lookups!$O$8:$P$59,2,FALSE),"-"))</f>
        <v>-</v>
      </c>
      <c r="BB33" s="113" t="str">
        <f>IF(G33="-","-",VLOOKUP(G33,Input!$BZ$7:$CA$83,2,FALSE))</f>
        <v>-</v>
      </c>
      <c r="BD33" s="138" t="str">
        <f t="shared" si="17"/>
        <v>-</v>
      </c>
      <c r="BE33" s="139" t="str">
        <f t="shared" si="18"/>
        <v>-</v>
      </c>
      <c r="BF33" s="138" t="str">
        <f t="shared" si="19"/>
        <v>-</v>
      </c>
      <c r="BG33" s="139" t="str">
        <f t="shared" si="20"/>
        <v>-</v>
      </c>
      <c r="BH33" s="138" t="str">
        <f t="shared" si="21"/>
        <v>-</v>
      </c>
      <c r="BI33" s="139" t="str">
        <f t="shared" si="22"/>
        <v>-</v>
      </c>
      <c r="BJ33" s="138" t="str">
        <f t="shared" si="23"/>
        <v>-</v>
      </c>
      <c r="BK33" s="139" t="str">
        <f t="shared" si="24"/>
        <v>-</v>
      </c>
      <c r="BL33" s="138" t="str">
        <f t="shared" si="25"/>
        <v>-</v>
      </c>
      <c r="BM33" s="139" t="str">
        <f t="shared" si="26"/>
        <v>-</v>
      </c>
      <c r="BN33" s="138" t="str">
        <f t="shared" si="27"/>
        <v>-</v>
      </c>
      <c r="BO33" s="139" t="str">
        <f t="shared" si="28"/>
        <v>-</v>
      </c>
      <c r="BP33" s="138" t="str">
        <f t="shared" si="29"/>
        <v>-</v>
      </c>
      <c r="BQ33" s="139" t="str">
        <f t="shared" si="30"/>
        <v>-</v>
      </c>
      <c r="BR33" s="138" t="str">
        <f t="shared" si="31"/>
        <v>-</v>
      </c>
      <c r="BS33" s="139" t="str">
        <f t="shared" si="32"/>
        <v>-</v>
      </c>
      <c r="BT33" s="138" t="str">
        <f t="shared" si="33"/>
        <v>-</v>
      </c>
      <c r="BU33" s="139" t="str">
        <f t="shared" si="34"/>
        <v>-</v>
      </c>
      <c r="BV33" s="138" t="str">
        <f t="shared" si="35"/>
        <v>-</v>
      </c>
      <c r="BW33" s="139" t="str">
        <f t="shared" si="36"/>
        <v>-</v>
      </c>
      <c r="BX33" s="138" t="str">
        <f t="shared" si="37"/>
        <v>-</v>
      </c>
      <c r="BY33" s="139" t="str">
        <f t="shared" si="38"/>
        <v>-</v>
      </c>
      <c r="BZ33" s="138" t="str">
        <f t="shared" si="39"/>
        <v>-</v>
      </c>
      <c r="CA33" s="139" t="str">
        <f t="shared" si="40"/>
        <v>-</v>
      </c>
      <c r="CB33" s="138" t="str">
        <f t="shared" si="41"/>
        <v>-</v>
      </c>
      <c r="CC33" s="139" t="str">
        <f t="shared" si="42"/>
        <v>-</v>
      </c>
      <c r="CD33" s="138" t="str">
        <f t="shared" si="43"/>
        <v>-</v>
      </c>
      <c r="CE33" s="139" t="str">
        <f t="shared" si="44"/>
        <v>-</v>
      </c>
      <c r="CF33" s="138" t="str">
        <f t="shared" si="45"/>
        <v>-</v>
      </c>
      <c r="CG33" s="139" t="str">
        <f t="shared" si="46"/>
        <v>-</v>
      </c>
      <c r="CH33" s="138" t="str">
        <f t="shared" si="47"/>
        <v>-</v>
      </c>
      <c r="CI33" s="139" t="str">
        <f t="shared" si="48"/>
        <v>-</v>
      </c>
      <c r="CJ33" s="138" t="str">
        <f t="shared" si="49"/>
        <v>-</v>
      </c>
      <c r="CK33" s="139" t="str">
        <f t="shared" si="50"/>
        <v>-</v>
      </c>
      <c r="CL33" s="138" t="str">
        <f t="shared" si="51"/>
        <v>-</v>
      </c>
      <c r="CM33" s="139" t="str">
        <f t="shared" si="52"/>
        <v>-</v>
      </c>
      <c r="CN33" s="138" t="str">
        <f t="shared" si="53"/>
        <v>-</v>
      </c>
      <c r="CO33" s="139" t="str">
        <f t="shared" si="54"/>
        <v>-</v>
      </c>
      <c r="CP33" s="138" t="str">
        <f t="shared" si="55"/>
        <v>-</v>
      </c>
      <c r="CQ33" s="139" t="str">
        <f t="shared" si="56"/>
        <v>-</v>
      </c>
      <c r="CR33" s="138" t="str">
        <f t="shared" si="57"/>
        <v>-</v>
      </c>
      <c r="CS33" s="139" t="str">
        <f t="shared" si="58"/>
        <v>-</v>
      </c>
      <c r="CT33" s="138" t="str">
        <f t="shared" si="59"/>
        <v>-</v>
      </c>
      <c r="CU33" s="139" t="str">
        <f t="shared" si="60"/>
        <v>-</v>
      </c>
      <c r="CV33" s="138" t="str">
        <f t="shared" si="61"/>
        <v>-</v>
      </c>
      <c r="CW33" s="139" t="str">
        <f t="shared" si="62"/>
        <v>-</v>
      </c>
      <c r="CX33" s="138" t="str">
        <f t="shared" si="63"/>
        <v>-</v>
      </c>
      <c r="CY33" s="139" t="str">
        <f t="shared" si="64"/>
        <v>-</v>
      </c>
      <c r="CZ33" s="138" t="str">
        <f t="shared" si="65"/>
        <v>-</v>
      </c>
      <c r="DA33" s="139" t="str">
        <f t="shared" si="66"/>
        <v>-</v>
      </c>
      <c r="DB33" s="138" t="str">
        <f t="shared" si="67"/>
        <v>-</v>
      </c>
      <c r="DC33" s="139" t="str">
        <f t="shared" si="68"/>
        <v>-</v>
      </c>
      <c r="DD33" s="138" t="str">
        <f t="shared" si="69"/>
        <v>-</v>
      </c>
      <c r="DE33" s="139" t="str">
        <f t="shared" si="70"/>
        <v>-</v>
      </c>
      <c r="DF33" s="138" t="str">
        <f t="shared" si="71"/>
        <v>-</v>
      </c>
      <c r="DG33" s="139" t="str">
        <f t="shared" si="72"/>
        <v>-</v>
      </c>
      <c r="DH33" s="138" t="str">
        <f t="shared" si="73"/>
        <v>-</v>
      </c>
      <c r="DI33" s="139" t="str">
        <f t="shared" si="74"/>
        <v>-</v>
      </c>
      <c r="DJ33" s="138" t="str">
        <f t="shared" si="75"/>
        <v>-</v>
      </c>
      <c r="DK33" s="139" t="str">
        <f t="shared" si="76"/>
        <v>-</v>
      </c>
    </row>
    <row r="34" spans="1:115" x14ac:dyDescent="0.25">
      <c r="A34" s="3"/>
      <c r="B34" s="44">
        <f>IF(Input!B34="","-",Input!B34)</f>
        <v>28</v>
      </c>
      <c r="C34" s="85" t="str">
        <f>IF(Input!C34="","-",Input!C34)</f>
        <v>-</v>
      </c>
      <c r="D34" s="85" t="str">
        <f>IF(Input!D34="","-",Input!D34)</f>
        <v>-</v>
      </c>
      <c r="E34" s="85" t="str">
        <f>IF(Input!E34="","-",Input!E34)</f>
        <v>-</v>
      </c>
      <c r="F34" s="85" t="str">
        <f>IF(Input!F34="","-",Input!F34)</f>
        <v>-</v>
      </c>
      <c r="G34" s="85" t="str">
        <f>IF(Input!G34="","-",Input!G34)</f>
        <v>-</v>
      </c>
      <c r="H34" s="86" t="str">
        <f>IF(Input!H34="","-",Input!H34)</f>
        <v>-</v>
      </c>
      <c r="I34" s="308" t="str">
        <f>IF(Input!I34="","-",Input!I34)</f>
        <v>-</v>
      </c>
      <c r="J34" s="3"/>
      <c r="K34" s="113" t="str">
        <f>IF(ISBLANK(VLOOKUP($B34,'MAIN - SCORING'!$B$14:$L$115,6,FALSE)),"-",VLOOKUP($B34,'MAIN - SCORING'!$B$14:$L$115,6,FALSE))</f>
        <v>-</v>
      </c>
      <c r="L34" s="113" t="str">
        <f>IF(ISBLANK(VLOOKUP($B34,'MAIN - SCORING'!$B$14:$L$115,7,FALSE)),"-",VLOOKUP($B34,'MAIN - SCORING'!$B$14:$L$115,7,FALSE))</f>
        <v>-</v>
      </c>
      <c r="M34" s="118">
        <f t="shared" si="0"/>
        <v>0</v>
      </c>
      <c r="N34" s="113" t="str">
        <f>IF(ISBLANK(VLOOKUP($B34,'MAIN - SCORING'!$B$14:$L$115,8,FALSE)),"-",VLOOKUP($B34,'MAIN - SCORING'!$B$14:$L$115,8,FALSE))</f>
        <v>-</v>
      </c>
      <c r="O34" s="113" t="str">
        <f>IF(ISBLANK(VLOOKUP($B34,'MAIN - SCORING'!$B$14:$L$115,9,FALSE)),"-",VLOOKUP($B34,'MAIN - SCORING'!$B$14:$L$115,9,FALSE))</f>
        <v>-</v>
      </c>
      <c r="P34" s="118">
        <f t="shared" si="1"/>
        <v>0</v>
      </c>
      <c r="Q34" s="113" t="str">
        <f>IF(ISBLANK(VLOOKUP($B34,'MAIN - SCORING'!$B$14:$L$115,10,FALSE)),"-",VLOOKUP($B34,'MAIN - SCORING'!$B$14:$L$115,10,FALSE))</f>
        <v>-</v>
      </c>
      <c r="R34" s="113" t="str">
        <f>IF(ISBLANK(VLOOKUP($B34,'MAIN - SCORING'!$B$14:$L$115,11,FALSE)),"-",VLOOKUP($B34,'MAIN - SCORING'!$B$14:$L$115,11,FALSE))</f>
        <v>-</v>
      </c>
      <c r="S34" s="118">
        <f t="shared" si="2"/>
        <v>0</v>
      </c>
      <c r="T34" s="111">
        <f t="shared" si="3"/>
        <v>0</v>
      </c>
      <c r="U34" s="113" t="str">
        <f>IF(ISBLANK(VLOOKUP($B34,'MAIN - SCORING'!$N$14:$X$115,6,FALSE)),"-",VLOOKUP($B34,'MAIN - SCORING'!$N$14:$X$115,6,FALSE))</f>
        <v>-</v>
      </c>
      <c r="V34" s="113" t="str">
        <f>IF(ISBLANK(VLOOKUP($B34,'MAIN - SCORING'!$N$14:$X$115,7,FALSE)),"-",VLOOKUP($B34,'MAIN - SCORING'!$N$14:$X$115,7,FALSE))</f>
        <v>-</v>
      </c>
      <c r="W34" s="118">
        <f t="shared" si="4"/>
        <v>0</v>
      </c>
      <c r="X34" s="113" t="str">
        <f>IF(ISBLANK(VLOOKUP($B34,'MAIN - SCORING'!$N$14:$X$115,8,FALSE)),"-",VLOOKUP($B34,'MAIN - SCORING'!$N$14:$X$115,8,FALSE))</f>
        <v>-</v>
      </c>
      <c r="Y34" s="113" t="str">
        <f>IF(ISBLANK(VLOOKUP($B34,'MAIN - SCORING'!$N$14:$X$115,9,FALSE)),"-",VLOOKUP($B34,'MAIN - SCORING'!$N$14:$X$115,9,FALSE))</f>
        <v>-</v>
      </c>
      <c r="Z34" s="118">
        <f t="shared" si="5"/>
        <v>0</v>
      </c>
      <c r="AA34" s="113" t="str">
        <f>IF(ISBLANK(VLOOKUP($B34,'MAIN - SCORING'!$N$14:$X$115,10,FALSE)),"-",VLOOKUP($B34,'MAIN - SCORING'!$N$14:$X$115,10,FALSE))</f>
        <v>-</v>
      </c>
      <c r="AB34" s="113" t="str">
        <f>IF(ISBLANK(VLOOKUP($B34,'MAIN - SCORING'!$N$14:$X$115,11,FALSE)),"-",VLOOKUP($B34,'MAIN - SCORING'!$N$14:$X$115,11,FALSE))</f>
        <v>-</v>
      </c>
      <c r="AC34" s="118">
        <f t="shared" si="6"/>
        <v>0</v>
      </c>
      <c r="AD34" s="111">
        <f t="shared" si="7"/>
        <v>0</v>
      </c>
      <c r="AE34" s="113" t="str">
        <f>IF(ISBLANK(VLOOKUP($B34,'MAIN - SCORING'!$Z$14:$AJ$115,6,FALSE)),"-",VLOOKUP($B34,'MAIN - SCORING'!$Z$14:$AJ$115,6,FALSE))</f>
        <v>-</v>
      </c>
      <c r="AF34" s="113" t="str">
        <f>IF(ISBLANK(VLOOKUP($B34,'MAIN - SCORING'!$Z$14:$AJ$115,7,FALSE)),"-",VLOOKUP($B34,'MAIN - SCORING'!$Z$14:$AJ$115,7,FALSE))</f>
        <v>-</v>
      </c>
      <c r="AG34" s="118">
        <f t="shared" si="8"/>
        <v>0</v>
      </c>
      <c r="AH34" s="113" t="str">
        <f>IF(ISBLANK(VLOOKUP($B34,'MAIN - SCORING'!$Z$14:$AJ$115,8,FALSE)),"-",VLOOKUP($B34,'MAIN - SCORING'!$Z$14:$AJ$115,8,FALSE))</f>
        <v>-</v>
      </c>
      <c r="AI34" s="113" t="str">
        <f>IF(ISBLANK(VLOOKUP($B34,'MAIN - SCORING'!$Z$14:$AJ$115,9,FALSE)),"-",VLOOKUP($B34,'MAIN - SCORING'!$Z$14:$AJ$115,9,FALSE))</f>
        <v>-</v>
      </c>
      <c r="AJ34" s="118">
        <f t="shared" si="9"/>
        <v>0</v>
      </c>
      <c r="AK34" s="113" t="str">
        <f>IF(ISBLANK(VLOOKUP($B34,'MAIN - SCORING'!$Z$14:$AJ$115,10,FALSE)),"-",VLOOKUP($B34,'MAIN - SCORING'!$Z$14:$AJ$115,10,FALSE))</f>
        <v>-</v>
      </c>
      <c r="AL34" s="113" t="str">
        <f>IF(ISBLANK(VLOOKUP($B34,'MAIN - SCORING'!$Z$14:$AJ$115,11,FALSE)),"-",VLOOKUP($B34,'MAIN - SCORING'!$Z$14:$AJ$115,11,FALSE))</f>
        <v>-</v>
      </c>
      <c r="AM34" s="118">
        <f t="shared" si="10"/>
        <v>0</v>
      </c>
      <c r="AN34" s="111">
        <f t="shared" si="11"/>
        <v>0</v>
      </c>
      <c r="AO34" s="7"/>
      <c r="AP34" s="115" t="str">
        <f t="shared" si="12"/>
        <v>-</v>
      </c>
      <c r="AQ34" s="130">
        <f t="shared" si="13"/>
        <v>0</v>
      </c>
      <c r="AR34" s="131">
        <f>IF(AQ34="-","-",(AQ34*Lookups!$T$3))</f>
        <v>0</v>
      </c>
      <c r="AS34" s="92" t="str">
        <f t="shared" si="77"/>
        <v>-</v>
      </c>
      <c r="AT34" s="92" t="str">
        <f t="shared" si="14"/>
        <v>-</v>
      </c>
      <c r="AU34" s="92" t="str">
        <f t="shared" si="15"/>
        <v>-</v>
      </c>
      <c r="AV34" s="93" t="str">
        <f>IF(I34="-","-",(I34/Lookups!$T$3))</f>
        <v>-</v>
      </c>
      <c r="AW34" s="94" t="str">
        <f t="shared" si="16"/>
        <v>-</v>
      </c>
      <c r="AX34" s="95" t="str">
        <f>IF(AW34="M",VLOOKUP(TEXT(MROUND(AV34,0.05),"#.00"),Lookups!$D$8:$E$3912,2,FALSE),"-")</f>
        <v>-</v>
      </c>
      <c r="AY34" s="95" t="str">
        <f>IF(AW34="W",VLOOKUP(TEXT(MROUND(AV34,0.05),"#.00"),Lookups!$J$8:$K$2640,2,FALSE),"-")</f>
        <v>-</v>
      </c>
      <c r="AZ34" s="95" t="str">
        <f>IF(H34="-","-",IF(AS34="Master",VLOOKUP(H34,Lookups!$O$8:$P$59,2,FALSE),"-"))</f>
        <v>-</v>
      </c>
      <c r="BB34" s="113" t="str">
        <f>IF(G34="-","-",VLOOKUP(G34,Input!$BZ$7:$CA$83,2,FALSE))</f>
        <v>-</v>
      </c>
      <c r="BD34" s="138" t="str">
        <f t="shared" si="17"/>
        <v>-</v>
      </c>
      <c r="BE34" s="139" t="str">
        <f t="shared" si="18"/>
        <v>-</v>
      </c>
      <c r="BF34" s="138" t="str">
        <f t="shared" si="19"/>
        <v>-</v>
      </c>
      <c r="BG34" s="139" t="str">
        <f t="shared" si="20"/>
        <v>-</v>
      </c>
      <c r="BH34" s="138" t="str">
        <f t="shared" si="21"/>
        <v>-</v>
      </c>
      <c r="BI34" s="139" t="str">
        <f t="shared" si="22"/>
        <v>-</v>
      </c>
      <c r="BJ34" s="138" t="str">
        <f t="shared" si="23"/>
        <v>-</v>
      </c>
      <c r="BK34" s="139" t="str">
        <f t="shared" si="24"/>
        <v>-</v>
      </c>
      <c r="BL34" s="138" t="str">
        <f t="shared" si="25"/>
        <v>-</v>
      </c>
      <c r="BM34" s="139" t="str">
        <f t="shared" si="26"/>
        <v>-</v>
      </c>
      <c r="BN34" s="138" t="str">
        <f t="shared" si="27"/>
        <v>-</v>
      </c>
      <c r="BO34" s="139" t="str">
        <f t="shared" si="28"/>
        <v>-</v>
      </c>
      <c r="BP34" s="138" t="str">
        <f t="shared" si="29"/>
        <v>-</v>
      </c>
      <c r="BQ34" s="139" t="str">
        <f t="shared" si="30"/>
        <v>-</v>
      </c>
      <c r="BR34" s="138" t="str">
        <f t="shared" si="31"/>
        <v>-</v>
      </c>
      <c r="BS34" s="139" t="str">
        <f t="shared" si="32"/>
        <v>-</v>
      </c>
      <c r="BT34" s="138" t="str">
        <f t="shared" si="33"/>
        <v>-</v>
      </c>
      <c r="BU34" s="139" t="str">
        <f t="shared" si="34"/>
        <v>-</v>
      </c>
      <c r="BV34" s="138" t="str">
        <f t="shared" si="35"/>
        <v>-</v>
      </c>
      <c r="BW34" s="139" t="str">
        <f t="shared" si="36"/>
        <v>-</v>
      </c>
      <c r="BX34" s="138" t="str">
        <f t="shared" si="37"/>
        <v>-</v>
      </c>
      <c r="BY34" s="139" t="str">
        <f t="shared" si="38"/>
        <v>-</v>
      </c>
      <c r="BZ34" s="138" t="str">
        <f t="shared" si="39"/>
        <v>-</v>
      </c>
      <c r="CA34" s="139" t="str">
        <f t="shared" si="40"/>
        <v>-</v>
      </c>
      <c r="CB34" s="138" t="str">
        <f t="shared" si="41"/>
        <v>-</v>
      </c>
      <c r="CC34" s="139" t="str">
        <f t="shared" si="42"/>
        <v>-</v>
      </c>
      <c r="CD34" s="138" t="str">
        <f t="shared" si="43"/>
        <v>-</v>
      </c>
      <c r="CE34" s="139" t="str">
        <f t="shared" si="44"/>
        <v>-</v>
      </c>
      <c r="CF34" s="138" t="str">
        <f t="shared" si="45"/>
        <v>-</v>
      </c>
      <c r="CG34" s="139" t="str">
        <f t="shared" si="46"/>
        <v>-</v>
      </c>
      <c r="CH34" s="138" t="str">
        <f t="shared" si="47"/>
        <v>-</v>
      </c>
      <c r="CI34" s="139" t="str">
        <f t="shared" si="48"/>
        <v>-</v>
      </c>
      <c r="CJ34" s="138" t="str">
        <f t="shared" si="49"/>
        <v>-</v>
      </c>
      <c r="CK34" s="139" t="str">
        <f t="shared" si="50"/>
        <v>-</v>
      </c>
      <c r="CL34" s="138" t="str">
        <f t="shared" si="51"/>
        <v>-</v>
      </c>
      <c r="CM34" s="139" t="str">
        <f t="shared" si="52"/>
        <v>-</v>
      </c>
      <c r="CN34" s="138" t="str">
        <f t="shared" si="53"/>
        <v>-</v>
      </c>
      <c r="CO34" s="139" t="str">
        <f t="shared" si="54"/>
        <v>-</v>
      </c>
      <c r="CP34" s="138" t="str">
        <f t="shared" si="55"/>
        <v>-</v>
      </c>
      <c r="CQ34" s="139" t="str">
        <f t="shared" si="56"/>
        <v>-</v>
      </c>
      <c r="CR34" s="138" t="str">
        <f t="shared" si="57"/>
        <v>-</v>
      </c>
      <c r="CS34" s="139" t="str">
        <f t="shared" si="58"/>
        <v>-</v>
      </c>
      <c r="CT34" s="138" t="str">
        <f t="shared" si="59"/>
        <v>-</v>
      </c>
      <c r="CU34" s="139" t="str">
        <f t="shared" si="60"/>
        <v>-</v>
      </c>
      <c r="CV34" s="138" t="str">
        <f t="shared" si="61"/>
        <v>-</v>
      </c>
      <c r="CW34" s="139" t="str">
        <f t="shared" si="62"/>
        <v>-</v>
      </c>
      <c r="CX34" s="138" t="str">
        <f t="shared" si="63"/>
        <v>-</v>
      </c>
      <c r="CY34" s="139" t="str">
        <f t="shared" si="64"/>
        <v>-</v>
      </c>
      <c r="CZ34" s="138" t="str">
        <f t="shared" si="65"/>
        <v>-</v>
      </c>
      <c r="DA34" s="139" t="str">
        <f t="shared" si="66"/>
        <v>-</v>
      </c>
      <c r="DB34" s="138" t="str">
        <f t="shared" si="67"/>
        <v>-</v>
      </c>
      <c r="DC34" s="139" t="str">
        <f t="shared" si="68"/>
        <v>-</v>
      </c>
      <c r="DD34" s="138" t="str">
        <f t="shared" si="69"/>
        <v>-</v>
      </c>
      <c r="DE34" s="139" t="str">
        <f t="shared" si="70"/>
        <v>-</v>
      </c>
      <c r="DF34" s="138" t="str">
        <f t="shared" si="71"/>
        <v>-</v>
      </c>
      <c r="DG34" s="139" t="str">
        <f t="shared" si="72"/>
        <v>-</v>
      </c>
      <c r="DH34" s="138" t="str">
        <f t="shared" si="73"/>
        <v>-</v>
      </c>
      <c r="DI34" s="139" t="str">
        <f t="shared" si="74"/>
        <v>-</v>
      </c>
      <c r="DJ34" s="138" t="str">
        <f t="shared" si="75"/>
        <v>-</v>
      </c>
      <c r="DK34" s="139" t="str">
        <f t="shared" si="76"/>
        <v>-</v>
      </c>
    </row>
    <row r="35" spans="1:115" x14ac:dyDescent="0.25">
      <c r="A35" s="3"/>
      <c r="B35" s="44">
        <f>IF(Input!B35="","-",Input!B35)</f>
        <v>29</v>
      </c>
      <c r="C35" s="85" t="str">
        <f>IF(Input!C35="","-",Input!C35)</f>
        <v>-</v>
      </c>
      <c r="D35" s="85" t="str">
        <f>IF(Input!D35="","-",Input!D35)</f>
        <v>-</v>
      </c>
      <c r="E35" s="85" t="str">
        <f>IF(Input!E35="","-",Input!E35)</f>
        <v>-</v>
      </c>
      <c r="F35" s="85" t="str">
        <f>IF(Input!F35="","-",Input!F35)</f>
        <v>-</v>
      </c>
      <c r="G35" s="85" t="str">
        <f>IF(Input!G35="","-",Input!G35)</f>
        <v>-</v>
      </c>
      <c r="H35" s="86" t="str">
        <f>IF(Input!H35="","-",Input!H35)</f>
        <v>-</v>
      </c>
      <c r="I35" s="308" t="str">
        <f>IF(Input!I35="","-",Input!I35)</f>
        <v>-</v>
      </c>
      <c r="J35" s="3"/>
      <c r="K35" s="113" t="str">
        <f>IF(ISBLANK(VLOOKUP($B35,'MAIN - SCORING'!$B$14:$L$115,6,FALSE)),"-",VLOOKUP($B35,'MAIN - SCORING'!$B$14:$L$115,6,FALSE))</f>
        <v>-</v>
      </c>
      <c r="L35" s="113" t="str">
        <f>IF(ISBLANK(VLOOKUP($B35,'MAIN - SCORING'!$B$14:$L$115,7,FALSE)),"-",VLOOKUP($B35,'MAIN - SCORING'!$B$14:$L$115,7,FALSE))</f>
        <v>-</v>
      </c>
      <c r="M35" s="118">
        <f t="shared" si="0"/>
        <v>0</v>
      </c>
      <c r="N35" s="113" t="str">
        <f>IF(ISBLANK(VLOOKUP($B35,'MAIN - SCORING'!$B$14:$L$115,8,FALSE)),"-",VLOOKUP($B35,'MAIN - SCORING'!$B$14:$L$115,8,FALSE))</f>
        <v>-</v>
      </c>
      <c r="O35" s="113" t="str">
        <f>IF(ISBLANK(VLOOKUP($B35,'MAIN - SCORING'!$B$14:$L$115,9,FALSE)),"-",VLOOKUP($B35,'MAIN - SCORING'!$B$14:$L$115,9,FALSE))</f>
        <v>-</v>
      </c>
      <c r="P35" s="118">
        <f t="shared" si="1"/>
        <v>0</v>
      </c>
      <c r="Q35" s="113" t="str">
        <f>IF(ISBLANK(VLOOKUP($B35,'MAIN - SCORING'!$B$14:$L$115,10,FALSE)),"-",VLOOKUP($B35,'MAIN - SCORING'!$B$14:$L$115,10,FALSE))</f>
        <v>-</v>
      </c>
      <c r="R35" s="113" t="str">
        <f>IF(ISBLANK(VLOOKUP($B35,'MAIN - SCORING'!$B$14:$L$115,11,FALSE)),"-",VLOOKUP($B35,'MAIN - SCORING'!$B$14:$L$115,11,FALSE))</f>
        <v>-</v>
      </c>
      <c r="S35" s="118">
        <f t="shared" si="2"/>
        <v>0</v>
      </c>
      <c r="T35" s="111">
        <f t="shared" si="3"/>
        <v>0</v>
      </c>
      <c r="U35" s="113" t="str">
        <f>IF(ISBLANK(VLOOKUP($B35,'MAIN - SCORING'!$N$14:$X$115,6,FALSE)),"-",VLOOKUP($B35,'MAIN - SCORING'!$N$14:$X$115,6,FALSE))</f>
        <v>-</v>
      </c>
      <c r="V35" s="113" t="str">
        <f>IF(ISBLANK(VLOOKUP($B35,'MAIN - SCORING'!$N$14:$X$115,7,FALSE)),"-",VLOOKUP($B35,'MAIN - SCORING'!$N$14:$X$115,7,FALSE))</f>
        <v>-</v>
      </c>
      <c r="W35" s="118">
        <f t="shared" si="4"/>
        <v>0</v>
      </c>
      <c r="X35" s="113" t="str">
        <f>IF(ISBLANK(VLOOKUP($B35,'MAIN - SCORING'!$N$14:$X$115,8,FALSE)),"-",VLOOKUP($B35,'MAIN - SCORING'!$N$14:$X$115,8,FALSE))</f>
        <v>-</v>
      </c>
      <c r="Y35" s="113" t="str">
        <f>IF(ISBLANK(VLOOKUP($B35,'MAIN - SCORING'!$N$14:$X$115,9,FALSE)),"-",VLOOKUP($B35,'MAIN - SCORING'!$N$14:$X$115,9,FALSE))</f>
        <v>-</v>
      </c>
      <c r="Z35" s="118">
        <f t="shared" si="5"/>
        <v>0</v>
      </c>
      <c r="AA35" s="113" t="str">
        <f>IF(ISBLANK(VLOOKUP($B35,'MAIN - SCORING'!$N$14:$X$115,10,FALSE)),"-",VLOOKUP($B35,'MAIN - SCORING'!$N$14:$X$115,10,FALSE))</f>
        <v>-</v>
      </c>
      <c r="AB35" s="113" t="str">
        <f>IF(ISBLANK(VLOOKUP($B35,'MAIN - SCORING'!$N$14:$X$115,11,FALSE)),"-",VLOOKUP($B35,'MAIN - SCORING'!$N$14:$X$115,11,FALSE))</f>
        <v>-</v>
      </c>
      <c r="AC35" s="118">
        <f t="shared" si="6"/>
        <v>0</v>
      </c>
      <c r="AD35" s="111">
        <f t="shared" si="7"/>
        <v>0</v>
      </c>
      <c r="AE35" s="113" t="str">
        <f>IF(ISBLANK(VLOOKUP($B35,'MAIN - SCORING'!$Z$14:$AJ$115,6,FALSE)),"-",VLOOKUP($B35,'MAIN - SCORING'!$Z$14:$AJ$115,6,FALSE))</f>
        <v>-</v>
      </c>
      <c r="AF35" s="113" t="str">
        <f>IF(ISBLANK(VLOOKUP($B35,'MAIN - SCORING'!$Z$14:$AJ$115,7,FALSE)),"-",VLOOKUP($B35,'MAIN - SCORING'!$Z$14:$AJ$115,7,FALSE))</f>
        <v>-</v>
      </c>
      <c r="AG35" s="118">
        <f t="shared" si="8"/>
        <v>0</v>
      </c>
      <c r="AH35" s="113" t="str">
        <f>IF(ISBLANK(VLOOKUP($B35,'MAIN - SCORING'!$Z$14:$AJ$115,8,FALSE)),"-",VLOOKUP($B35,'MAIN - SCORING'!$Z$14:$AJ$115,8,FALSE))</f>
        <v>-</v>
      </c>
      <c r="AI35" s="113" t="str">
        <f>IF(ISBLANK(VLOOKUP($B35,'MAIN - SCORING'!$Z$14:$AJ$115,9,FALSE)),"-",VLOOKUP($B35,'MAIN - SCORING'!$Z$14:$AJ$115,9,FALSE))</f>
        <v>-</v>
      </c>
      <c r="AJ35" s="118">
        <f t="shared" si="9"/>
        <v>0</v>
      </c>
      <c r="AK35" s="113" t="str">
        <f>IF(ISBLANK(VLOOKUP($B35,'MAIN - SCORING'!$Z$14:$AJ$115,10,FALSE)),"-",VLOOKUP($B35,'MAIN - SCORING'!$Z$14:$AJ$115,10,FALSE))</f>
        <v>-</v>
      </c>
      <c r="AL35" s="113" t="str">
        <f>IF(ISBLANK(VLOOKUP($B35,'MAIN - SCORING'!$Z$14:$AJ$115,11,FALSE)),"-",VLOOKUP($B35,'MAIN - SCORING'!$Z$14:$AJ$115,11,FALSE))</f>
        <v>-</v>
      </c>
      <c r="AM35" s="118">
        <f t="shared" si="10"/>
        <v>0</v>
      </c>
      <c r="AN35" s="111">
        <f t="shared" si="11"/>
        <v>0</v>
      </c>
      <c r="AO35" s="7"/>
      <c r="AP35" s="115" t="str">
        <f t="shared" si="12"/>
        <v>-</v>
      </c>
      <c r="AQ35" s="130">
        <f t="shared" si="13"/>
        <v>0</v>
      </c>
      <c r="AR35" s="131">
        <f>IF(AQ35="-","-",(AQ35*Lookups!$T$3))</f>
        <v>0</v>
      </c>
      <c r="AS35" s="92" t="str">
        <f t="shared" si="77"/>
        <v>-</v>
      </c>
      <c r="AT35" s="92" t="str">
        <f t="shared" si="14"/>
        <v>-</v>
      </c>
      <c r="AU35" s="92" t="str">
        <f t="shared" si="15"/>
        <v>-</v>
      </c>
      <c r="AV35" s="93" t="str">
        <f>IF(I35="-","-",(I35/Lookups!$T$3))</f>
        <v>-</v>
      </c>
      <c r="AW35" s="94" t="str">
        <f t="shared" si="16"/>
        <v>-</v>
      </c>
      <c r="AX35" s="95" t="str">
        <f>IF(AW35="M",VLOOKUP(TEXT(MROUND(AV35,0.05),"#.00"),Lookups!$D$8:$E$3912,2,FALSE),"-")</f>
        <v>-</v>
      </c>
      <c r="AY35" s="95" t="str">
        <f>IF(AW35="W",VLOOKUP(TEXT(MROUND(AV35,0.05),"#.00"),Lookups!$J$8:$K$2640,2,FALSE),"-")</f>
        <v>-</v>
      </c>
      <c r="AZ35" s="95" t="str">
        <f>IF(H35="-","-",IF(AS35="Master",VLOOKUP(H35,Lookups!$O$8:$P$59,2,FALSE),"-"))</f>
        <v>-</v>
      </c>
      <c r="BB35" s="113" t="str">
        <f>IF(G35="-","-",VLOOKUP(G35,Input!$BZ$7:$CA$83,2,FALSE))</f>
        <v>-</v>
      </c>
      <c r="BD35" s="138" t="str">
        <f t="shared" si="17"/>
        <v>-</v>
      </c>
      <c r="BE35" s="139" t="str">
        <f t="shared" si="18"/>
        <v>-</v>
      </c>
      <c r="BF35" s="138" t="str">
        <f t="shared" si="19"/>
        <v>-</v>
      </c>
      <c r="BG35" s="139" t="str">
        <f t="shared" si="20"/>
        <v>-</v>
      </c>
      <c r="BH35" s="138" t="str">
        <f t="shared" si="21"/>
        <v>-</v>
      </c>
      <c r="BI35" s="139" t="str">
        <f t="shared" si="22"/>
        <v>-</v>
      </c>
      <c r="BJ35" s="138" t="str">
        <f t="shared" si="23"/>
        <v>-</v>
      </c>
      <c r="BK35" s="139" t="str">
        <f t="shared" si="24"/>
        <v>-</v>
      </c>
      <c r="BL35" s="138" t="str">
        <f t="shared" si="25"/>
        <v>-</v>
      </c>
      <c r="BM35" s="139" t="str">
        <f t="shared" si="26"/>
        <v>-</v>
      </c>
      <c r="BN35" s="138" t="str">
        <f t="shared" si="27"/>
        <v>-</v>
      </c>
      <c r="BO35" s="139" t="str">
        <f t="shared" si="28"/>
        <v>-</v>
      </c>
      <c r="BP35" s="138" t="str">
        <f t="shared" si="29"/>
        <v>-</v>
      </c>
      <c r="BQ35" s="139" t="str">
        <f t="shared" si="30"/>
        <v>-</v>
      </c>
      <c r="BR35" s="138" t="str">
        <f t="shared" si="31"/>
        <v>-</v>
      </c>
      <c r="BS35" s="139" t="str">
        <f t="shared" si="32"/>
        <v>-</v>
      </c>
      <c r="BT35" s="138" t="str">
        <f t="shared" si="33"/>
        <v>-</v>
      </c>
      <c r="BU35" s="139" t="str">
        <f t="shared" si="34"/>
        <v>-</v>
      </c>
      <c r="BV35" s="138" t="str">
        <f t="shared" si="35"/>
        <v>-</v>
      </c>
      <c r="BW35" s="139" t="str">
        <f t="shared" si="36"/>
        <v>-</v>
      </c>
      <c r="BX35" s="138" t="str">
        <f t="shared" si="37"/>
        <v>-</v>
      </c>
      <c r="BY35" s="139" t="str">
        <f t="shared" si="38"/>
        <v>-</v>
      </c>
      <c r="BZ35" s="138" t="str">
        <f t="shared" si="39"/>
        <v>-</v>
      </c>
      <c r="CA35" s="139" t="str">
        <f t="shared" si="40"/>
        <v>-</v>
      </c>
      <c r="CB35" s="138" t="str">
        <f t="shared" si="41"/>
        <v>-</v>
      </c>
      <c r="CC35" s="139" t="str">
        <f t="shared" si="42"/>
        <v>-</v>
      </c>
      <c r="CD35" s="138" t="str">
        <f t="shared" si="43"/>
        <v>-</v>
      </c>
      <c r="CE35" s="139" t="str">
        <f t="shared" si="44"/>
        <v>-</v>
      </c>
      <c r="CF35" s="138" t="str">
        <f t="shared" si="45"/>
        <v>-</v>
      </c>
      <c r="CG35" s="139" t="str">
        <f t="shared" si="46"/>
        <v>-</v>
      </c>
      <c r="CH35" s="138" t="str">
        <f t="shared" si="47"/>
        <v>-</v>
      </c>
      <c r="CI35" s="139" t="str">
        <f t="shared" si="48"/>
        <v>-</v>
      </c>
      <c r="CJ35" s="138" t="str">
        <f t="shared" si="49"/>
        <v>-</v>
      </c>
      <c r="CK35" s="139" t="str">
        <f t="shared" si="50"/>
        <v>-</v>
      </c>
      <c r="CL35" s="138" t="str">
        <f t="shared" si="51"/>
        <v>-</v>
      </c>
      <c r="CM35" s="139" t="str">
        <f t="shared" si="52"/>
        <v>-</v>
      </c>
      <c r="CN35" s="138" t="str">
        <f t="shared" si="53"/>
        <v>-</v>
      </c>
      <c r="CO35" s="139" t="str">
        <f t="shared" si="54"/>
        <v>-</v>
      </c>
      <c r="CP35" s="138" t="str">
        <f t="shared" si="55"/>
        <v>-</v>
      </c>
      <c r="CQ35" s="139" t="str">
        <f t="shared" si="56"/>
        <v>-</v>
      </c>
      <c r="CR35" s="138" t="str">
        <f t="shared" si="57"/>
        <v>-</v>
      </c>
      <c r="CS35" s="139" t="str">
        <f t="shared" si="58"/>
        <v>-</v>
      </c>
      <c r="CT35" s="138" t="str">
        <f t="shared" si="59"/>
        <v>-</v>
      </c>
      <c r="CU35" s="139" t="str">
        <f t="shared" si="60"/>
        <v>-</v>
      </c>
      <c r="CV35" s="138" t="str">
        <f t="shared" si="61"/>
        <v>-</v>
      </c>
      <c r="CW35" s="139" t="str">
        <f t="shared" si="62"/>
        <v>-</v>
      </c>
      <c r="CX35" s="138" t="str">
        <f t="shared" si="63"/>
        <v>-</v>
      </c>
      <c r="CY35" s="139" t="str">
        <f t="shared" si="64"/>
        <v>-</v>
      </c>
      <c r="CZ35" s="138" t="str">
        <f t="shared" si="65"/>
        <v>-</v>
      </c>
      <c r="DA35" s="139" t="str">
        <f t="shared" si="66"/>
        <v>-</v>
      </c>
      <c r="DB35" s="138" t="str">
        <f t="shared" si="67"/>
        <v>-</v>
      </c>
      <c r="DC35" s="139" t="str">
        <f t="shared" si="68"/>
        <v>-</v>
      </c>
      <c r="DD35" s="138" t="str">
        <f t="shared" si="69"/>
        <v>-</v>
      </c>
      <c r="DE35" s="139" t="str">
        <f t="shared" si="70"/>
        <v>-</v>
      </c>
      <c r="DF35" s="138" t="str">
        <f t="shared" si="71"/>
        <v>-</v>
      </c>
      <c r="DG35" s="139" t="str">
        <f t="shared" si="72"/>
        <v>-</v>
      </c>
      <c r="DH35" s="138" t="str">
        <f t="shared" si="73"/>
        <v>-</v>
      </c>
      <c r="DI35" s="139" t="str">
        <f t="shared" si="74"/>
        <v>-</v>
      </c>
      <c r="DJ35" s="138" t="str">
        <f t="shared" si="75"/>
        <v>-</v>
      </c>
      <c r="DK35" s="139" t="str">
        <f t="shared" si="76"/>
        <v>-</v>
      </c>
    </row>
    <row r="36" spans="1:115" x14ac:dyDescent="0.25">
      <c r="A36" s="3"/>
      <c r="B36" s="44">
        <f>IF(Input!B36="","-",Input!B36)</f>
        <v>30</v>
      </c>
      <c r="C36" s="85" t="str">
        <f>IF(Input!C36="","-",Input!C36)</f>
        <v>-</v>
      </c>
      <c r="D36" s="85" t="str">
        <f>IF(Input!D36="","-",Input!D36)</f>
        <v>-</v>
      </c>
      <c r="E36" s="85" t="str">
        <f>IF(Input!E36="","-",Input!E36)</f>
        <v>-</v>
      </c>
      <c r="F36" s="85" t="str">
        <f>IF(Input!F36="","-",Input!F36)</f>
        <v>-</v>
      </c>
      <c r="G36" s="85" t="str">
        <f>IF(Input!G36="","-",Input!G36)</f>
        <v>-</v>
      </c>
      <c r="H36" s="86" t="str">
        <f>IF(Input!H36="","-",Input!H36)</f>
        <v>-</v>
      </c>
      <c r="I36" s="308" t="str">
        <f>IF(Input!I36="","-",Input!I36)</f>
        <v>-</v>
      </c>
      <c r="J36" s="3"/>
      <c r="K36" s="113" t="str">
        <f>IF(ISBLANK(VLOOKUP($B36,'MAIN - SCORING'!$B$14:$L$115,6,FALSE)),"-",VLOOKUP($B36,'MAIN - SCORING'!$B$14:$L$115,6,FALSE))</f>
        <v>-</v>
      </c>
      <c r="L36" s="113" t="str">
        <f>IF(ISBLANK(VLOOKUP($B36,'MAIN - SCORING'!$B$14:$L$115,7,FALSE)),"-",VLOOKUP($B36,'MAIN - SCORING'!$B$14:$L$115,7,FALSE))</f>
        <v>-</v>
      </c>
      <c r="M36" s="118">
        <f t="shared" si="0"/>
        <v>0</v>
      </c>
      <c r="N36" s="113" t="str">
        <f>IF(ISBLANK(VLOOKUP($B36,'MAIN - SCORING'!$B$14:$L$115,8,FALSE)),"-",VLOOKUP($B36,'MAIN - SCORING'!$B$14:$L$115,8,FALSE))</f>
        <v>-</v>
      </c>
      <c r="O36" s="113" t="str">
        <f>IF(ISBLANK(VLOOKUP($B36,'MAIN - SCORING'!$B$14:$L$115,9,FALSE)),"-",VLOOKUP($B36,'MAIN - SCORING'!$B$14:$L$115,9,FALSE))</f>
        <v>-</v>
      </c>
      <c r="P36" s="118">
        <f t="shared" si="1"/>
        <v>0</v>
      </c>
      <c r="Q36" s="113" t="str">
        <f>IF(ISBLANK(VLOOKUP($B36,'MAIN - SCORING'!$B$14:$L$115,10,FALSE)),"-",VLOOKUP($B36,'MAIN - SCORING'!$B$14:$L$115,10,FALSE))</f>
        <v>-</v>
      </c>
      <c r="R36" s="113" t="str">
        <f>IF(ISBLANK(VLOOKUP($B36,'MAIN - SCORING'!$B$14:$L$115,11,FALSE)),"-",VLOOKUP($B36,'MAIN - SCORING'!$B$14:$L$115,11,FALSE))</f>
        <v>-</v>
      </c>
      <c r="S36" s="118">
        <f t="shared" si="2"/>
        <v>0</v>
      </c>
      <c r="T36" s="111">
        <f t="shared" si="3"/>
        <v>0</v>
      </c>
      <c r="U36" s="113" t="str">
        <f>IF(ISBLANK(VLOOKUP($B36,'MAIN - SCORING'!$N$14:$X$115,6,FALSE)),"-",VLOOKUP($B36,'MAIN - SCORING'!$N$14:$X$115,6,FALSE))</f>
        <v>-</v>
      </c>
      <c r="V36" s="113" t="str">
        <f>IF(ISBLANK(VLOOKUP($B36,'MAIN - SCORING'!$N$14:$X$115,7,FALSE)),"-",VLOOKUP($B36,'MAIN - SCORING'!$N$14:$X$115,7,FALSE))</f>
        <v>-</v>
      </c>
      <c r="W36" s="118">
        <f t="shared" si="4"/>
        <v>0</v>
      </c>
      <c r="X36" s="113" t="str">
        <f>IF(ISBLANK(VLOOKUP($B36,'MAIN - SCORING'!$N$14:$X$115,8,FALSE)),"-",VLOOKUP($B36,'MAIN - SCORING'!$N$14:$X$115,8,FALSE))</f>
        <v>-</v>
      </c>
      <c r="Y36" s="113" t="str">
        <f>IF(ISBLANK(VLOOKUP($B36,'MAIN - SCORING'!$N$14:$X$115,9,FALSE)),"-",VLOOKUP($B36,'MAIN - SCORING'!$N$14:$X$115,9,FALSE))</f>
        <v>-</v>
      </c>
      <c r="Z36" s="118">
        <f t="shared" si="5"/>
        <v>0</v>
      </c>
      <c r="AA36" s="113" t="str">
        <f>IF(ISBLANK(VLOOKUP($B36,'MAIN - SCORING'!$N$14:$X$115,10,FALSE)),"-",VLOOKUP($B36,'MAIN - SCORING'!$N$14:$X$115,10,FALSE))</f>
        <v>-</v>
      </c>
      <c r="AB36" s="113" t="str">
        <f>IF(ISBLANK(VLOOKUP($B36,'MAIN - SCORING'!$N$14:$X$115,11,FALSE)),"-",VLOOKUP($B36,'MAIN - SCORING'!$N$14:$X$115,11,FALSE))</f>
        <v>-</v>
      </c>
      <c r="AC36" s="118">
        <f t="shared" si="6"/>
        <v>0</v>
      </c>
      <c r="AD36" s="111">
        <f t="shared" si="7"/>
        <v>0</v>
      </c>
      <c r="AE36" s="113" t="str">
        <f>IF(ISBLANK(VLOOKUP($B36,'MAIN - SCORING'!$Z$14:$AJ$115,6,FALSE)),"-",VLOOKUP($B36,'MAIN - SCORING'!$Z$14:$AJ$115,6,FALSE))</f>
        <v>-</v>
      </c>
      <c r="AF36" s="113" t="str">
        <f>IF(ISBLANK(VLOOKUP($B36,'MAIN - SCORING'!$Z$14:$AJ$115,7,FALSE)),"-",VLOOKUP($B36,'MAIN - SCORING'!$Z$14:$AJ$115,7,FALSE))</f>
        <v>-</v>
      </c>
      <c r="AG36" s="118">
        <f t="shared" si="8"/>
        <v>0</v>
      </c>
      <c r="AH36" s="113" t="str">
        <f>IF(ISBLANK(VLOOKUP($B36,'MAIN - SCORING'!$Z$14:$AJ$115,8,FALSE)),"-",VLOOKUP($B36,'MAIN - SCORING'!$Z$14:$AJ$115,8,FALSE))</f>
        <v>-</v>
      </c>
      <c r="AI36" s="113" t="str">
        <f>IF(ISBLANK(VLOOKUP($B36,'MAIN - SCORING'!$Z$14:$AJ$115,9,FALSE)),"-",VLOOKUP($B36,'MAIN - SCORING'!$Z$14:$AJ$115,9,FALSE))</f>
        <v>-</v>
      </c>
      <c r="AJ36" s="118">
        <f t="shared" si="9"/>
        <v>0</v>
      </c>
      <c r="AK36" s="113" t="str">
        <f>IF(ISBLANK(VLOOKUP($B36,'MAIN - SCORING'!$Z$14:$AJ$115,10,FALSE)),"-",VLOOKUP($B36,'MAIN - SCORING'!$Z$14:$AJ$115,10,FALSE))</f>
        <v>-</v>
      </c>
      <c r="AL36" s="113" t="str">
        <f>IF(ISBLANK(VLOOKUP($B36,'MAIN - SCORING'!$Z$14:$AJ$115,11,FALSE)),"-",VLOOKUP($B36,'MAIN - SCORING'!$Z$14:$AJ$115,11,FALSE))</f>
        <v>-</v>
      </c>
      <c r="AM36" s="118">
        <f t="shared" si="10"/>
        <v>0</v>
      </c>
      <c r="AN36" s="111">
        <f t="shared" si="11"/>
        <v>0</v>
      </c>
      <c r="AO36" s="7"/>
      <c r="AP36" s="115" t="str">
        <f t="shared" si="12"/>
        <v>-</v>
      </c>
      <c r="AQ36" s="130">
        <f t="shared" si="13"/>
        <v>0</v>
      </c>
      <c r="AR36" s="131">
        <f>IF(AQ36="-","-",(AQ36*Lookups!$T$3))</f>
        <v>0</v>
      </c>
      <c r="AS36" s="92" t="str">
        <f t="shared" si="77"/>
        <v>-</v>
      </c>
      <c r="AT36" s="92" t="str">
        <f t="shared" si="14"/>
        <v>-</v>
      </c>
      <c r="AU36" s="92" t="str">
        <f t="shared" si="15"/>
        <v>-</v>
      </c>
      <c r="AV36" s="93" t="str">
        <f>IF(I36="-","-",(I36/Lookups!$T$3))</f>
        <v>-</v>
      </c>
      <c r="AW36" s="94" t="str">
        <f t="shared" si="16"/>
        <v>-</v>
      </c>
      <c r="AX36" s="95" t="str">
        <f>IF(AW36="M",VLOOKUP(TEXT(MROUND(AV36,0.05),"#.00"),Lookups!$D$8:$E$3912,2,FALSE),"-")</f>
        <v>-</v>
      </c>
      <c r="AY36" s="95" t="str">
        <f>IF(AW36="W",VLOOKUP(TEXT(MROUND(AV36,0.05),"#.00"),Lookups!$J$8:$K$2640,2,FALSE),"-")</f>
        <v>-</v>
      </c>
      <c r="AZ36" s="95" t="str">
        <f>IF(H36="-","-",IF(AS36="Master",VLOOKUP(H36,Lookups!$O$8:$P$59,2,FALSE),"-"))</f>
        <v>-</v>
      </c>
      <c r="BB36" s="113" t="str">
        <f>IF(G36="-","-",VLOOKUP(G36,Input!$BZ$7:$CA$83,2,FALSE))</f>
        <v>-</v>
      </c>
      <c r="BD36" s="138" t="str">
        <f t="shared" si="17"/>
        <v>-</v>
      </c>
      <c r="BE36" s="139" t="str">
        <f t="shared" si="18"/>
        <v>-</v>
      </c>
      <c r="BF36" s="138" t="str">
        <f t="shared" si="19"/>
        <v>-</v>
      </c>
      <c r="BG36" s="139" t="str">
        <f t="shared" si="20"/>
        <v>-</v>
      </c>
      <c r="BH36" s="138" t="str">
        <f t="shared" si="21"/>
        <v>-</v>
      </c>
      <c r="BI36" s="139" t="str">
        <f t="shared" si="22"/>
        <v>-</v>
      </c>
      <c r="BJ36" s="138" t="str">
        <f t="shared" si="23"/>
        <v>-</v>
      </c>
      <c r="BK36" s="139" t="str">
        <f t="shared" si="24"/>
        <v>-</v>
      </c>
      <c r="BL36" s="138" t="str">
        <f t="shared" si="25"/>
        <v>-</v>
      </c>
      <c r="BM36" s="139" t="str">
        <f t="shared" si="26"/>
        <v>-</v>
      </c>
      <c r="BN36" s="138" t="str">
        <f t="shared" si="27"/>
        <v>-</v>
      </c>
      <c r="BO36" s="139" t="str">
        <f t="shared" si="28"/>
        <v>-</v>
      </c>
      <c r="BP36" s="138" t="str">
        <f t="shared" si="29"/>
        <v>-</v>
      </c>
      <c r="BQ36" s="139" t="str">
        <f t="shared" si="30"/>
        <v>-</v>
      </c>
      <c r="BR36" s="138" t="str">
        <f t="shared" si="31"/>
        <v>-</v>
      </c>
      <c r="BS36" s="139" t="str">
        <f t="shared" si="32"/>
        <v>-</v>
      </c>
      <c r="BT36" s="138" t="str">
        <f t="shared" si="33"/>
        <v>-</v>
      </c>
      <c r="BU36" s="139" t="str">
        <f t="shared" si="34"/>
        <v>-</v>
      </c>
      <c r="BV36" s="138" t="str">
        <f t="shared" si="35"/>
        <v>-</v>
      </c>
      <c r="BW36" s="139" t="str">
        <f t="shared" si="36"/>
        <v>-</v>
      </c>
      <c r="BX36" s="138" t="str">
        <f t="shared" si="37"/>
        <v>-</v>
      </c>
      <c r="BY36" s="139" t="str">
        <f t="shared" si="38"/>
        <v>-</v>
      </c>
      <c r="BZ36" s="138" t="str">
        <f t="shared" si="39"/>
        <v>-</v>
      </c>
      <c r="CA36" s="139" t="str">
        <f t="shared" si="40"/>
        <v>-</v>
      </c>
      <c r="CB36" s="138" t="str">
        <f t="shared" si="41"/>
        <v>-</v>
      </c>
      <c r="CC36" s="139" t="str">
        <f t="shared" si="42"/>
        <v>-</v>
      </c>
      <c r="CD36" s="138" t="str">
        <f t="shared" si="43"/>
        <v>-</v>
      </c>
      <c r="CE36" s="139" t="str">
        <f t="shared" si="44"/>
        <v>-</v>
      </c>
      <c r="CF36" s="138" t="str">
        <f t="shared" si="45"/>
        <v>-</v>
      </c>
      <c r="CG36" s="139" t="str">
        <f t="shared" si="46"/>
        <v>-</v>
      </c>
      <c r="CH36" s="138" t="str">
        <f t="shared" si="47"/>
        <v>-</v>
      </c>
      <c r="CI36" s="139" t="str">
        <f t="shared" si="48"/>
        <v>-</v>
      </c>
      <c r="CJ36" s="138" t="str">
        <f t="shared" si="49"/>
        <v>-</v>
      </c>
      <c r="CK36" s="139" t="str">
        <f t="shared" si="50"/>
        <v>-</v>
      </c>
      <c r="CL36" s="138" t="str">
        <f t="shared" si="51"/>
        <v>-</v>
      </c>
      <c r="CM36" s="139" t="str">
        <f t="shared" si="52"/>
        <v>-</v>
      </c>
      <c r="CN36" s="138" t="str">
        <f t="shared" si="53"/>
        <v>-</v>
      </c>
      <c r="CO36" s="139" t="str">
        <f t="shared" si="54"/>
        <v>-</v>
      </c>
      <c r="CP36" s="138" t="str">
        <f t="shared" si="55"/>
        <v>-</v>
      </c>
      <c r="CQ36" s="139" t="str">
        <f t="shared" si="56"/>
        <v>-</v>
      </c>
      <c r="CR36" s="138" t="str">
        <f t="shared" si="57"/>
        <v>-</v>
      </c>
      <c r="CS36" s="139" t="str">
        <f t="shared" si="58"/>
        <v>-</v>
      </c>
      <c r="CT36" s="138" t="str">
        <f t="shared" si="59"/>
        <v>-</v>
      </c>
      <c r="CU36" s="139" t="str">
        <f t="shared" si="60"/>
        <v>-</v>
      </c>
      <c r="CV36" s="138" t="str">
        <f t="shared" si="61"/>
        <v>-</v>
      </c>
      <c r="CW36" s="139" t="str">
        <f t="shared" si="62"/>
        <v>-</v>
      </c>
      <c r="CX36" s="138" t="str">
        <f t="shared" si="63"/>
        <v>-</v>
      </c>
      <c r="CY36" s="139" t="str">
        <f t="shared" si="64"/>
        <v>-</v>
      </c>
      <c r="CZ36" s="138" t="str">
        <f t="shared" si="65"/>
        <v>-</v>
      </c>
      <c r="DA36" s="139" t="str">
        <f t="shared" si="66"/>
        <v>-</v>
      </c>
      <c r="DB36" s="138" t="str">
        <f t="shared" si="67"/>
        <v>-</v>
      </c>
      <c r="DC36" s="139" t="str">
        <f t="shared" si="68"/>
        <v>-</v>
      </c>
      <c r="DD36" s="138" t="str">
        <f t="shared" si="69"/>
        <v>-</v>
      </c>
      <c r="DE36" s="139" t="str">
        <f t="shared" si="70"/>
        <v>-</v>
      </c>
      <c r="DF36" s="138" t="str">
        <f t="shared" si="71"/>
        <v>-</v>
      </c>
      <c r="DG36" s="139" t="str">
        <f t="shared" si="72"/>
        <v>-</v>
      </c>
      <c r="DH36" s="138" t="str">
        <f t="shared" si="73"/>
        <v>-</v>
      </c>
      <c r="DI36" s="139" t="str">
        <f t="shared" si="74"/>
        <v>-</v>
      </c>
      <c r="DJ36" s="138" t="str">
        <f t="shared" si="75"/>
        <v>-</v>
      </c>
      <c r="DK36" s="139" t="str">
        <f t="shared" si="76"/>
        <v>-</v>
      </c>
    </row>
    <row r="37" spans="1:115" x14ac:dyDescent="0.25">
      <c r="A37" s="3"/>
      <c r="B37" s="44">
        <f>IF(Input!B37="","-",Input!B37)</f>
        <v>31</v>
      </c>
      <c r="C37" s="85" t="str">
        <f>IF(Input!C37="","-",Input!C37)</f>
        <v>-</v>
      </c>
      <c r="D37" s="85" t="str">
        <f>IF(Input!D37="","-",Input!D37)</f>
        <v>-</v>
      </c>
      <c r="E37" s="85" t="str">
        <f>IF(Input!E37="","-",Input!E37)</f>
        <v>-</v>
      </c>
      <c r="F37" s="85" t="str">
        <f>IF(Input!F37="","-",Input!F37)</f>
        <v>-</v>
      </c>
      <c r="G37" s="85" t="str">
        <f>IF(Input!G37="","-",Input!G37)</f>
        <v>-</v>
      </c>
      <c r="H37" s="86" t="str">
        <f>IF(Input!H37="","-",Input!H37)</f>
        <v>-</v>
      </c>
      <c r="I37" s="308" t="str">
        <f>IF(Input!I37="","-",Input!I37)</f>
        <v>-</v>
      </c>
      <c r="J37" s="3"/>
      <c r="K37" s="113" t="str">
        <f>IF(ISBLANK(VLOOKUP($B37,'MAIN - SCORING'!$B$14:$L$115,6,FALSE)),"-",VLOOKUP($B37,'MAIN - SCORING'!$B$14:$L$115,6,FALSE))</f>
        <v>-</v>
      </c>
      <c r="L37" s="113" t="str">
        <f>IF(ISBLANK(VLOOKUP($B37,'MAIN - SCORING'!$B$14:$L$115,7,FALSE)),"-",VLOOKUP($B37,'MAIN - SCORING'!$B$14:$L$115,7,FALSE))</f>
        <v>-</v>
      </c>
      <c r="M37" s="118">
        <f t="shared" si="0"/>
        <v>0</v>
      </c>
      <c r="N37" s="113" t="str">
        <f>IF(ISBLANK(VLOOKUP($B37,'MAIN - SCORING'!$B$14:$L$115,8,FALSE)),"-",VLOOKUP($B37,'MAIN - SCORING'!$B$14:$L$115,8,FALSE))</f>
        <v>-</v>
      </c>
      <c r="O37" s="113" t="str">
        <f>IF(ISBLANK(VLOOKUP($B37,'MAIN - SCORING'!$B$14:$L$115,9,FALSE)),"-",VLOOKUP($B37,'MAIN - SCORING'!$B$14:$L$115,9,FALSE))</f>
        <v>-</v>
      </c>
      <c r="P37" s="118">
        <f t="shared" si="1"/>
        <v>0</v>
      </c>
      <c r="Q37" s="113" t="str">
        <f>IF(ISBLANK(VLOOKUP($B37,'MAIN - SCORING'!$B$14:$L$115,10,FALSE)),"-",VLOOKUP($B37,'MAIN - SCORING'!$B$14:$L$115,10,FALSE))</f>
        <v>-</v>
      </c>
      <c r="R37" s="113" t="str">
        <f>IF(ISBLANK(VLOOKUP($B37,'MAIN - SCORING'!$B$14:$L$115,11,FALSE)),"-",VLOOKUP($B37,'MAIN - SCORING'!$B$14:$L$115,11,FALSE))</f>
        <v>-</v>
      </c>
      <c r="S37" s="118">
        <f t="shared" si="2"/>
        <v>0</v>
      </c>
      <c r="T37" s="111">
        <f t="shared" si="3"/>
        <v>0</v>
      </c>
      <c r="U37" s="113" t="str">
        <f>IF(ISBLANK(VLOOKUP($B37,'MAIN - SCORING'!$N$14:$X$115,6,FALSE)),"-",VLOOKUP($B37,'MAIN - SCORING'!$N$14:$X$115,6,FALSE))</f>
        <v>-</v>
      </c>
      <c r="V37" s="113" t="str">
        <f>IF(ISBLANK(VLOOKUP($B37,'MAIN - SCORING'!$N$14:$X$115,7,FALSE)),"-",VLOOKUP($B37,'MAIN - SCORING'!$N$14:$X$115,7,FALSE))</f>
        <v>-</v>
      </c>
      <c r="W37" s="118">
        <f t="shared" si="4"/>
        <v>0</v>
      </c>
      <c r="X37" s="113" t="str">
        <f>IF(ISBLANK(VLOOKUP($B37,'MAIN - SCORING'!$N$14:$X$115,8,FALSE)),"-",VLOOKUP($B37,'MAIN - SCORING'!$N$14:$X$115,8,FALSE))</f>
        <v>-</v>
      </c>
      <c r="Y37" s="113" t="str">
        <f>IF(ISBLANK(VLOOKUP($B37,'MAIN - SCORING'!$N$14:$X$115,9,FALSE)),"-",VLOOKUP($B37,'MAIN - SCORING'!$N$14:$X$115,9,FALSE))</f>
        <v>-</v>
      </c>
      <c r="Z37" s="118">
        <f t="shared" si="5"/>
        <v>0</v>
      </c>
      <c r="AA37" s="113" t="str">
        <f>IF(ISBLANK(VLOOKUP($B37,'MAIN - SCORING'!$N$14:$X$115,10,FALSE)),"-",VLOOKUP($B37,'MAIN - SCORING'!$N$14:$X$115,10,FALSE))</f>
        <v>-</v>
      </c>
      <c r="AB37" s="113" t="str">
        <f>IF(ISBLANK(VLOOKUP($B37,'MAIN - SCORING'!$N$14:$X$115,11,FALSE)),"-",VLOOKUP($B37,'MAIN - SCORING'!$N$14:$X$115,11,FALSE))</f>
        <v>-</v>
      </c>
      <c r="AC37" s="118">
        <f t="shared" si="6"/>
        <v>0</v>
      </c>
      <c r="AD37" s="111">
        <f t="shared" si="7"/>
        <v>0</v>
      </c>
      <c r="AE37" s="113" t="str">
        <f>IF(ISBLANK(VLOOKUP($B37,'MAIN - SCORING'!$Z$14:$AJ$115,6,FALSE)),"-",VLOOKUP($B37,'MAIN - SCORING'!$Z$14:$AJ$115,6,FALSE))</f>
        <v>-</v>
      </c>
      <c r="AF37" s="113" t="str">
        <f>IF(ISBLANK(VLOOKUP($B37,'MAIN - SCORING'!$Z$14:$AJ$115,7,FALSE)),"-",VLOOKUP($B37,'MAIN - SCORING'!$Z$14:$AJ$115,7,FALSE))</f>
        <v>-</v>
      </c>
      <c r="AG37" s="118">
        <f t="shared" si="8"/>
        <v>0</v>
      </c>
      <c r="AH37" s="113" t="str">
        <f>IF(ISBLANK(VLOOKUP($B37,'MAIN - SCORING'!$Z$14:$AJ$115,8,FALSE)),"-",VLOOKUP($B37,'MAIN - SCORING'!$Z$14:$AJ$115,8,FALSE))</f>
        <v>-</v>
      </c>
      <c r="AI37" s="113" t="str">
        <f>IF(ISBLANK(VLOOKUP($B37,'MAIN - SCORING'!$Z$14:$AJ$115,9,FALSE)),"-",VLOOKUP($B37,'MAIN - SCORING'!$Z$14:$AJ$115,9,FALSE))</f>
        <v>-</v>
      </c>
      <c r="AJ37" s="118">
        <f t="shared" si="9"/>
        <v>0</v>
      </c>
      <c r="AK37" s="113" t="str">
        <f>IF(ISBLANK(VLOOKUP($B37,'MAIN - SCORING'!$Z$14:$AJ$115,10,FALSE)),"-",VLOOKUP($B37,'MAIN - SCORING'!$Z$14:$AJ$115,10,FALSE))</f>
        <v>-</v>
      </c>
      <c r="AL37" s="113" t="str">
        <f>IF(ISBLANK(VLOOKUP($B37,'MAIN - SCORING'!$Z$14:$AJ$115,11,FALSE)),"-",VLOOKUP($B37,'MAIN - SCORING'!$Z$14:$AJ$115,11,FALSE))</f>
        <v>-</v>
      </c>
      <c r="AM37" s="118">
        <f t="shared" si="10"/>
        <v>0</v>
      </c>
      <c r="AN37" s="111">
        <f t="shared" si="11"/>
        <v>0</v>
      </c>
      <c r="AO37" s="7"/>
      <c r="AP37" s="115" t="str">
        <f t="shared" si="12"/>
        <v>-</v>
      </c>
      <c r="AQ37" s="130">
        <f t="shared" si="13"/>
        <v>0</v>
      </c>
      <c r="AR37" s="131">
        <f>IF(AQ37="-","-",(AQ37*Lookups!$T$3))</f>
        <v>0</v>
      </c>
      <c r="AS37" s="92" t="str">
        <f t="shared" si="77"/>
        <v>-</v>
      </c>
      <c r="AT37" s="92" t="str">
        <f t="shared" si="14"/>
        <v>-</v>
      </c>
      <c r="AU37" s="92" t="str">
        <f t="shared" si="15"/>
        <v>-</v>
      </c>
      <c r="AV37" s="93" t="str">
        <f>IF(I37="-","-",(I37/Lookups!$T$3))</f>
        <v>-</v>
      </c>
      <c r="AW37" s="94" t="str">
        <f t="shared" si="16"/>
        <v>-</v>
      </c>
      <c r="AX37" s="95" t="str">
        <f>IF(AW37="M",VLOOKUP(TEXT(MROUND(AV37,0.05),"#.00"),Lookups!$D$8:$E$3912,2,FALSE),"-")</f>
        <v>-</v>
      </c>
      <c r="AY37" s="95" t="str">
        <f>IF(AW37="W",VLOOKUP(TEXT(MROUND(AV37,0.05),"#.00"),Lookups!$J$8:$K$2640,2,FALSE),"-")</f>
        <v>-</v>
      </c>
      <c r="AZ37" s="95" t="str">
        <f>IF(H37="-","-",IF(AS37="Master",VLOOKUP(H37,Lookups!$O$8:$P$59,2,FALSE),"-"))</f>
        <v>-</v>
      </c>
      <c r="BB37" s="113" t="str">
        <f>IF(G37="-","-",VLOOKUP(G37,Input!$BZ$7:$CA$83,2,FALSE))</f>
        <v>-</v>
      </c>
      <c r="BD37" s="138" t="str">
        <f t="shared" si="17"/>
        <v>-</v>
      </c>
      <c r="BE37" s="139" t="str">
        <f t="shared" si="18"/>
        <v>-</v>
      </c>
      <c r="BF37" s="138" t="str">
        <f t="shared" si="19"/>
        <v>-</v>
      </c>
      <c r="BG37" s="139" t="str">
        <f t="shared" si="20"/>
        <v>-</v>
      </c>
      <c r="BH37" s="138" t="str">
        <f t="shared" si="21"/>
        <v>-</v>
      </c>
      <c r="BI37" s="139" t="str">
        <f t="shared" si="22"/>
        <v>-</v>
      </c>
      <c r="BJ37" s="138" t="str">
        <f t="shared" si="23"/>
        <v>-</v>
      </c>
      <c r="BK37" s="139" t="str">
        <f t="shared" si="24"/>
        <v>-</v>
      </c>
      <c r="BL37" s="138" t="str">
        <f t="shared" si="25"/>
        <v>-</v>
      </c>
      <c r="BM37" s="139" t="str">
        <f t="shared" si="26"/>
        <v>-</v>
      </c>
      <c r="BN37" s="138" t="str">
        <f t="shared" si="27"/>
        <v>-</v>
      </c>
      <c r="BO37" s="139" t="str">
        <f t="shared" si="28"/>
        <v>-</v>
      </c>
      <c r="BP37" s="138" t="str">
        <f t="shared" si="29"/>
        <v>-</v>
      </c>
      <c r="BQ37" s="139" t="str">
        <f t="shared" si="30"/>
        <v>-</v>
      </c>
      <c r="BR37" s="138" t="str">
        <f t="shared" si="31"/>
        <v>-</v>
      </c>
      <c r="BS37" s="139" t="str">
        <f t="shared" si="32"/>
        <v>-</v>
      </c>
      <c r="BT37" s="138" t="str">
        <f t="shared" si="33"/>
        <v>-</v>
      </c>
      <c r="BU37" s="139" t="str">
        <f t="shared" si="34"/>
        <v>-</v>
      </c>
      <c r="BV37" s="138" t="str">
        <f t="shared" si="35"/>
        <v>-</v>
      </c>
      <c r="BW37" s="139" t="str">
        <f t="shared" si="36"/>
        <v>-</v>
      </c>
      <c r="BX37" s="138" t="str">
        <f t="shared" si="37"/>
        <v>-</v>
      </c>
      <c r="BY37" s="139" t="str">
        <f t="shared" si="38"/>
        <v>-</v>
      </c>
      <c r="BZ37" s="138" t="str">
        <f t="shared" si="39"/>
        <v>-</v>
      </c>
      <c r="CA37" s="139" t="str">
        <f t="shared" si="40"/>
        <v>-</v>
      </c>
      <c r="CB37" s="138" t="str">
        <f t="shared" si="41"/>
        <v>-</v>
      </c>
      <c r="CC37" s="139" t="str">
        <f t="shared" si="42"/>
        <v>-</v>
      </c>
      <c r="CD37" s="138" t="str">
        <f t="shared" si="43"/>
        <v>-</v>
      </c>
      <c r="CE37" s="139" t="str">
        <f t="shared" si="44"/>
        <v>-</v>
      </c>
      <c r="CF37" s="138" t="str">
        <f t="shared" si="45"/>
        <v>-</v>
      </c>
      <c r="CG37" s="139" t="str">
        <f t="shared" si="46"/>
        <v>-</v>
      </c>
      <c r="CH37" s="138" t="str">
        <f t="shared" si="47"/>
        <v>-</v>
      </c>
      <c r="CI37" s="139" t="str">
        <f t="shared" si="48"/>
        <v>-</v>
      </c>
      <c r="CJ37" s="138" t="str">
        <f t="shared" si="49"/>
        <v>-</v>
      </c>
      <c r="CK37" s="139" t="str">
        <f t="shared" si="50"/>
        <v>-</v>
      </c>
      <c r="CL37" s="138" t="str">
        <f t="shared" si="51"/>
        <v>-</v>
      </c>
      <c r="CM37" s="139" t="str">
        <f t="shared" si="52"/>
        <v>-</v>
      </c>
      <c r="CN37" s="138" t="str">
        <f t="shared" si="53"/>
        <v>-</v>
      </c>
      <c r="CO37" s="139" t="str">
        <f t="shared" si="54"/>
        <v>-</v>
      </c>
      <c r="CP37" s="138" t="str">
        <f t="shared" si="55"/>
        <v>-</v>
      </c>
      <c r="CQ37" s="139" t="str">
        <f t="shared" si="56"/>
        <v>-</v>
      </c>
      <c r="CR37" s="138" t="str">
        <f t="shared" si="57"/>
        <v>-</v>
      </c>
      <c r="CS37" s="139" t="str">
        <f t="shared" si="58"/>
        <v>-</v>
      </c>
      <c r="CT37" s="138" t="str">
        <f t="shared" si="59"/>
        <v>-</v>
      </c>
      <c r="CU37" s="139" t="str">
        <f t="shared" si="60"/>
        <v>-</v>
      </c>
      <c r="CV37" s="138" t="str">
        <f t="shared" si="61"/>
        <v>-</v>
      </c>
      <c r="CW37" s="139" t="str">
        <f t="shared" si="62"/>
        <v>-</v>
      </c>
      <c r="CX37" s="138" t="str">
        <f t="shared" si="63"/>
        <v>-</v>
      </c>
      <c r="CY37" s="139" t="str">
        <f t="shared" si="64"/>
        <v>-</v>
      </c>
      <c r="CZ37" s="138" t="str">
        <f t="shared" si="65"/>
        <v>-</v>
      </c>
      <c r="DA37" s="139" t="str">
        <f t="shared" si="66"/>
        <v>-</v>
      </c>
      <c r="DB37" s="138" t="str">
        <f t="shared" si="67"/>
        <v>-</v>
      </c>
      <c r="DC37" s="139" t="str">
        <f t="shared" si="68"/>
        <v>-</v>
      </c>
      <c r="DD37" s="138" t="str">
        <f t="shared" si="69"/>
        <v>-</v>
      </c>
      <c r="DE37" s="139" t="str">
        <f t="shared" si="70"/>
        <v>-</v>
      </c>
      <c r="DF37" s="138" t="str">
        <f t="shared" si="71"/>
        <v>-</v>
      </c>
      <c r="DG37" s="139" t="str">
        <f t="shared" si="72"/>
        <v>-</v>
      </c>
      <c r="DH37" s="138" t="str">
        <f t="shared" si="73"/>
        <v>-</v>
      </c>
      <c r="DI37" s="139" t="str">
        <f t="shared" si="74"/>
        <v>-</v>
      </c>
      <c r="DJ37" s="138" t="str">
        <f t="shared" si="75"/>
        <v>-</v>
      </c>
      <c r="DK37" s="139" t="str">
        <f t="shared" si="76"/>
        <v>-</v>
      </c>
    </row>
    <row r="38" spans="1:115" x14ac:dyDescent="0.25">
      <c r="A38" s="3"/>
      <c r="B38" s="44">
        <f>IF(Input!B38="","-",Input!B38)</f>
        <v>32</v>
      </c>
      <c r="C38" s="85" t="str">
        <f>IF(Input!C38="","-",Input!C38)</f>
        <v>-</v>
      </c>
      <c r="D38" s="85" t="str">
        <f>IF(Input!D38="","-",Input!D38)</f>
        <v>-</v>
      </c>
      <c r="E38" s="85" t="str">
        <f>IF(Input!E38="","-",Input!E38)</f>
        <v>-</v>
      </c>
      <c r="F38" s="85" t="str">
        <f>IF(Input!F38="","-",Input!F38)</f>
        <v>-</v>
      </c>
      <c r="G38" s="85" t="str">
        <f>IF(Input!G38="","-",Input!G38)</f>
        <v>-</v>
      </c>
      <c r="H38" s="86" t="str">
        <f>IF(Input!H38="","-",Input!H38)</f>
        <v>-</v>
      </c>
      <c r="I38" s="308" t="str">
        <f>IF(Input!I38="","-",Input!I38)</f>
        <v>-</v>
      </c>
      <c r="J38" s="3"/>
      <c r="K38" s="113" t="str">
        <f>IF(ISBLANK(VLOOKUP($B38,'MAIN - SCORING'!$B$14:$L$115,6,FALSE)),"-",VLOOKUP($B38,'MAIN - SCORING'!$B$14:$L$115,6,FALSE))</f>
        <v>-</v>
      </c>
      <c r="L38" s="113" t="str">
        <f>IF(ISBLANK(VLOOKUP($B38,'MAIN - SCORING'!$B$14:$L$115,7,FALSE)),"-",VLOOKUP($B38,'MAIN - SCORING'!$B$14:$L$115,7,FALSE))</f>
        <v>-</v>
      </c>
      <c r="M38" s="118">
        <f t="shared" si="0"/>
        <v>0</v>
      </c>
      <c r="N38" s="113" t="str">
        <f>IF(ISBLANK(VLOOKUP($B38,'MAIN - SCORING'!$B$14:$L$115,8,FALSE)),"-",VLOOKUP($B38,'MAIN - SCORING'!$B$14:$L$115,8,FALSE))</f>
        <v>-</v>
      </c>
      <c r="O38" s="113" t="str">
        <f>IF(ISBLANK(VLOOKUP($B38,'MAIN - SCORING'!$B$14:$L$115,9,FALSE)),"-",VLOOKUP($B38,'MAIN - SCORING'!$B$14:$L$115,9,FALSE))</f>
        <v>-</v>
      </c>
      <c r="P38" s="118">
        <f t="shared" si="1"/>
        <v>0</v>
      </c>
      <c r="Q38" s="113" t="str">
        <f>IF(ISBLANK(VLOOKUP($B38,'MAIN - SCORING'!$B$14:$L$115,10,FALSE)),"-",VLOOKUP($B38,'MAIN - SCORING'!$B$14:$L$115,10,FALSE))</f>
        <v>-</v>
      </c>
      <c r="R38" s="113" t="str">
        <f>IF(ISBLANK(VLOOKUP($B38,'MAIN - SCORING'!$B$14:$L$115,11,FALSE)),"-",VLOOKUP($B38,'MAIN - SCORING'!$B$14:$L$115,11,FALSE))</f>
        <v>-</v>
      </c>
      <c r="S38" s="118">
        <f t="shared" si="2"/>
        <v>0</v>
      </c>
      <c r="T38" s="111">
        <f t="shared" si="3"/>
        <v>0</v>
      </c>
      <c r="U38" s="113" t="str">
        <f>IF(ISBLANK(VLOOKUP($B38,'MAIN - SCORING'!$N$14:$X$115,6,FALSE)),"-",VLOOKUP($B38,'MAIN - SCORING'!$N$14:$X$115,6,FALSE))</f>
        <v>-</v>
      </c>
      <c r="V38" s="113" t="str">
        <f>IF(ISBLANK(VLOOKUP($B38,'MAIN - SCORING'!$N$14:$X$115,7,FALSE)),"-",VLOOKUP($B38,'MAIN - SCORING'!$N$14:$X$115,7,FALSE))</f>
        <v>-</v>
      </c>
      <c r="W38" s="118">
        <f t="shared" si="4"/>
        <v>0</v>
      </c>
      <c r="X38" s="113" t="str">
        <f>IF(ISBLANK(VLOOKUP($B38,'MAIN - SCORING'!$N$14:$X$115,8,FALSE)),"-",VLOOKUP($B38,'MAIN - SCORING'!$N$14:$X$115,8,FALSE))</f>
        <v>-</v>
      </c>
      <c r="Y38" s="113" t="str">
        <f>IF(ISBLANK(VLOOKUP($B38,'MAIN - SCORING'!$N$14:$X$115,9,FALSE)),"-",VLOOKUP($B38,'MAIN - SCORING'!$N$14:$X$115,9,FALSE))</f>
        <v>-</v>
      </c>
      <c r="Z38" s="118">
        <f t="shared" si="5"/>
        <v>0</v>
      </c>
      <c r="AA38" s="113" t="str">
        <f>IF(ISBLANK(VLOOKUP($B38,'MAIN - SCORING'!$N$14:$X$115,10,FALSE)),"-",VLOOKUP($B38,'MAIN - SCORING'!$N$14:$X$115,10,FALSE))</f>
        <v>-</v>
      </c>
      <c r="AB38" s="113" t="str">
        <f>IF(ISBLANK(VLOOKUP($B38,'MAIN - SCORING'!$N$14:$X$115,11,FALSE)),"-",VLOOKUP($B38,'MAIN - SCORING'!$N$14:$X$115,11,FALSE))</f>
        <v>-</v>
      </c>
      <c r="AC38" s="118">
        <f t="shared" si="6"/>
        <v>0</v>
      </c>
      <c r="AD38" s="111">
        <f t="shared" si="7"/>
        <v>0</v>
      </c>
      <c r="AE38" s="113" t="str">
        <f>IF(ISBLANK(VLOOKUP($B38,'MAIN - SCORING'!$Z$14:$AJ$115,6,FALSE)),"-",VLOOKUP($B38,'MAIN - SCORING'!$Z$14:$AJ$115,6,FALSE))</f>
        <v>-</v>
      </c>
      <c r="AF38" s="113" t="str">
        <f>IF(ISBLANK(VLOOKUP($B38,'MAIN - SCORING'!$Z$14:$AJ$115,7,FALSE)),"-",VLOOKUP($B38,'MAIN - SCORING'!$Z$14:$AJ$115,7,FALSE))</f>
        <v>-</v>
      </c>
      <c r="AG38" s="118">
        <f t="shared" si="8"/>
        <v>0</v>
      </c>
      <c r="AH38" s="113" t="str">
        <f>IF(ISBLANK(VLOOKUP($B38,'MAIN - SCORING'!$Z$14:$AJ$115,8,FALSE)),"-",VLOOKUP($B38,'MAIN - SCORING'!$Z$14:$AJ$115,8,FALSE))</f>
        <v>-</v>
      </c>
      <c r="AI38" s="113" t="str">
        <f>IF(ISBLANK(VLOOKUP($B38,'MAIN - SCORING'!$Z$14:$AJ$115,9,FALSE)),"-",VLOOKUP($B38,'MAIN - SCORING'!$Z$14:$AJ$115,9,FALSE))</f>
        <v>-</v>
      </c>
      <c r="AJ38" s="118">
        <f t="shared" si="9"/>
        <v>0</v>
      </c>
      <c r="AK38" s="113" t="str">
        <f>IF(ISBLANK(VLOOKUP($B38,'MAIN - SCORING'!$Z$14:$AJ$115,10,FALSE)),"-",VLOOKUP($B38,'MAIN - SCORING'!$Z$14:$AJ$115,10,FALSE))</f>
        <v>-</v>
      </c>
      <c r="AL38" s="113" t="str">
        <f>IF(ISBLANK(VLOOKUP($B38,'MAIN - SCORING'!$Z$14:$AJ$115,11,FALSE)),"-",VLOOKUP($B38,'MAIN - SCORING'!$Z$14:$AJ$115,11,FALSE))</f>
        <v>-</v>
      </c>
      <c r="AM38" s="118">
        <f t="shared" si="10"/>
        <v>0</v>
      </c>
      <c r="AN38" s="111">
        <f t="shared" si="11"/>
        <v>0</v>
      </c>
      <c r="AO38" s="7"/>
      <c r="AP38" s="115" t="str">
        <f t="shared" si="12"/>
        <v>-</v>
      </c>
      <c r="AQ38" s="130">
        <f t="shared" si="13"/>
        <v>0</v>
      </c>
      <c r="AR38" s="131">
        <f>IF(AQ38="-","-",(AQ38*Lookups!$T$3))</f>
        <v>0</v>
      </c>
      <c r="AS38" s="92" t="str">
        <f t="shared" si="77"/>
        <v>-</v>
      </c>
      <c r="AT38" s="92" t="str">
        <f t="shared" si="14"/>
        <v>-</v>
      </c>
      <c r="AU38" s="92" t="str">
        <f t="shared" si="15"/>
        <v>-</v>
      </c>
      <c r="AV38" s="93" t="str">
        <f>IF(I38="-","-",(I38/Lookups!$T$3))</f>
        <v>-</v>
      </c>
      <c r="AW38" s="94" t="str">
        <f t="shared" si="16"/>
        <v>-</v>
      </c>
      <c r="AX38" s="95" t="str">
        <f>IF(AW38="M",VLOOKUP(TEXT(MROUND(AV38,0.05),"#.00"),Lookups!$D$8:$E$3912,2,FALSE),"-")</f>
        <v>-</v>
      </c>
      <c r="AY38" s="95" t="str">
        <f>IF(AW38="W",VLOOKUP(TEXT(MROUND(AV38,0.05),"#.00"),Lookups!$J$8:$K$2640,2,FALSE),"-")</f>
        <v>-</v>
      </c>
      <c r="AZ38" s="95" t="str">
        <f>IF(H38="-","-",IF(AS38="Master",VLOOKUP(H38,Lookups!$O$8:$P$59,2,FALSE),"-"))</f>
        <v>-</v>
      </c>
      <c r="BB38" s="113" t="str">
        <f>IF(G38="-","-",VLOOKUP(G38,Input!$BZ$7:$CA$83,2,FALSE))</f>
        <v>-</v>
      </c>
      <c r="BD38" s="138" t="str">
        <f t="shared" si="17"/>
        <v>-</v>
      </c>
      <c r="BE38" s="139" t="str">
        <f t="shared" si="18"/>
        <v>-</v>
      </c>
      <c r="BF38" s="138" t="str">
        <f t="shared" si="19"/>
        <v>-</v>
      </c>
      <c r="BG38" s="139" t="str">
        <f t="shared" si="20"/>
        <v>-</v>
      </c>
      <c r="BH38" s="138" t="str">
        <f t="shared" si="21"/>
        <v>-</v>
      </c>
      <c r="BI38" s="139" t="str">
        <f t="shared" si="22"/>
        <v>-</v>
      </c>
      <c r="BJ38" s="138" t="str">
        <f t="shared" si="23"/>
        <v>-</v>
      </c>
      <c r="BK38" s="139" t="str">
        <f t="shared" si="24"/>
        <v>-</v>
      </c>
      <c r="BL38" s="138" t="str">
        <f t="shared" si="25"/>
        <v>-</v>
      </c>
      <c r="BM38" s="139" t="str">
        <f t="shared" si="26"/>
        <v>-</v>
      </c>
      <c r="BN38" s="138" t="str">
        <f t="shared" si="27"/>
        <v>-</v>
      </c>
      <c r="BO38" s="139" t="str">
        <f t="shared" si="28"/>
        <v>-</v>
      </c>
      <c r="BP38" s="138" t="str">
        <f t="shared" si="29"/>
        <v>-</v>
      </c>
      <c r="BQ38" s="139" t="str">
        <f t="shared" si="30"/>
        <v>-</v>
      </c>
      <c r="BR38" s="138" t="str">
        <f t="shared" si="31"/>
        <v>-</v>
      </c>
      <c r="BS38" s="139" t="str">
        <f t="shared" si="32"/>
        <v>-</v>
      </c>
      <c r="BT38" s="138" t="str">
        <f t="shared" si="33"/>
        <v>-</v>
      </c>
      <c r="BU38" s="139" t="str">
        <f t="shared" si="34"/>
        <v>-</v>
      </c>
      <c r="BV38" s="138" t="str">
        <f t="shared" si="35"/>
        <v>-</v>
      </c>
      <c r="BW38" s="139" t="str">
        <f t="shared" si="36"/>
        <v>-</v>
      </c>
      <c r="BX38" s="138" t="str">
        <f t="shared" si="37"/>
        <v>-</v>
      </c>
      <c r="BY38" s="139" t="str">
        <f t="shared" si="38"/>
        <v>-</v>
      </c>
      <c r="BZ38" s="138" t="str">
        <f t="shared" si="39"/>
        <v>-</v>
      </c>
      <c r="CA38" s="139" t="str">
        <f t="shared" si="40"/>
        <v>-</v>
      </c>
      <c r="CB38" s="138" t="str">
        <f t="shared" si="41"/>
        <v>-</v>
      </c>
      <c r="CC38" s="139" t="str">
        <f t="shared" si="42"/>
        <v>-</v>
      </c>
      <c r="CD38" s="138" t="str">
        <f t="shared" si="43"/>
        <v>-</v>
      </c>
      <c r="CE38" s="139" t="str">
        <f t="shared" si="44"/>
        <v>-</v>
      </c>
      <c r="CF38" s="138" t="str">
        <f t="shared" si="45"/>
        <v>-</v>
      </c>
      <c r="CG38" s="139" t="str">
        <f t="shared" si="46"/>
        <v>-</v>
      </c>
      <c r="CH38" s="138" t="str">
        <f t="shared" si="47"/>
        <v>-</v>
      </c>
      <c r="CI38" s="139" t="str">
        <f t="shared" si="48"/>
        <v>-</v>
      </c>
      <c r="CJ38" s="138" t="str">
        <f t="shared" si="49"/>
        <v>-</v>
      </c>
      <c r="CK38" s="139" t="str">
        <f t="shared" si="50"/>
        <v>-</v>
      </c>
      <c r="CL38" s="138" t="str">
        <f t="shared" si="51"/>
        <v>-</v>
      </c>
      <c r="CM38" s="139" t="str">
        <f t="shared" si="52"/>
        <v>-</v>
      </c>
      <c r="CN38" s="138" t="str">
        <f t="shared" si="53"/>
        <v>-</v>
      </c>
      <c r="CO38" s="139" t="str">
        <f t="shared" si="54"/>
        <v>-</v>
      </c>
      <c r="CP38" s="138" t="str">
        <f t="shared" si="55"/>
        <v>-</v>
      </c>
      <c r="CQ38" s="139" t="str">
        <f t="shared" si="56"/>
        <v>-</v>
      </c>
      <c r="CR38" s="138" t="str">
        <f t="shared" si="57"/>
        <v>-</v>
      </c>
      <c r="CS38" s="139" t="str">
        <f t="shared" si="58"/>
        <v>-</v>
      </c>
      <c r="CT38" s="138" t="str">
        <f t="shared" si="59"/>
        <v>-</v>
      </c>
      <c r="CU38" s="139" t="str">
        <f t="shared" si="60"/>
        <v>-</v>
      </c>
      <c r="CV38" s="138" t="str">
        <f t="shared" si="61"/>
        <v>-</v>
      </c>
      <c r="CW38" s="139" t="str">
        <f t="shared" si="62"/>
        <v>-</v>
      </c>
      <c r="CX38" s="138" t="str">
        <f t="shared" si="63"/>
        <v>-</v>
      </c>
      <c r="CY38" s="139" t="str">
        <f t="shared" si="64"/>
        <v>-</v>
      </c>
      <c r="CZ38" s="138" t="str">
        <f t="shared" si="65"/>
        <v>-</v>
      </c>
      <c r="DA38" s="139" t="str">
        <f t="shared" si="66"/>
        <v>-</v>
      </c>
      <c r="DB38" s="138" t="str">
        <f t="shared" si="67"/>
        <v>-</v>
      </c>
      <c r="DC38" s="139" t="str">
        <f t="shared" si="68"/>
        <v>-</v>
      </c>
      <c r="DD38" s="138" t="str">
        <f t="shared" si="69"/>
        <v>-</v>
      </c>
      <c r="DE38" s="139" t="str">
        <f t="shared" si="70"/>
        <v>-</v>
      </c>
      <c r="DF38" s="138" t="str">
        <f t="shared" si="71"/>
        <v>-</v>
      </c>
      <c r="DG38" s="139" t="str">
        <f t="shared" si="72"/>
        <v>-</v>
      </c>
      <c r="DH38" s="138" t="str">
        <f t="shared" si="73"/>
        <v>-</v>
      </c>
      <c r="DI38" s="139" t="str">
        <f t="shared" si="74"/>
        <v>-</v>
      </c>
      <c r="DJ38" s="138" t="str">
        <f t="shared" si="75"/>
        <v>-</v>
      </c>
      <c r="DK38" s="139" t="str">
        <f t="shared" si="76"/>
        <v>-</v>
      </c>
    </row>
    <row r="39" spans="1:115" x14ac:dyDescent="0.25">
      <c r="A39" s="3"/>
      <c r="B39" s="44">
        <f>IF(Input!B39="","-",Input!B39)</f>
        <v>33</v>
      </c>
      <c r="C39" s="85" t="str">
        <f>IF(Input!C39="","-",Input!C39)</f>
        <v>-</v>
      </c>
      <c r="D39" s="85" t="str">
        <f>IF(Input!D39="","-",Input!D39)</f>
        <v>-</v>
      </c>
      <c r="E39" s="85" t="str">
        <f>IF(Input!E39="","-",Input!E39)</f>
        <v>-</v>
      </c>
      <c r="F39" s="85" t="str">
        <f>IF(Input!F39="","-",Input!F39)</f>
        <v>-</v>
      </c>
      <c r="G39" s="85" t="str">
        <f>IF(Input!G39="","-",Input!G39)</f>
        <v>-</v>
      </c>
      <c r="H39" s="86" t="str">
        <f>IF(Input!H39="","-",Input!H39)</f>
        <v>-</v>
      </c>
      <c r="I39" s="308" t="str">
        <f>IF(Input!I39="","-",Input!I39)</f>
        <v>-</v>
      </c>
      <c r="J39" s="3"/>
      <c r="K39" s="113" t="str">
        <f>IF(ISBLANK(VLOOKUP($B39,'MAIN - SCORING'!$B$14:$L$115,6,FALSE)),"-",VLOOKUP($B39,'MAIN - SCORING'!$B$14:$L$115,6,FALSE))</f>
        <v>-</v>
      </c>
      <c r="L39" s="113" t="str">
        <f>IF(ISBLANK(VLOOKUP($B39,'MAIN - SCORING'!$B$14:$L$115,7,FALSE)),"-",VLOOKUP($B39,'MAIN - SCORING'!$B$14:$L$115,7,FALSE))</f>
        <v>-</v>
      </c>
      <c r="M39" s="118">
        <f t="shared" si="0"/>
        <v>0</v>
      </c>
      <c r="N39" s="113" t="str">
        <f>IF(ISBLANK(VLOOKUP($B39,'MAIN - SCORING'!$B$14:$L$115,8,FALSE)),"-",VLOOKUP($B39,'MAIN - SCORING'!$B$14:$L$115,8,FALSE))</f>
        <v>-</v>
      </c>
      <c r="O39" s="113" t="str">
        <f>IF(ISBLANK(VLOOKUP($B39,'MAIN - SCORING'!$B$14:$L$115,9,FALSE)),"-",VLOOKUP($B39,'MAIN - SCORING'!$B$14:$L$115,9,FALSE))</f>
        <v>-</v>
      </c>
      <c r="P39" s="118">
        <f t="shared" si="1"/>
        <v>0</v>
      </c>
      <c r="Q39" s="113" t="str">
        <f>IF(ISBLANK(VLOOKUP($B39,'MAIN - SCORING'!$B$14:$L$115,10,FALSE)),"-",VLOOKUP($B39,'MAIN - SCORING'!$B$14:$L$115,10,FALSE))</f>
        <v>-</v>
      </c>
      <c r="R39" s="113" t="str">
        <f>IF(ISBLANK(VLOOKUP($B39,'MAIN - SCORING'!$B$14:$L$115,11,FALSE)),"-",VLOOKUP($B39,'MAIN - SCORING'!$B$14:$L$115,11,FALSE))</f>
        <v>-</v>
      </c>
      <c r="S39" s="118">
        <f t="shared" si="2"/>
        <v>0</v>
      </c>
      <c r="T39" s="111">
        <f t="shared" si="3"/>
        <v>0</v>
      </c>
      <c r="U39" s="113" t="str">
        <f>IF(ISBLANK(VLOOKUP($B39,'MAIN - SCORING'!$N$14:$X$115,6,FALSE)),"-",VLOOKUP($B39,'MAIN - SCORING'!$N$14:$X$115,6,FALSE))</f>
        <v>-</v>
      </c>
      <c r="V39" s="113" t="str">
        <f>IF(ISBLANK(VLOOKUP($B39,'MAIN - SCORING'!$N$14:$X$115,7,FALSE)),"-",VLOOKUP($B39,'MAIN - SCORING'!$N$14:$X$115,7,FALSE))</f>
        <v>-</v>
      </c>
      <c r="W39" s="118">
        <f t="shared" si="4"/>
        <v>0</v>
      </c>
      <c r="X39" s="113" t="str">
        <f>IF(ISBLANK(VLOOKUP($B39,'MAIN - SCORING'!$N$14:$X$115,8,FALSE)),"-",VLOOKUP($B39,'MAIN - SCORING'!$N$14:$X$115,8,FALSE))</f>
        <v>-</v>
      </c>
      <c r="Y39" s="113" t="str">
        <f>IF(ISBLANK(VLOOKUP($B39,'MAIN - SCORING'!$N$14:$X$115,9,FALSE)),"-",VLOOKUP($B39,'MAIN - SCORING'!$N$14:$X$115,9,FALSE))</f>
        <v>-</v>
      </c>
      <c r="Z39" s="118">
        <f t="shared" si="5"/>
        <v>0</v>
      </c>
      <c r="AA39" s="113" t="str">
        <f>IF(ISBLANK(VLOOKUP($B39,'MAIN - SCORING'!$N$14:$X$115,10,FALSE)),"-",VLOOKUP($B39,'MAIN - SCORING'!$N$14:$X$115,10,FALSE))</f>
        <v>-</v>
      </c>
      <c r="AB39" s="113" t="str">
        <f>IF(ISBLANK(VLOOKUP($B39,'MAIN - SCORING'!$N$14:$X$115,11,FALSE)),"-",VLOOKUP($B39,'MAIN - SCORING'!$N$14:$X$115,11,FALSE))</f>
        <v>-</v>
      </c>
      <c r="AC39" s="118">
        <f t="shared" si="6"/>
        <v>0</v>
      </c>
      <c r="AD39" s="111">
        <f t="shared" si="7"/>
        <v>0</v>
      </c>
      <c r="AE39" s="113" t="str">
        <f>IF(ISBLANK(VLOOKUP($B39,'MAIN - SCORING'!$Z$14:$AJ$115,6,FALSE)),"-",VLOOKUP($B39,'MAIN - SCORING'!$Z$14:$AJ$115,6,FALSE))</f>
        <v>-</v>
      </c>
      <c r="AF39" s="113" t="str">
        <f>IF(ISBLANK(VLOOKUP($B39,'MAIN - SCORING'!$Z$14:$AJ$115,7,FALSE)),"-",VLOOKUP($B39,'MAIN - SCORING'!$Z$14:$AJ$115,7,FALSE))</f>
        <v>-</v>
      </c>
      <c r="AG39" s="118">
        <f t="shared" si="8"/>
        <v>0</v>
      </c>
      <c r="AH39" s="113" t="str">
        <f>IF(ISBLANK(VLOOKUP($B39,'MAIN - SCORING'!$Z$14:$AJ$115,8,FALSE)),"-",VLOOKUP($B39,'MAIN - SCORING'!$Z$14:$AJ$115,8,FALSE))</f>
        <v>-</v>
      </c>
      <c r="AI39" s="113" t="str">
        <f>IF(ISBLANK(VLOOKUP($B39,'MAIN - SCORING'!$Z$14:$AJ$115,9,FALSE)),"-",VLOOKUP($B39,'MAIN - SCORING'!$Z$14:$AJ$115,9,FALSE))</f>
        <v>-</v>
      </c>
      <c r="AJ39" s="118">
        <f t="shared" si="9"/>
        <v>0</v>
      </c>
      <c r="AK39" s="113" t="str">
        <f>IF(ISBLANK(VLOOKUP($B39,'MAIN - SCORING'!$Z$14:$AJ$115,10,FALSE)),"-",VLOOKUP($B39,'MAIN - SCORING'!$Z$14:$AJ$115,10,FALSE))</f>
        <v>-</v>
      </c>
      <c r="AL39" s="113" t="str">
        <f>IF(ISBLANK(VLOOKUP($B39,'MAIN - SCORING'!$Z$14:$AJ$115,11,FALSE)),"-",VLOOKUP($B39,'MAIN - SCORING'!$Z$14:$AJ$115,11,FALSE))</f>
        <v>-</v>
      </c>
      <c r="AM39" s="118">
        <f t="shared" si="10"/>
        <v>0</v>
      </c>
      <c r="AN39" s="111">
        <f t="shared" si="11"/>
        <v>0</v>
      </c>
      <c r="AO39" s="7"/>
      <c r="AP39" s="115" t="str">
        <f t="shared" si="12"/>
        <v>-</v>
      </c>
      <c r="AQ39" s="130">
        <f t="shared" ref="AQ39:AQ70" si="78">IF(ISNUMBER(AU39),AU39,IF(T39&amp;AD39&amp;AN39="---","-",IF(OR(T39=0,AD39=0,AN39=0),0,SUM(T39,AD39,AN39))))</f>
        <v>0</v>
      </c>
      <c r="AR39" s="131">
        <f>IF(AQ39="-","-",(AQ39*Lookups!$T$3))</f>
        <v>0</v>
      </c>
      <c r="AS39" s="92" t="str">
        <f t="shared" si="77"/>
        <v>-</v>
      </c>
      <c r="AT39" s="92" t="str">
        <f t="shared" ref="AT39:AT70" si="79">IF(ISERROR(SEARCH("bench only",G39)),"-","BO")</f>
        <v>-</v>
      </c>
      <c r="AU39" s="92" t="str">
        <f t="shared" ref="AU39:AU70" si="80">IF(AT39="-","-",IF($T$4="bench",T39,IF($AD$4="bench",AD39,AN39)))</f>
        <v>-</v>
      </c>
      <c r="AV39" s="93" t="str">
        <f>IF(I39="-","-",(I39/Lookups!$T$3))</f>
        <v>-</v>
      </c>
      <c r="AW39" s="94" t="str">
        <f t="shared" ref="AW39:AW71" si="81">IF(ISERR(SEARCH("women",G39)&gt;0),IF(ISERR(SEARCH("men",G39)&gt;0),"-","M"),"W")</f>
        <v>-</v>
      </c>
      <c r="AX39" s="95" t="str">
        <f>IF(AW39="M",VLOOKUP(TEXT(MROUND(AV39,0.05),"#.00"),Lookups!$D$8:$E$3912,2,FALSE),"-")</f>
        <v>-</v>
      </c>
      <c r="AY39" s="95" t="str">
        <f>IF(AW39="W",VLOOKUP(TEXT(MROUND(AV39,0.05),"#.00"),Lookups!$J$8:$K$2640,2,FALSE),"-")</f>
        <v>-</v>
      </c>
      <c r="AZ39" s="95" t="str">
        <f>IF(H39="-","-",IF(AS39="Master",VLOOKUP(H39,Lookups!$O$8:$P$59,2,FALSE),"-"))</f>
        <v>-</v>
      </c>
      <c r="BB39" s="113" t="str">
        <f>IF(G39="-","-",VLOOKUP(G39,Input!$BZ$7:$CA$83,2,FALSE))</f>
        <v>-</v>
      </c>
      <c r="BD39" s="138" t="str">
        <f t="shared" ref="BD39:BD70" si="82">IF(AND(ISNUMBER($BB39),$AP39&gt;0),IF($BB39=BD$1,$AP39,"-"),"-")</f>
        <v>-</v>
      </c>
      <c r="BE39" s="139" t="str">
        <f t="shared" ref="BE39:BE70" si="83">IF(ISNUMBER(BD39),_xlfn.RANK.EQ(BD39,BD$7:BD$108),"-")</f>
        <v>-</v>
      </c>
      <c r="BF39" s="138" t="str">
        <f t="shared" ref="BF39:BF70" si="84">IF(AND(ISNUMBER($BB39),$AP39&gt;0),IF($BB39=BF$1,$AP39,"-"),"-")</f>
        <v>-</v>
      </c>
      <c r="BG39" s="139" t="str">
        <f t="shared" ref="BG39:BG70" si="85">IF(ISNUMBER(BF39),_xlfn.RANK.EQ(BF39,BF$7:BF$108),"-")</f>
        <v>-</v>
      </c>
      <c r="BH39" s="138" t="str">
        <f t="shared" ref="BH39:BH70" si="86">IF(AND(ISNUMBER($BB39),$AP39&gt;0),IF($BB39=BH$1,$AP39,"-"),"-")</f>
        <v>-</v>
      </c>
      <c r="BI39" s="139" t="str">
        <f t="shared" ref="BI39:BI70" si="87">IF(ISNUMBER(BH39),_xlfn.RANK.EQ(BH39,BH$7:BH$108),"-")</f>
        <v>-</v>
      </c>
      <c r="BJ39" s="138" t="str">
        <f t="shared" ref="BJ39:BJ70" si="88">IF(AND(ISNUMBER($BB39),$AP39&gt;0),IF($BB39=BJ$1,$AP39,"-"),"-")</f>
        <v>-</v>
      </c>
      <c r="BK39" s="139" t="str">
        <f t="shared" ref="BK39:BK70" si="89">IF(ISNUMBER(BJ39),_xlfn.RANK.EQ(BJ39,BJ$7:BJ$108),"-")</f>
        <v>-</v>
      </c>
      <c r="BL39" s="138" t="str">
        <f t="shared" ref="BL39:BL70" si="90">IF(AND(ISNUMBER($BB39),$AP39&gt;0),IF($BB39=BL$1,$AP39,"-"),"-")</f>
        <v>-</v>
      </c>
      <c r="BM39" s="139" t="str">
        <f t="shared" ref="BM39:BM70" si="91">IF(ISNUMBER(BL39),_xlfn.RANK.EQ(BL39,BL$7:BL$108),"-")</f>
        <v>-</v>
      </c>
      <c r="BN39" s="138" t="str">
        <f t="shared" ref="BN39:BN70" si="92">IF(AND(ISNUMBER($BB39),$AP39&gt;0),IF($BB39=BN$1,$AP39,"-"),"-")</f>
        <v>-</v>
      </c>
      <c r="BO39" s="139" t="str">
        <f t="shared" ref="BO39:BO70" si="93">IF(ISNUMBER(BN39),_xlfn.RANK.EQ(BN39,BN$7:BN$108),"-")</f>
        <v>-</v>
      </c>
      <c r="BP39" s="138" t="str">
        <f t="shared" ref="BP39:BP70" si="94">IF(AND(ISNUMBER($BB39),$AP39&gt;0),IF($BB39=BP$1,$AP39,"-"),"-")</f>
        <v>-</v>
      </c>
      <c r="BQ39" s="139" t="str">
        <f t="shared" ref="BQ39:BQ70" si="95">IF(ISNUMBER(BP39),_xlfn.RANK.EQ(BP39,BP$7:BP$108),"-")</f>
        <v>-</v>
      </c>
      <c r="BR39" s="138" t="str">
        <f t="shared" ref="BR39:BR70" si="96">IF(AND(ISNUMBER($BB39),$AP39&gt;0),IF($BB39=BR$1,$AP39,"-"),"-")</f>
        <v>-</v>
      </c>
      <c r="BS39" s="139" t="str">
        <f t="shared" ref="BS39:BS70" si="97">IF(ISNUMBER(BR39),_xlfn.RANK.EQ(BR39,BR$7:BR$108),"-")</f>
        <v>-</v>
      </c>
      <c r="BT39" s="138" t="str">
        <f t="shared" ref="BT39:BT70" si="98">IF(AND(ISNUMBER($BB39),$AP39&gt;0),IF($BB39=BT$1,$AP39,"-"),"-")</f>
        <v>-</v>
      </c>
      <c r="BU39" s="139" t="str">
        <f t="shared" ref="BU39:BU70" si="99">IF(ISNUMBER(BT39),_xlfn.RANK.EQ(BT39,BT$7:BT$108),"-")</f>
        <v>-</v>
      </c>
      <c r="BV39" s="138" t="str">
        <f t="shared" ref="BV39:BV70" si="100">IF(AND(ISNUMBER($BB39),$AP39&gt;0),IF($BB39=BV$1,$AP39,"-"),"-")</f>
        <v>-</v>
      </c>
      <c r="BW39" s="139" t="str">
        <f t="shared" ref="BW39:BW70" si="101">IF(ISNUMBER(BV39),_xlfn.RANK.EQ(BV39,BV$7:BV$108),"-")</f>
        <v>-</v>
      </c>
      <c r="BX39" s="138" t="str">
        <f t="shared" ref="BX39:BX70" si="102">IF(AND(ISNUMBER($BB39),$AP39&gt;0),IF($BB39=BX$1,$AP39,"-"),"-")</f>
        <v>-</v>
      </c>
      <c r="BY39" s="139" t="str">
        <f t="shared" ref="BY39:BY70" si="103">IF(ISNUMBER(BX39),_xlfn.RANK.EQ(BX39,BX$7:BX$108),"-")</f>
        <v>-</v>
      </c>
      <c r="BZ39" s="138" t="str">
        <f t="shared" ref="BZ39:BZ70" si="104">IF(AND(ISNUMBER($BB39),$AP39&gt;0),IF($BB39=BZ$1,$AP39,"-"),"-")</f>
        <v>-</v>
      </c>
      <c r="CA39" s="139" t="str">
        <f t="shared" ref="CA39:CA70" si="105">IF(ISNUMBER(BZ39),_xlfn.RANK.EQ(BZ39,BZ$7:BZ$108),"-")</f>
        <v>-</v>
      </c>
      <c r="CB39" s="138" t="str">
        <f t="shared" ref="CB39:CB70" si="106">IF(AND(ISNUMBER($BB39),$AP39&gt;0),IF($BB39=CB$1,$AP39,"-"),"-")</f>
        <v>-</v>
      </c>
      <c r="CC39" s="139" t="str">
        <f t="shared" ref="CC39:CC70" si="107">IF(ISNUMBER(CB39),_xlfn.RANK.EQ(CB39,CB$7:CB$108),"-")</f>
        <v>-</v>
      </c>
      <c r="CD39" s="138" t="str">
        <f t="shared" ref="CD39:CD70" si="108">IF(AND(ISNUMBER($BB39),$AP39&gt;0),IF($BB39=CD$1,$AP39,"-"),"-")</f>
        <v>-</v>
      </c>
      <c r="CE39" s="139" t="str">
        <f t="shared" ref="CE39:CE70" si="109">IF(ISNUMBER(CD39),_xlfn.RANK.EQ(CD39,CD$7:CD$108),"-")</f>
        <v>-</v>
      </c>
      <c r="CF39" s="138" t="str">
        <f t="shared" ref="CF39:CF70" si="110">IF(AND(ISNUMBER($BB39),$AP39&gt;0),IF($BB39=CF$1,$AP39,"-"),"-")</f>
        <v>-</v>
      </c>
      <c r="CG39" s="139" t="str">
        <f t="shared" ref="CG39:CG70" si="111">IF(ISNUMBER(CF39),_xlfn.RANK.EQ(CF39,CF$7:CF$108),"-")</f>
        <v>-</v>
      </c>
      <c r="CH39" s="138" t="str">
        <f t="shared" ref="CH39:CH70" si="112">IF(AND(ISNUMBER($BB39),$AP39&gt;0),IF($BB39=CH$1,$AP39,"-"),"-")</f>
        <v>-</v>
      </c>
      <c r="CI39" s="139" t="str">
        <f t="shared" ref="CI39:CI70" si="113">IF(ISNUMBER(CH39),_xlfn.RANK.EQ(CH39,CH$7:CH$108),"-")</f>
        <v>-</v>
      </c>
      <c r="CJ39" s="138" t="str">
        <f t="shared" ref="CJ39:CJ70" si="114">IF(AND(ISNUMBER($BB39),$AP39&gt;0),IF($BB39=CJ$1,$AP39,"-"),"-")</f>
        <v>-</v>
      </c>
      <c r="CK39" s="139" t="str">
        <f t="shared" ref="CK39:CK70" si="115">IF(ISNUMBER(CJ39),_xlfn.RANK.EQ(CJ39,CJ$7:CJ$108),"-")</f>
        <v>-</v>
      </c>
      <c r="CL39" s="138" t="str">
        <f t="shared" ref="CL39:CL70" si="116">IF(AND(ISNUMBER($BB39),$AP39&gt;0),IF($BB39=CL$1,$AP39,"-"),"-")</f>
        <v>-</v>
      </c>
      <c r="CM39" s="139" t="str">
        <f t="shared" ref="CM39:CM70" si="117">IF(ISNUMBER(CL39),_xlfn.RANK.EQ(CL39,CL$7:CL$108),"-")</f>
        <v>-</v>
      </c>
      <c r="CN39" s="138" t="str">
        <f t="shared" ref="CN39:CN70" si="118">IF(AND(ISNUMBER($BB39),$AP39&gt;0),IF($BB39=CN$1,$AP39,"-"),"-")</f>
        <v>-</v>
      </c>
      <c r="CO39" s="139" t="str">
        <f t="shared" ref="CO39:CO70" si="119">IF(ISNUMBER(CN39),_xlfn.RANK.EQ(CN39,CN$7:CN$108),"-")</f>
        <v>-</v>
      </c>
      <c r="CP39" s="138" t="str">
        <f t="shared" ref="CP39:CP70" si="120">IF(AND(ISNUMBER($BB39),$AP39&gt;0),IF($BB39=CP$1,$AP39,"-"),"-")</f>
        <v>-</v>
      </c>
      <c r="CQ39" s="139" t="str">
        <f t="shared" ref="CQ39:CQ70" si="121">IF(ISNUMBER(CP39),_xlfn.RANK.EQ(CP39,CP$7:CP$108),"-")</f>
        <v>-</v>
      </c>
      <c r="CR39" s="138" t="str">
        <f t="shared" ref="CR39:CR70" si="122">IF(AND(ISNUMBER($BB39),$AP39&gt;0),IF($BB39=CR$1,$AP39,"-"),"-")</f>
        <v>-</v>
      </c>
      <c r="CS39" s="139" t="str">
        <f t="shared" ref="CS39:CS70" si="123">IF(ISNUMBER(CR39),_xlfn.RANK.EQ(CR39,CR$7:CR$108),"-")</f>
        <v>-</v>
      </c>
      <c r="CT39" s="138" t="str">
        <f t="shared" ref="CT39:CT70" si="124">IF(AND(ISNUMBER($BB39),$AP39&gt;0),IF($BB39=CT$1,$AP39,"-"),"-")</f>
        <v>-</v>
      </c>
      <c r="CU39" s="139" t="str">
        <f t="shared" ref="CU39:CU70" si="125">IF(ISNUMBER(CT39),_xlfn.RANK.EQ(CT39,CT$7:CT$108),"-")</f>
        <v>-</v>
      </c>
      <c r="CV39" s="138" t="str">
        <f t="shared" ref="CV39:CV70" si="126">IF(AND(ISNUMBER($BB39),$AP39&gt;0),IF($BB39=CV$1,$AP39,"-"),"-")</f>
        <v>-</v>
      </c>
      <c r="CW39" s="139" t="str">
        <f t="shared" ref="CW39:CW70" si="127">IF(ISNUMBER(CV39),_xlfn.RANK.EQ(CV39,CV$7:CV$108),"-")</f>
        <v>-</v>
      </c>
      <c r="CX39" s="138" t="str">
        <f t="shared" ref="CX39:CX70" si="128">IF(AND(ISNUMBER($BB39),$AP39&gt;0),IF($BB39=CX$1,$AP39,"-"),"-")</f>
        <v>-</v>
      </c>
      <c r="CY39" s="139" t="str">
        <f t="shared" ref="CY39:CY70" si="129">IF(ISNUMBER(CX39),_xlfn.RANK.EQ(CX39,CX$7:CX$108),"-")</f>
        <v>-</v>
      </c>
      <c r="CZ39" s="138" t="str">
        <f t="shared" ref="CZ39:CZ70" si="130">IF(AND(ISNUMBER($BB39),$AP39&gt;0),IF($BB39=CZ$1,$AP39,"-"),"-")</f>
        <v>-</v>
      </c>
      <c r="DA39" s="139" t="str">
        <f t="shared" ref="DA39:DA70" si="131">IF(ISNUMBER(CZ39),_xlfn.RANK.EQ(CZ39,CZ$7:CZ$108),"-")</f>
        <v>-</v>
      </c>
      <c r="DB39" s="138" t="str">
        <f t="shared" ref="DB39:DB70" si="132">IF(AND(ISNUMBER($BB39),$AP39&gt;0),IF($BB39=DB$1,$AP39,"-"),"-")</f>
        <v>-</v>
      </c>
      <c r="DC39" s="139" t="str">
        <f t="shared" ref="DC39:DC70" si="133">IF(ISNUMBER(DB39),_xlfn.RANK.EQ(DB39,DB$7:DB$108),"-")</f>
        <v>-</v>
      </c>
      <c r="DD39" s="138" t="str">
        <f t="shared" ref="DD39:DD70" si="134">IF(AND(ISNUMBER($BB39),$AP39&gt;0),IF($BB39=DD$1,$AP39,"-"),"-")</f>
        <v>-</v>
      </c>
      <c r="DE39" s="139" t="str">
        <f t="shared" ref="DE39:DE70" si="135">IF(ISNUMBER(DD39),_xlfn.RANK.EQ(DD39,DD$7:DD$108),"-")</f>
        <v>-</v>
      </c>
      <c r="DF39" s="138" t="str">
        <f t="shared" ref="DF39:DF70" si="136">IF(AND(ISNUMBER($BB39),$AP39&gt;0),IF($BB39=DF$1,$AP39,"-"),"-")</f>
        <v>-</v>
      </c>
      <c r="DG39" s="139" t="str">
        <f t="shared" ref="DG39:DG70" si="137">IF(ISNUMBER(DF39),_xlfn.RANK.EQ(DF39,DF$7:DF$108),"-")</f>
        <v>-</v>
      </c>
      <c r="DH39" s="138" t="str">
        <f t="shared" ref="DH39:DH70" si="138">IF(AND(ISNUMBER($BB39),$AP39&gt;0),IF($BB39=DH$1,$AP39,"-"),"-")</f>
        <v>-</v>
      </c>
      <c r="DI39" s="139" t="str">
        <f t="shared" ref="DI39:DI70" si="139">IF(ISNUMBER(DH39),_xlfn.RANK.EQ(DH39,DH$7:DH$108),"-")</f>
        <v>-</v>
      </c>
      <c r="DJ39" s="138" t="str">
        <f t="shared" ref="DJ39:DJ70" si="140">IF(AND(ISNUMBER($BB39),$AP39&gt;0),IF($BB39=DJ$1,$AP39,"-"),"-")</f>
        <v>-</v>
      </c>
      <c r="DK39" s="139" t="str">
        <f t="shared" ref="DK39:DK70" si="141">IF(ISNUMBER(DJ39),_xlfn.RANK.EQ(DJ39,DJ$7:DJ$108),"-")</f>
        <v>-</v>
      </c>
    </row>
    <row r="40" spans="1:115" x14ac:dyDescent="0.25">
      <c r="A40" s="3"/>
      <c r="B40" s="44">
        <f>IF(Input!B40="","-",Input!B40)</f>
        <v>34</v>
      </c>
      <c r="C40" s="85" t="str">
        <f>IF(Input!C40="","-",Input!C40)</f>
        <v>-</v>
      </c>
      <c r="D40" s="85" t="str">
        <f>IF(Input!D40="","-",Input!D40)</f>
        <v>-</v>
      </c>
      <c r="E40" s="85" t="str">
        <f>IF(Input!E40="","-",Input!E40)</f>
        <v>-</v>
      </c>
      <c r="F40" s="85" t="str">
        <f>IF(Input!F40="","-",Input!F40)</f>
        <v>-</v>
      </c>
      <c r="G40" s="85" t="str">
        <f>IF(Input!G40="","-",Input!G40)</f>
        <v>-</v>
      </c>
      <c r="H40" s="86" t="str">
        <f>IF(Input!H40="","-",Input!H40)</f>
        <v>-</v>
      </c>
      <c r="I40" s="308" t="str">
        <f>IF(Input!I40="","-",Input!I40)</f>
        <v>-</v>
      </c>
      <c r="J40" s="3"/>
      <c r="K40" s="113" t="str">
        <f>IF(ISBLANK(VLOOKUP($B40,'MAIN - SCORING'!$B$14:$L$115,6,FALSE)),"-",VLOOKUP($B40,'MAIN - SCORING'!$B$14:$L$115,6,FALSE))</f>
        <v>-</v>
      </c>
      <c r="L40" s="113" t="str">
        <f>IF(ISBLANK(VLOOKUP($B40,'MAIN - SCORING'!$B$14:$L$115,7,FALSE)),"-",VLOOKUP($B40,'MAIN - SCORING'!$B$14:$L$115,7,FALSE))</f>
        <v>-</v>
      </c>
      <c r="M40" s="118">
        <f t="shared" si="0"/>
        <v>0</v>
      </c>
      <c r="N40" s="113" t="str">
        <f>IF(ISBLANK(VLOOKUP($B40,'MAIN - SCORING'!$B$14:$L$115,8,FALSE)),"-",VLOOKUP($B40,'MAIN - SCORING'!$B$14:$L$115,8,FALSE))</f>
        <v>-</v>
      </c>
      <c r="O40" s="113" t="str">
        <f>IF(ISBLANK(VLOOKUP($B40,'MAIN - SCORING'!$B$14:$L$115,9,FALSE)),"-",VLOOKUP($B40,'MAIN - SCORING'!$B$14:$L$115,9,FALSE))</f>
        <v>-</v>
      </c>
      <c r="P40" s="118">
        <f t="shared" si="1"/>
        <v>0</v>
      </c>
      <c r="Q40" s="113" t="str">
        <f>IF(ISBLANK(VLOOKUP($B40,'MAIN - SCORING'!$B$14:$L$115,10,FALSE)),"-",VLOOKUP($B40,'MAIN - SCORING'!$B$14:$L$115,10,FALSE))</f>
        <v>-</v>
      </c>
      <c r="R40" s="113" t="str">
        <f>IF(ISBLANK(VLOOKUP($B40,'MAIN - SCORING'!$B$14:$L$115,11,FALSE)),"-",VLOOKUP($B40,'MAIN - SCORING'!$B$14:$L$115,11,FALSE))</f>
        <v>-</v>
      </c>
      <c r="S40" s="118">
        <f t="shared" si="2"/>
        <v>0</v>
      </c>
      <c r="T40" s="111">
        <f t="shared" si="3"/>
        <v>0</v>
      </c>
      <c r="U40" s="113" t="str">
        <f>IF(ISBLANK(VLOOKUP($B40,'MAIN - SCORING'!$N$14:$X$115,6,FALSE)),"-",VLOOKUP($B40,'MAIN - SCORING'!$N$14:$X$115,6,FALSE))</f>
        <v>-</v>
      </c>
      <c r="V40" s="113" t="str">
        <f>IF(ISBLANK(VLOOKUP($B40,'MAIN - SCORING'!$N$14:$X$115,7,FALSE)),"-",VLOOKUP($B40,'MAIN - SCORING'!$N$14:$X$115,7,FALSE))</f>
        <v>-</v>
      </c>
      <c r="W40" s="118">
        <f t="shared" si="4"/>
        <v>0</v>
      </c>
      <c r="X40" s="113" t="str">
        <f>IF(ISBLANK(VLOOKUP($B40,'MAIN - SCORING'!$N$14:$X$115,8,FALSE)),"-",VLOOKUP($B40,'MAIN - SCORING'!$N$14:$X$115,8,FALSE))</f>
        <v>-</v>
      </c>
      <c r="Y40" s="113" t="str">
        <f>IF(ISBLANK(VLOOKUP($B40,'MAIN - SCORING'!$N$14:$X$115,9,FALSE)),"-",VLOOKUP($B40,'MAIN - SCORING'!$N$14:$X$115,9,FALSE))</f>
        <v>-</v>
      </c>
      <c r="Z40" s="118">
        <f t="shared" si="5"/>
        <v>0</v>
      </c>
      <c r="AA40" s="113" t="str">
        <f>IF(ISBLANK(VLOOKUP($B40,'MAIN - SCORING'!$N$14:$X$115,10,FALSE)),"-",VLOOKUP($B40,'MAIN - SCORING'!$N$14:$X$115,10,FALSE))</f>
        <v>-</v>
      </c>
      <c r="AB40" s="113" t="str">
        <f>IF(ISBLANK(VLOOKUP($B40,'MAIN - SCORING'!$N$14:$X$115,11,FALSE)),"-",VLOOKUP($B40,'MAIN - SCORING'!$N$14:$X$115,11,FALSE))</f>
        <v>-</v>
      </c>
      <c r="AC40" s="118">
        <f t="shared" si="6"/>
        <v>0</v>
      </c>
      <c r="AD40" s="111">
        <f t="shared" si="7"/>
        <v>0</v>
      </c>
      <c r="AE40" s="113" t="str">
        <f>IF(ISBLANK(VLOOKUP($B40,'MAIN - SCORING'!$Z$14:$AJ$115,6,FALSE)),"-",VLOOKUP($B40,'MAIN - SCORING'!$Z$14:$AJ$115,6,FALSE))</f>
        <v>-</v>
      </c>
      <c r="AF40" s="113" t="str">
        <f>IF(ISBLANK(VLOOKUP($B40,'MAIN - SCORING'!$Z$14:$AJ$115,7,FALSE)),"-",VLOOKUP($B40,'MAIN - SCORING'!$Z$14:$AJ$115,7,FALSE))</f>
        <v>-</v>
      </c>
      <c r="AG40" s="118">
        <f t="shared" si="8"/>
        <v>0</v>
      </c>
      <c r="AH40" s="113" t="str">
        <f>IF(ISBLANK(VLOOKUP($B40,'MAIN - SCORING'!$Z$14:$AJ$115,8,FALSE)),"-",VLOOKUP($B40,'MAIN - SCORING'!$Z$14:$AJ$115,8,FALSE))</f>
        <v>-</v>
      </c>
      <c r="AI40" s="113" t="str">
        <f>IF(ISBLANK(VLOOKUP($B40,'MAIN - SCORING'!$Z$14:$AJ$115,9,FALSE)),"-",VLOOKUP($B40,'MAIN - SCORING'!$Z$14:$AJ$115,9,FALSE))</f>
        <v>-</v>
      </c>
      <c r="AJ40" s="118">
        <f t="shared" si="9"/>
        <v>0</v>
      </c>
      <c r="AK40" s="113" t="str">
        <f>IF(ISBLANK(VLOOKUP($B40,'MAIN - SCORING'!$Z$14:$AJ$115,10,FALSE)),"-",VLOOKUP($B40,'MAIN - SCORING'!$Z$14:$AJ$115,10,FALSE))</f>
        <v>-</v>
      </c>
      <c r="AL40" s="113" t="str">
        <f>IF(ISBLANK(VLOOKUP($B40,'MAIN - SCORING'!$Z$14:$AJ$115,11,FALSE)),"-",VLOOKUP($B40,'MAIN - SCORING'!$Z$14:$AJ$115,11,FALSE))</f>
        <v>-</v>
      </c>
      <c r="AM40" s="118">
        <f t="shared" si="10"/>
        <v>0</v>
      </c>
      <c r="AN40" s="111">
        <f t="shared" si="11"/>
        <v>0</v>
      </c>
      <c r="AO40" s="7"/>
      <c r="AP40" s="115" t="str">
        <f t="shared" si="12"/>
        <v>-</v>
      </c>
      <c r="AQ40" s="130">
        <f t="shared" si="78"/>
        <v>0</v>
      </c>
      <c r="AR40" s="131">
        <f>IF(AQ40="-","-",(AQ40*Lookups!$T$3))</f>
        <v>0</v>
      </c>
      <c r="AS40" s="92" t="str">
        <f t="shared" si="77"/>
        <v>-</v>
      </c>
      <c r="AT40" s="92" t="str">
        <f t="shared" si="79"/>
        <v>-</v>
      </c>
      <c r="AU40" s="92" t="str">
        <f t="shared" si="80"/>
        <v>-</v>
      </c>
      <c r="AV40" s="93" t="str">
        <f>IF(I40="-","-",(I40/Lookups!$T$3))</f>
        <v>-</v>
      </c>
      <c r="AW40" s="94" t="str">
        <f t="shared" si="81"/>
        <v>-</v>
      </c>
      <c r="AX40" s="95" t="str">
        <f>IF(AW40="M",VLOOKUP(TEXT(MROUND(AV40,0.05),"#.00"),Lookups!$D$8:$E$3912,2,FALSE),"-")</f>
        <v>-</v>
      </c>
      <c r="AY40" s="95" t="str">
        <f>IF(AW40="W",VLOOKUP(TEXT(MROUND(AV40,0.05),"#.00"),Lookups!$J$8:$K$2640,2,FALSE),"-")</f>
        <v>-</v>
      </c>
      <c r="AZ40" s="95" t="str">
        <f>IF(H40="-","-",IF(AS40="Master",VLOOKUP(H40,Lookups!$O$8:$P$59,2,FALSE),"-"))</f>
        <v>-</v>
      </c>
      <c r="BB40" s="113" t="str">
        <f>IF(G40="-","-",VLOOKUP(G40,Input!$BZ$7:$CA$83,2,FALSE))</f>
        <v>-</v>
      </c>
      <c r="BD40" s="138" t="str">
        <f t="shared" si="82"/>
        <v>-</v>
      </c>
      <c r="BE40" s="139" t="str">
        <f t="shared" si="83"/>
        <v>-</v>
      </c>
      <c r="BF40" s="138" t="str">
        <f t="shared" si="84"/>
        <v>-</v>
      </c>
      <c r="BG40" s="139" t="str">
        <f t="shared" si="85"/>
        <v>-</v>
      </c>
      <c r="BH40" s="138" t="str">
        <f t="shared" si="86"/>
        <v>-</v>
      </c>
      <c r="BI40" s="139" t="str">
        <f t="shared" si="87"/>
        <v>-</v>
      </c>
      <c r="BJ40" s="138" t="str">
        <f t="shared" si="88"/>
        <v>-</v>
      </c>
      <c r="BK40" s="139" t="str">
        <f t="shared" si="89"/>
        <v>-</v>
      </c>
      <c r="BL40" s="138" t="str">
        <f t="shared" si="90"/>
        <v>-</v>
      </c>
      <c r="BM40" s="139" t="str">
        <f t="shared" si="91"/>
        <v>-</v>
      </c>
      <c r="BN40" s="138" t="str">
        <f t="shared" si="92"/>
        <v>-</v>
      </c>
      <c r="BO40" s="139" t="str">
        <f t="shared" si="93"/>
        <v>-</v>
      </c>
      <c r="BP40" s="138" t="str">
        <f t="shared" si="94"/>
        <v>-</v>
      </c>
      <c r="BQ40" s="139" t="str">
        <f t="shared" si="95"/>
        <v>-</v>
      </c>
      <c r="BR40" s="138" t="str">
        <f t="shared" si="96"/>
        <v>-</v>
      </c>
      <c r="BS40" s="139" t="str">
        <f t="shared" si="97"/>
        <v>-</v>
      </c>
      <c r="BT40" s="138" t="str">
        <f t="shared" si="98"/>
        <v>-</v>
      </c>
      <c r="BU40" s="139" t="str">
        <f t="shared" si="99"/>
        <v>-</v>
      </c>
      <c r="BV40" s="138" t="str">
        <f t="shared" si="100"/>
        <v>-</v>
      </c>
      <c r="BW40" s="139" t="str">
        <f t="shared" si="101"/>
        <v>-</v>
      </c>
      <c r="BX40" s="138" t="str">
        <f t="shared" si="102"/>
        <v>-</v>
      </c>
      <c r="BY40" s="139" t="str">
        <f t="shared" si="103"/>
        <v>-</v>
      </c>
      <c r="BZ40" s="138" t="str">
        <f t="shared" si="104"/>
        <v>-</v>
      </c>
      <c r="CA40" s="139" t="str">
        <f t="shared" si="105"/>
        <v>-</v>
      </c>
      <c r="CB40" s="138" t="str">
        <f t="shared" si="106"/>
        <v>-</v>
      </c>
      <c r="CC40" s="139" t="str">
        <f t="shared" si="107"/>
        <v>-</v>
      </c>
      <c r="CD40" s="138" t="str">
        <f t="shared" si="108"/>
        <v>-</v>
      </c>
      <c r="CE40" s="139" t="str">
        <f t="shared" si="109"/>
        <v>-</v>
      </c>
      <c r="CF40" s="138" t="str">
        <f t="shared" si="110"/>
        <v>-</v>
      </c>
      <c r="CG40" s="139" t="str">
        <f t="shared" si="111"/>
        <v>-</v>
      </c>
      <c r="CH40" s="138" t="str">
        <f t="shared" si="112"/>
        <v>-</v>
      </c>
      <c r="CI40" s="139" t="str">
        <f t="shared" si="113"/>
        <v>-</v>
      </c>
      <c r="CJ40" s="138" t="str">
        <f t="shared" si="114"/>
        <v>-</v>
      </c>
      <c r="CK40" s="139" t="str">
        <f t="shared" si="115"/>
        <v>-</v>
      </c>
      <c r="CL40" s="138" t="str">
        <f t="shared" si="116"/>
        <v>-</v>
      </c>
      <c r="CM40" s="139" t="str">
        <f t="shared" si="117"/>
        <v>-</v>
      </c>
      <c r="CN40" s="138" t="str">
        <f t="shared" si="118"/>
        <v>-</v>
      </c>
      <c r="CO40" s="139" t="str">
        <f t="shared" si="119"/>
        <v>-</v>
      </c>
      <c r="CP40" s="138" t="str">
        <f t="shared" si="120"/>
        <v>-</v>
      </c>
      <c r="CQ40" s="139" t="str">
        <f t="shared" si="121"/>
        <v>-</v>
      </c>
      <c r="CR40" s="138" t="str">
        <f t="shared" si="122"/>
        <v>-</v>
      </c>
      <c r="CS40" s="139" t="str">
        <f t="shared" si="123"/>
        <v>-</v>
      </c>
      <c r="CT40" s="138" t="str">
        <f t="shared" si="124"/>
        <v>-</v>
      </c>
      <c r="CU40" s="139" t="str">
        <f t="shared" si="125"/>
        <v>-</v>
      </c>
      <c r="CV40" s="138" t="str">
        <f t="shared" si="126"/>
        <v>-</v>
      </c>
      <c r="CW40" s="139" t="str">
        <f t="shared" si="127"/>
        <v>-</v>
      </c>
      <c r="CX40" s="138" t="str">
        <f t="shared" si="128"/>
        <v>-</v>
      </c>
      <c r="CY40" s="139" t="str">
        <f t="shared" si="129"/>
        <v>-</v>
      </c>
      <c r="CZ40" s="138" t="str">
        <f t="shared" si="130"/>
        <v>-</v>
      </c>
      <c r="DA40" s="139" t="str">
        <f t="shared" si="131"/>
        <v>-</v>
      </c>
      <c r="DB40" s="138" t="str">
        <f t="shared" si="132"/>
        <v>-</v>
      </c>
      <c r="DC40" s="139" t="str">
        <f t="shared" si="133"/>
        <v>-</v>
      </c>
      <c r="DD40" s="138" t="str">
        <f t="shared" si="134"/>
        <v>-</v>
      </c>
      <c r="DE40" s="139" t="str">
        <f t="shared" si="135"/>
        <v>-</v>
      </c>
      <c r="DF40" s="138" t="str">
        <f t="shared" si="136"/>
        <v>-</v>
      </c>
      <c r="DG40" s="139" t="str">
        <f t="shared" si="137"/>
        <v>-</v>
      </c>
      <c r="DH40" s="138" t="str">
        <f t="shared" si="138"/>
        <v>-</v>
      </c>
      <c r="DI40" s="139" t="str">
        <f t="shared" si="139"/>
        <v>-</v>
      </c>
      <c r="DJ40" s="138" t="str">
        <f t="shared" si="140"/>
        <v>-</v>
      </c>
      <c r="DK40" s="139" t="str">
        <f t="shared" si="141"/>
        <v>-</v>
      </c>
    </row>
    <row r="41" spans="1:115" x14ac:dyDescent="0.25">
      <c r="A41" s="3"/>
      <c r="B41" s="44">
        <f>IF(Input!B41="","-",Input!B41)</f>
        <v>35</v>
      </c>
      <c r="C41" s="85" t="str">
        <f>IF(Input!C41="","-",Input!C41)</f>
        <v>-</v>
      </c>
      <c r="D41" s="85" t="str">
        <f>IF(Input!D41="","-",Input!D41)</f>
        <v>-</v>
      </c>
      <c r="E41" s="85" t="str">
        <f>IF(Input!E41="","-",Input!E41)</f>
        <v>-</v>
      </c>
      <c r="F41" s="85" t="str">
        <f>IF(Input!F41="","-",Input!F41)</f>
        <v>-</v>
      </c>
      <c r="G41" s="85" t="str">
        <f>IF(Input!G41="","-",Input!G41)</f>
        <v>-</v>
      </c>
      <c r="H41" s="86" t="str">
        <f>IF(Input!H41="","-",Input!H41)</f>
        <v>-</v>
      </c>
      <c r="I41" s="308" t="str">
        <f>IF(Input!I41="","-",Input!I41)</f>
        <v>-</v>
      </c>
      <c r="J41" s="3"/>
      <c r="K41" s="113" t="str">
        <f>IF(ISBLANK(VLOOKUP($B41,'MAIN - SCORING'!$B$14:$L$115,6,FALSE)),"-",VLOOKUP($B41,'MAIN - SCORING'!$B$14:$L$115,6,FALSE))</f>
        <v>-</v>
      </c>
      <c r="L41" s="113" t="str">
        <f>IF(ISBLANK(VLOOKUP($B41,'MAIN - SCORING'!$B$14:$L$115,7,FALSE)),"-",VLOOKUP($B41,'MAIN - SCORING'!$B$14:$L$115,7,FALSE))</f>
        <v>-</v>
      </c>
      <c r="M41" s="118">
        <f t="shared" si="0"/>
        <v>0</v>
      </c>
      <c r="N41" s="113" t="str">
        <f>IF(ISBLANK(VLOOKUP($B41,'MAIN - SCORING'!$B$14:$L$115,8,FALSE)),"-",VLOOKUP($B41,'MAIN - SCORING'!$B$14:$L$115,8,FALSE))</f>
        <v>-</v>
      </c>
      <c r="O41" s="113" t="str">
        <f>IF(ISBLANK(VLOOKUP($B41,'MAIN - SCORING'!$B$14:$L$115,9,FALSE)),"-",VLOOKUP($B41,'MAIN - SCORING'!$B$14:$L$115,9,FALSE))</f>
        <v>-</v>
      </c>
      <c r="P41" s="118">
        <f t="shared" si="1"/>
        <v>0</v>
      </c>
      <c r="Q41" s="113" t="str">
        <f>IF(ISBLANK(VLOOKUP($B41,'MAIN - SCORING'!$B$14:$L$115,10,FALSE)),"-",VLOOKUP($B41,'MAIN - SCORING'!$B$14:$L$115,10,FALSE))</f>
        <v>-</v>
      </c>
      <c r="R41" s="113" t="str">
        <f>IF(ISBLANK(VLOOKUP($B41,'MAIN - SCORING'!$B$14:$L$115,11,FALSE)),"-",VLOOKUP($B41,'MAIN - SCORING'!$B$14:$L$115,11,FALSE))</f>
        <v>-</v>
      </c>
      <c r="S41" s="118">
        <f t="shared" si="2"/>
        <v>0</v>
      </c>
      <c r="T41" s="111">
        <f t="shared" si="3"/>
        <v>0</v>
      </c>
      <c r="U41" s="113" t="str">
        <f>IF(ISBLANK(VLOOKUP($B41,'MAIN - SCORING'!$N$14:$X$115,6,FALSE)),"-",VLOOKUP($B41,'MAIN - SCORING'!$N$14:$X$115,6,FALSE))</f>
        <v>-</v>
      </c>
      <c r="V41" s="113" t="str">
        <f>IF(ISBLANK(VLOOKUP($B41,'MAIN - SCORING'!$N$14:$X$115,7,FALSE)),"-",VLOOKUP($B41,'MAIN - SCORING'!$N$14:$X$115,7,FALSE))</f>
        <v>-</v>
      </c>
      <c r="W41" s="118">
        <f t="shared" si="4"/>
        <v>0</v>
      </c>
      <c r="X41" s="113" t="str">
        <f>IF(ISBLANK(VLOOKUP($B41,'MAIN - SCORING'!$N$14:$X$115,8,FALSE)),"-",VLOOKUP($B41,'MAIN - SCORING'!$N$14:$X$115,8,FALSE))</f>
        <v>-</v>
      </c>
      <c r="Y41" s="113" t="str">
        <f>IF(ISBLANK(VLOOKUP($B41,'MAIN - SCORING'!$N$14:$X$115,9,FALSE)),"-",VLOOKUP($B41,'MAIN - SCORING'!$N$14:$X$115,9,FALSE))</f>
        <v>-</v>
      </c>
      <c r="Z41" s="118">
        <f t="shared" si="5"/>
        <v>0</v>
      </c>
      <c r="AA41" s="113" t="str">
        <f>IF(ISBLANK(VLOOKUP($B41,'MAIN - SCORING'!$N$14:$X$115,10,FALSE)),"-",VLOOKUP($B41,'MAIN - SCORING'!$N$14:$X$115,10,FALSE))</f>
        <v>-</v>
      </c>
      <c r="AB41" s="113" t="str">
        <f>IF(ISBLANK(VLOOKUP($B41,'MAIN - SCORING'!$N$14:$X$115,11,FALSE)),"-",VLOOKUP($B41,'MAIN - SCORING'!$N$14:$X$115,11,FALSE))</f>
        <v>-</v>
      </c>
      <c r="AC41" s="118">
        <f t="shared" si="6"/>
        <v>0</v>
      </c>
      <c r="AD41" s="111">
        <f t="shared" si="7"/>
        <v>0</v>
      </c>
      <c r="AE41" s="113" t="str">
        <f>IF(ISBLANK(VLOOKUP($B41,'MAIN - SCORING'!$Z$14:$AJ$115,6,FALSE)),"-",VLOOKUP($B41,'MAIN - SCORING'!$Z$14:$AJ$115,6,FALSE))</f>
        <v>-</v>
      </c>
      <c r="AF41" s="113" t="str">
        <f>IF(ISBLANK(VLOOKUP($B41,'MAIN - SCORING'!$Z$14:$AJ$115,7,FALSE)),"-",VLOOKUP($B41,'MAIN - SCORING'!$Z$14:$AJ$115,7,FALSE))</f>
        <v>-</v>
      </c>
      <c r="AG41" s="118">
        <f t="shared" si="8"/>
        <v>0</v>
      </c>
      <c r="AH41" s="113" t="str">
        <f>IF(ISBLANK(VLOOKUP($B41,'MAIN - SCORING'!$Z$14:$AJ$115,8,FALSE)),"-",VLOOKUP($B41,'MAIN - SCORING'!$Z$14:$AJ$115,8,FALSE))</f>
        <v>-</v>
      </c>
      <c r="AI41" s="113" t="str">
        <f>IF(ISBLANK(VLOOKUP($B41,'MAIN - SCORING'!$Z$14:$AJ$115,9,FALSE)),"-",VLOOKUP($B41,'MAIN - SCORING'!$Z$14:$AJ$115,9,FALSE))</f>
        <v>-</v>
      </c>
      <c r="AJ41" s="118">
        <f t="shared" si="9"/>
        <v>0</v>
      </c>
      <c r="AK41" s="113" t="str">
        <f>IF(ISBLANK(VLOOKUP($B41,'MAIN - SCORING'!$Z$14:$AJ$115,10,FALSE)),"-",VLOOKUP($B41,'MAIN - SCORING'!$Z$14:$AJ$115,10,FALSE))</f>
        <v>-</v>
      </c>
      <c r="AL41" s="113" t="str">
        <f>IF(ISBLANK(VLOOKUP($B41,'MAIN - SCORING'!$Z$14:$AJ$115,11,FALSE)),"-",VLOOKUP($B41,'MAIN - SCORING'!$Z$14:$AJ$115,11,FALSE))</f>
        <v>-</v>
      </c>
      <c r="AM41" s="118">
        <f t="shared" si="10"/>
        <v>0</v>
      </c>
      <c r="AN41" s="111">
        <f t="shared" si="11"/>
        <v>0</v>
      </c>
      <c r="AO41" s="7"/>
      <c r="AP41" s="115" t="str">
        <f t="shared" si="12"/>
        <v>-</v>
      </c>
      <c r="AQ41" s="130">
        <f t="shared" si="78"/>
        <v>0</v>
      </c>
      <c r="AR41" s="131">
        <f>IF(AQ41="-","-",(AQ41*Lookups!$T$3))</f>
        <v>0</v>
      </c>
      <c r="AS41" s="92" t="str">
        <f t="shared" si="77"/>
        <v>-</v>
      </c>
      <c r="AT41" s="92" t="str">
        <f t="shared" si="79"/>
        <v>-</v>
      </c>
      <c r="AU41" s="92" t="str">
        <f t="shared" si="80"/>
        <v>-</v>
      </c>
      <c r="AV41" s="93" t="str">
        <f>IF(I41="-","-",(I41/Lookups!$T$3))</f>
        <v>-</v>
      </c>
      <c r="AW41" s="94" t="str">
        <f t="shared" si="81"/>
        <v>-</v>
      </c>
      <c r="AX41" s="95" t="str">
        <f>IF(AW41="M",VLOOKUP(TEXT(MROUND(AV41,0.05),"#.00"),Lookups!$D$8:$E$3912,2,FALSE),"-")</f>
        <v>-</v>
      </c>
      <c r="AY41" s="95" t="str">
        <f>IF(AW41="W",VLOOKUP(TEXT(MROUND(AV41,0.05),"#.00"),Lookups!$J$8:$K$2640,2,FALSE),"-")</f>
        <v>-</v>
      </c>
      <c r="AZ41" s="95" t="str">
        <f>IF(H41="-","-",IF(AS41="Master",VLOOKUP(H41,Lookups!$O$8:$P$59,2,FALSE),"-"))</f>
        <v>-</v>
      </c>
      <c r="BB41" s="113" t="str">
        <f>IF(G41="-","-",VLOOKUP(G41,Input!$BZ$7:$CA$83,2,FALSE))</f>
        <v>-</v>
      </c>
      <c r="BD41" s="138" t="str">
        <f t="shared" si="82"/>
        <v>-</v>
      </c>
      <c r="BE41" s="139" t="str">
        <f t="shared" si="83"/>
        <v>-</v>
      </c>
      <c r="BF41" s="138" t="str">
        <f t="shared" si="84"/>
        <v>-</v>
      </c>
      <c r="BG41" s="139" t="str">
        <f t="shared" si="85"/>
        <v>-</v>
      </c>
      <c r="BH41" s="138" t="str">
        <f t="shared" si="86"/>
        <v>-</v>
      </c>
      <c r="BI41" s="139" t="str">
        <f t="shared" si="87"/>
        <v>-</v>
      </c>
      <c r="BJ41" s="138" t="str">
        <f t="shared" si="88"/>
        <v>-</v>
      </c>
      <c r="BK41" s="139" t="str">
        <f t="shared" si="89"/>
        <v>-</v>
      </c>
      <c r="BL41" s="138" t="str">
        <f t="shared" si="90"/>
        <v>-</v>
      </c>
      <c r="BM41" s="139" t="str">
        <f t="shared" si="91"/>
        <v>-</v>
      </c>
      <c r="BN41" s="138" t="str">
        <f t="shared" si="92"/>
        <v>-</v>
      </c>
      <c r="BO41" s="139" t="str">
        <f t="shared" si="93"/>
        <v>-</v>
      </c>
      <c r="BP41" s="138" t="str">
        <f t="shared" si="94"/>
        <v>-</v>
      </c>
      <c r="BQ41" s="139" t="str">
        <f t="shared" si="95"/>
        <v>-</v>
      </c>
      <c r="BR41" s="138" t="str">
        <f t="shared" si="96"/>
        <v>-</v>
      </c>
      <c r="BS41" s="139" t="str">
        <f t="shared" si="97"/>
        <v>-</v>
      </c>
      <c r="BT41" s="138" t="str">
        <f t="shared" si="98"/>
        <v>-</v>
      </c>
      <c r="BU41" s="139" t="str">
        <f t="shared" si="99"/>
        <v>-</v>
      </c>
      <c r="BV41" s="138" t="str">
        <f t="shared" si="100"/>
        <v>-</v>
      </c>
      <c r="BW41" s="139" t="str">
        <f t="shared" si="101"/>
        <v>-</v>
      </c>
      <c r="BX41" s="138" t="str">
        <f t="shared" si="102"/>
        <v>-</v>
      </c>
      <c r="BY41" s="139" t="str">
        <f t="shared" si="103"/>
        <v>-</v>
      </c>
      <c r="BZ41" s="138" t="str">
        <f t="shared" si="104"/>
        <v>-</v>
      </c>
      <c r="CA41" s="139" t="str">
        <f t="shared" si="105"/>
        <v>-</v>
      </c>
      <c r="CB41" s="138" t="str">
        <f t="shared" si="106"/>
        <v>-</v>
      </c>
      <c r="CC41" s="139" t="str">
        <f t="shared" si="107"/>
        <v>-</v>
      </c>
      <c r="CD41" s="138" t="str">
        <f t="shared" si="108"/>
        <v>-</v>
      </c>
      <c r="CE41" s="139" t="str">
        <f t="shared" si="109"/>
        <v>-</v>
      </c>
      <c r="CF41" s="138" t="str">
        <f t="shared" si="110"/>
        <v>-</v>
      </c>
      <c r="CG41" s="139" t="str">
        <f t="shared" si="111"/>
        <v>-</v>
      </c>
      <c r="CH41" s="138" t="str">
        <f t="shared" si="112"/>
        <v>-</v>
      </c>
      <c r="CI41" s="139" t="str">
        <f t="shared" si="113"/>
        <v>-</v>
      </c>
      <c r="CJ41" s="138" t="str">
        <f t="shared" si="114"/>
        <v>-</v>
      </c>
      <c r="CK41" s="139" t="str">
        <f t="shared" si="115"/>
        <v>-</v>
      </c>
      <c r="CL41" s="138" t="str">
        <f t="shared" si="116"/>
        <v>-</v>
      </c>
      <c r="CM41" s="139" t="str">
        <f t="shared" si="117"/>
        <v>-</v>
      </c>
      <c r="CN41" s="138" t="str">
        <f t="shared" si="118"/>
        <v>-</v>
      </c>
      <c r="CO41" s="139" t="str">
        <f t="shared" si="119"/>
        <v>-</v>
      </c>
      <c r="CP41" s="138" t="str">
        <f t="shared" si="120"/>
        <v>-</v>
      </c>
      <c r="CQ41" s="139" t="str">
        <f t="shared" si="121"/>
        <v>-</v>
      </c>
      <c r="CR41" s="138" t="str">
        <f t="shared" si="122"/>
        <v>-</v>
      </c>
      <c r="CS41" s="139" t="str">
        <f t="shared" si="123"/>
        <v>-</v>
      </c>
      <c r="CT41" s="138" t="str">
        <f t="shared" si="124"/>
        <v>-</v>
      </c>
      <c r="CU41" s="139" t="str">
        <f t="shared" si="125"/>
        <v>-</v>
      </c>
      <c r="CV41" s="138" t="str">
        <f t="shared" si="126"/>
        <v>-</v>
      </c>
      <c r="CW41" s="139" t="str">
        <f t="shared" si="127"/>
        <v>-</v>
      </c>
      <c r="CX41" s="138" t="str">
        <f t="shared" si="128"/>
        <v>-</v>
      </c>
      <c r="CY41" s="139" t="str">
        <f t="shared" si="129"/>
        <v>-</v>
      </c>
      <c r="CZ41" s="138" t="str">
        <f t="shared" si="130"/>
        <v>-</v>
      </c>
      <c r="DA41" s="139" t="str">
        <f t="shared" si="131"/>
        <v>-</v>
      </c>
      <c r="DB41" s="138" t="str">
        <f t="shared" si="132"/>
        <v>-</v>
      </c>
      <c r="DC41" s="139" t="str">
        <f t="shared" si="133"/>
        <v>-</v>
      </c>
      <c r="DD41" s="138" t="str">
        <f t="shared" si="134"/>
        <v>-</v>
      </c>
      <c r="DE41" s="139" t="str">
        <f t="shared" si="135"/>
        <v>-</v>
      </c>
      <c r="DF41" s="138" t="str">
        <f t="shared" si="136"/>
        <v>-</v>
      </c>
      <c r="DG41" s="139" t="str">
        <f t="shared" si="137"/>
        <v>-</v>
      </c>
      <c r="DH41" s="138" t="str">
        <f t="shared" si="138"/>
        <v>-</v>
      </c>
      <c r="DI41" s="139" t="str">
        <f t="shared" si="139"/>
        <v>-</v>
      </c>
      <c r="DJ41" s="138" t="str">
        <f t="shared" si="140"/>
        <v>-</v>
      </c>
      <c r="DK41" s="139" t="str">
        <f t="shared" si="141"/>
        <v>-</v>
      </c>
    </row>
    <row r="42" spans="1:115" x14ac:dyDescent="0.25">
      <c r="A42" s="3"/>
      <c r="B42" s="44">
        <f>IF(Input!B42="","-",Input!B42)</f>
        <v>36</v>
      </c>
      <c r="C42" s="85" t="str">
        <f>IF(Input!C42="","-",Input!C42)</f>
        <v>-</v>
      </c>
      <c r="D42" s="85" t="str">
        <f>IF(Input!D42="","-",Input!D42)</f>
        <v>-</v>
      </c>
      <c r="E42" s="85" t="str">
        <f>IF(Input!E42="","-",Input!E42)</f>
        <v>-</v>
      </c>
      <c r="F42" s="85" t="str">
        <f>IF(Input!F42="","-",Input!F42)</f>
        <v>-</v>
      </c>
      <c r="G42" s="85" t="str">
        <f>IF(Input!G42="","-",Input!G42)</f>
        <v>-</v>
      </c>
      <c r="H42" s="86" t="str">
        <f>IF(Input!H42="","-",Input!H42)</f>
        <v>-</v>
      </c>
      <c r="I42" s="308" t="str">
        <f>IF(Input!I42="","-",Input!I42)</f>
        <v>-</v>
      </c>
      <c r="J42" s="3"/>
      <c r="K42" s="113" t="str">
        <f>IF(ISBLANK(VLOOKUP($B42,'MAIN - SCORING'!$B$14:$L$115,6,FALSE)),"-",VLOOKUP($B42,'MAIN - SCORING'!$B$14:$L$115,6,FALSE))</f>
        <v>-</v>
      </c>
      <c r="L42" s="113" t="str">
        <f>IF(ISBLANK(VLOOKUP($B42,'MAIN - SCORING'!$B$14:$L$115,7,FALSE)),"-",VLOOKUP($B42,'MAIN - SCORING'!$B$14:$L$115,7,FALSE))</f>
        <v>-</v>
      </c>
      <c r="M42" s="118">
        <f t="shared" si="0"/>
        <v>0</v>
      </c>
      <c r="N42" s="113" t="str">
        <f>IF(ISBLANK(VLOOKUP($B42,'MAIN - SCORING'!$B$14:$L$115,8,FALSE)),"-",VLOOKUP($B42,'MAIN - SCORING'!$B$14:$L$115,8,FALSE))</f>
        <v>-</v>
      </c>
      <c r="O42" s="113" t="str">
        <f>IF(ISBLANK(VLOOKUP($B42,'MAIN - SCORING'!$B$14:$L$115,9,FALSE)),"-",VLOOKUP($B42,'MAIN - SCORING'!$B$14:$L$115,9,FALSE))</f>
        <v>-</v>
      </c>
      <c r="P42" s="118">
        <f t="shared" si="1"/>
        <v>0</v>
      </c>
      <c r="Q42" s="113" t="str">
        <f>IF(ISBLANK(VLOOKUP($B42,'MAIN - SCORING'!$B$14:$L$115,10,FALSE)),"-",VLOOKUP($B42,'MAIN - SCORING'!$B$14:$L$115,10,FALSE))</f>
        <v>-</v>
      </c>
      <c r="R42" s="113" t="str">
        <f>IF(ISBLANK(VLOOKUP($B42,'MAIN - SCORING'!$B$14:$L$115,11,FALSE)),"-",VLOOKUP($B42,'MAIN - SCORING'!$B$14:$L$115,11,FALSE))</f>
        <v>-</v>
      </c>
      <c r="S42" s="118">
        <f t="shared" si="2"/>
        <v>0</v>
      </c>
      <c r="T42" s="111">
        <f t="shared" si="3"/>
        <v>0</v>
      </c>
      <c r="U42" s="113" t="str">
        <f>IF(ISBLANK(VLOOKUP($B42,'MAIN - SCORING'!$N$14:$X$115,6,FALSE)),"-",VLOOKUP($B42,'MAIN - SCORING'!$N$14:$X$115,6,FALSE))</f>
        <v>-</v>
      </c>
      <c r="V42" s="113" t="str">
        <f>IF(ISBLANK(VLOOKUP($B42,'MAIN - SCORING'!$N$14:$X$115,7,FALSE)),"-",VLOOKUP($B42,'MAIN - SCORING'!$N$14:$X$115,7,FALSE))</f>
        <v>-</v>
      </c>
      <c r="W42" s="118">
        <f t="shared" si="4"/>
        <v>0</v>
      </c>
      <c r="X42" s="113" t="str">
        <f>IF(ISBLANK(VLOOKUP($B42,'MAIN - SCORING'!$N$14:$X$115,8,FALSE)),"-",VLOOKUP($B42,'MAIN - SCORING'!$N$14:$X$115,8,FALSE))</f>
        <v>-</v>
      </c>
      <c r="Y42" s="113" t="str">
        <f>IF(ISBLANK(VLOOKUP($B42,'MAIN - SCORING'!$N$14:$X$115,9,FALSE)),"-",VLOOKUP($B42,'MAIN - SCORING'!$N$14:$X$115,9,FALSE))</f>
        <v>-</v>
      </c>
      <c r="Z42" s="118">
        <f t="shared" si="5"/>
        <v>0</v>
      </c>
      <c r="AA42" s="113" t="str">
        <f>IF(ISBLANK(VLOOKUP($B42,'MAIN - SCORING'!$N$14:$X$115,10,FALSE)),"-",VLOOKUP($B42,'MAIN - SCORING'!$N$14:$X$115,10,FALSE))</f>
        <v>-</v>
      </c>
      <c r="AB42" s="113" t="str">
        <f>IF(ISBLANK(VLOOKUP($B42,'MAIN - SCORING'!$N$14:$X$115,11,FALSE)),"-",VLOOKUP($B42,'MAIN - SCORING'!$N$14:$X$115,11,FALSE))</f>
        <v>-</v>
      </c>
      <c r="AC42" s="118">
        <f t="shared" si="6"/>
        <v>0</v>
      </c>
      <c r="AD42" s="111">
        <f t="shared" si="7"/>
        <v>0</v>
      </c>
      <c r="AE42" s="113" t="str">
        <f>IF(ISBLANK(VLOOKUP($B42,'MAIN - SCORING'!$Z$14:$AJ$115,6,FALSE)),"-",VLOOKUP($B42,'MAIN - SCORING'!$Z$14:$AJ$115,6,FALSE))</f>
        <v>-</v>
      </c>
      <c r="AF42" s="113" t="str">
        <f>IF(ISBLANK(VLOOKUP($B42,'MAIN - SCORING'!$Z$14:$AJ$115,7,FALSE)),"-",VLOOKUP($B42,'MAIN - SCORING'!$Z$14:$AJ$115,7,FALSE))</f>
        <v>-</v>
      </c>
      <c r="AG42" s="118">
        <f t="shared" si="8"/>
        <v>0</v>
      </c>
      <c r="AH42" s="113" t="str">
        <f>IF(ISBLANK(VLOOKUP($B42,'MAIN - SCORING'!$Z$14:$AJ$115,8,FALSE)),"-",VLOOKUP($B42,'MAIN - SCORING'!$Z$14:$AJ$115,8,FALSE))</f>
        <v>-</v>
      </c>
      <c r="AI42" s="113" t="str">
        <f>IF(ISBLANK(VLOOKUP($B42,'MAIN - SCORING'!$Z$14:$AJ$115,9,FALSE)),"-",VLOOKUP($B42,'MAIN - SCORING'!$Z$14:$AJ$115,9,FALSE))</f>
        <v>-</v>
      </c>
      <c r="AJ42" s="118">
        <f t="shared" si="9"/>
        <v>0</v>
      </c>
      <c r="AK42" s="113" t="str">
        <f>IF(ISBLANK(VLOOKUP($B42,'MAIN - SCORING'!$Z$14:$AJ$115,10,FALSE)),"-",VLOOKUP($B42,'MAIN - SCORING'!$Z$14:$AJ$115,10,FALSE))</f>
        <v>-</v>
      </c>
      <c r="AL42" s="113" t="str">
        <f>IF(ISBLANK(VLOOKUP($B42,'MAIN - SCORING'!$Z$14:$AJ$115,11,FALSE)),"-",VLOOKUP($B42,'MAIN - SCORING'!$Z$14:$AJ$115,11,FALSE))</f>
        <v>-</v>
      </c>
      <c r="AM42" s="118">
        <f t="shared" si="10"/>
        <v>0</v>
      </c>
      <c r="AN42" s="111">
        <f t="shared" si="11"/>
        <v>0</v>
      </c>
      <c r="AO42" s="7"/>
      <c r="AP42" s="115" t="str">
        <f t="shared" si="12"/>
        <v>-</v>
      </c>
      <c r="AQ42" s="130">
        <f t="shared" si="78"/>
        <v>0</v>
      </c>
      <c r="AR42" s="131">
        <f>IF(AQ42="-","-",(AQ42*Lookups!$T$3))</f>
        <v>0</v>
      </c>
      <c r="AS42" s="92" t="str">
        <f t="shared" si="77"/>
        <v>-</v>
      </c>
      <c r="AT42" s="92" t="str">
        <f t="shared" si="79"/>
        <v>-</v>
      </c>
      <c r="AU42" s="92" t="str">
        <f t="shared" si="80"/>
        <v>-</v>
      </c>
      <c r="AV42" s="93" t="str">
        <f>IF(I42="-","-",(I42/Lookups!$T$3))</f>
        <v>-</v>
      </c>
      <c r="AW42" s="94" t="str">
        <f t="shared" si="81"/>
        <v>-</v>
      </c>
      <c r="AX42" s="95" t="str">
        <f>IF(AW42="M",VLOOKUP(TEXT(MROUND(AV42,0.05),"#.00"),Lookups!$D$8:$E$3912,2,FALSE),"-")</f>
        <v>-</v>
      </c>
      <c r="AY42" s="95" t="str">
        <f>IF(AW42="W",VLOOKUP(TEXT(MROUND(AV42,0.05),"#.00"),Lookups!$J$8:$K$2640,2,FALSE),"-")</f>
        <v>-</v>
      </c>
      <c r="AZ42" s="95" t="str">
        <f>IF(H42="-","-",IF(AS42="Master",VLOOKUP(H42,Lookups!$O$8:$P$59,2,FALSE),"-"))</f>
        <v>-</v>
      </c>
      <c r="BB42" s="113" t="str">
        <f>IF(G42="-","-",VLOOKUP(G42,Input!$BZ$7:$CA$83,2,FALSE))</f>
        <v>-</v>
      </c>
      <c r="BD42" s="138" t="str">
        <f t="shared" si="82"/>
        <v>-</v>
      </c>
      <c r="BE42" s="139" t="str">
        <f t="shared" si="83"/>
        <v>-</v>
      </c>
      <c r="BF42" s="138" t="str">
        <f t="shared" si="84"/>
        <v>-</v>
      </c>
      <c r="BG42" s="139" t="str">
        <f t="shared" si="85"/>
        <v>-</v>
      </c>
      <c r="BH42" s="138" t="str">
        <f t="shared" si="86"/>
        <v>-</v>
      </c>
      <c r="BI42" s="139" t="str">
        <f t="shared" si="87"/>
        <v>-</v>
      </c>
      <c r="BJ42" s="138" t="str">
        <f t="shared" si="88"/>
        <v>-</v>
      </c>
      <c r="BK42" s="139" t="str">
        <f t="shared" si="89"/>
        <v>-</v>
      </c>
      <c r="BL42" s="138" t="str">
        <f t="shared" si="90"/>
        <v>-</v>
      </c>
      <c r="BM42" s="139" t="str">
        <f t="shared" si="91"/>
        <v>-</v>
      </c>
      <c r="BN42" s="138" t="str">
        <f t="shared" si="92"/>
        <v>-</v>
      </c>
      <c r="BO42" s="139" t="str">
        <f t="shared" si="93"/>
        <v>-</v>
      </c>
      <c r="BP42" s="138" t="str">
        <f t="shared" si="94"/>
        <v>-</v>
      </c>
      <c r="BQ42" s="139" t="str">
        <f t="shared" si="95"/>
        <v>-</v>
      </c>
      <c r="BR42" s="138" t="str">
        <f t="shared" si="96"/>
        <v>-</v>
      </c>
      <c r="BS42" s="139" t="str">
        <f t="shared" si="97"/>
        <v>-</v>
      </c>
      <c r="BT42" s="138" t="str">
        <f t="shared" si="98"/>
        <v>-</v>
      </c>
      <c r="BU42" s="139" t="str">
        <f t="shared" si="99"/>
        <v>-</v>
      </c>
      <c r="BV42" s="138" t="str">
        <f t="shared" si="100"/>
        <v>-</v>
      </c>
      <c r="BW42" s="139" t="str">
        <f t="shared" si="101"/>
        <v>-</v>
      </c>
      <c r="BX42" s="138" t="str">
        <f t="shared" si="102"/>
        <v>-</v>
      </c>
      <c r="BY42" s="139" t="str">
        <f t="shared" si="103"/>
        <v>-</v>
      </c>
      <c r="BZ42" s="138" t="str">
        <f t="shared" si="104"/>
        <v>-</v>
      </c>
      <c r="CA42" s="139" t="str">
        <f t="shared" si="105"/>
        <v>-</v>
      </c>
      <c r="CB42" s="138" t="str">
        <f t="shared" si="106"/>
        <v>-</v>
      </c>
      <c r="CC42" s="139" t="str">
        <f t="shared" si="107"/>
        <v>-</v>
      </c>
      <c r="CD42" s="138" t="str">
        <f t="shared" si="108"/>
        <v>-</v>
      </c>
      <c r="CE42" s="139" t="str">
        <f t="shared" si="109"/>
        <v>-</v>
      </c>
      <c r="CF42" s="138" t="str">
        <f t="shared" si="110"/>
        <v>-</v>
      </c>
      <c r="CG42" s="139" t="str">
        <f t="shared" si="111"/>
        <v>-</v>
      </c>
      <c r="CH42" s="138" t="str">
        <f t="shared" si="112"/>
        <v>-</v>
      </c>
      <c r="CI42" s="139" t="str">
        <f t="shared" si="113"/>
        <v>-</v>
      </c>
      <c r="CJ42" s="138" t="str">
        <f t="shared" si="114"/>
        <v>-</v>
      </c>
      <c r="CK42" s="139" t="str">
        <f t="shared" si="115"/>
        <v>-</v>
      </c>
      <c r="CL42" s="138" t="str">
        <f t="shared" si="116"/>
        <v>-</v>
      </c>
      <c r="CM42" s="139" t="str">
        <f t="shared" si="117"/>
        <v>-</v>
      </c>
      <c r="CN42" s="138" t="str">
        <f t="shared" si="118"/>
        <v>-</v>
      </c>
      <c r="CO42" s="139" t="str">
        <f t="shared" si="119"/>
        <v>-</v>
      </c>
      <c r="CP42" s="138" t="str">
        <f t="shared" si="120"/>
        <v>-</v>
      </c>
      <c r="CQ42" s="139" t="str">
        <f t="shared" si="121"/>
        <v>-</v>
      </c>
      <c r="CR42" s="138" t="str">
        <f t="shared" si="122"/>
        <v>-</v>
      </c>
      <c r="CS42" s="139" t="str">
        <f t="shared" si="123"/>
        <v>-</v>
      </c>
      <c r="CT42" s="138" t="str">
        <f t="shared" si="124"/>
        <v>-</v>
      </c>
      <c r="CU42" s="139" t="str">
        <f t="shared" si="125"/>
        <v>-</v>
      </c>
      <c r="CV42" s="138" t="str">
        <f t="shared" si="126"/>
        <v>-</v>
      </c>
      <c r="CW42" s="139" t="str">
        <f t="shared" si="127"/>
        <v>-</v>
      </c>
      <c r="CX42" s="138" t="str">
        <f t="shared" si="128"/>
        <v>-</v>
      </c>
      <c r="CY42" s="139" t="str">
        <f t="shared" si="129"/>
        <v>-</v>
      </c>
      <c r="CZ42" s="138" t="str">
        <f t="shared" si="130"/>
        <v>-</v>
      </c>
      <c r="DA42" s="139" t="str">
        <f t="shared" si="131"/>
        <v>-</v>
      </c>
      <c r="DB42" s="138" t="str">
        <f t="shared" si="132"/>
        <v>-</v>
      </c>
      <c r="DC42" s="139" t="str">
        <f t="shared" si="133"/>
        <v>-</v>
      </c>
      <c r="DD42" s="138" t="str">
        <f t="shared" si="134"/>
        <v>-</v>
      </c>
      <c r="DE42" s="139" t="str">
        <f t="shared" si="135"/>
        <v>-</v>
      </c>
      <c r="DF42" s="138" t="str">
        <f t="shared" si="136"/>
        <v>-</v>
      </c>
      <c r="DG42" s="139" t="str">
        <f t="shared" si="137"/>
        <v>-</v>
      </c>
      <c r="DH42" s="138" t="str">
        <f t="shared" si="138"/>
        <v>-</v>
      </c>
      <c r="DI42" s="139" t="str">
        <f t="shared" si="139"/>
        <v>-</v>
      </c>
      <c r="DJ42" s="138" t="str">
        <f t="shared" si="140"/>
        <v>-</v>
      </c>
      <c r="DK42" s="139" t="str">
        <f t="shared" si="141"/>
        <v>-</v>
      </c>
    </row>
    <row r="43" spans="1:115" x14ac:dyDescent="0.25">
      <c r="A43" s="3"/>
      <c r="B43" s="44">
        <f>IF(Input!B43="","-",Input!B43)</f>
        <v>37</v>
      </c>
      <c r="C43" s="85" t="str">
        <f>IF(Input!C43="","-",Input!C43)</f>
        <v>-</v>
      </c>
      <c r="D43" s="85" t="str">
        <f>IF(Input!D43="","-",Input!D43)</f>
        <v>-</v>
      </c>
      <c r="E43" s="85" t="str">
        <f>IF(Input!E43="","-",Input!E43)</f>
        <v>-</v>
      </c>
      <c r="F43" s="85" t="str">
        <f>IF(Input!F43="","-",Input!F43)</f>
        <v>-</v>
      </c>
      <c r="G43" s="85" t="str">
        <f>IF(Input!G43="","-",Input!G43)</f>
        <v>-</v>
      </c>
      <c r="H43" s="86" t="str">
        <f>IF(Input!H43="","-",Input!H43)</f>
        <v>-</v>
      </c>
      <c r="I43" s="308" t="str">
        <f>IF(Input!I43="","-",Input!I43)</f>
        <v>-</v>
      </c>
      <c r="J43" s="3"/>
      <c r="K43" s="113" t="str">
        <f>IF(ISBLANK(VLOOKUP($B43,'MAIN - SCORING'!$B$14:$L$115,6,FALSE)),"-",VLOOKUP($B43,'MAIN - SCORING'!$B$14:$L$115,6,FALSE))</f>
        <v>-</v>
      </c>
      <c r="L43" s="113" t="str">
        <f>IF(ISBLANK(VLOOKUP($B43,'MAIN - SCORING'!$B$14:$L$115,7,FALSE)),"-",VLOOKUP($B43,'MAIN - SCORING'!$B$14:$L$115,7,FALSE))</f>
        <v>-</v>
      </c>
      <c r="M43" s="118">
        <f t="shared" si="0"/>
        <v>0</v>
      </c>
      <c r="N43" s="113" t="str">
        <f>IF(ISBLANK(VLOOKUP($B43,'MAIN - SCORING'!$B$14:$L$115,8,FALSE)),"-",VLOOKUP($B43,'MAIN - SCORING'!$B$14:$L$115,8,FALSE))</f>
        <v>-</v>
      </c>
      <c r="O43" s="113" t="str">
        <f>IF(ISBLANK(VLOOKUP($B43,'MAIN - SCORING'!$B$14:$L$115,9,FALSE)),"-",VLOOKUP($B43,'MAIN - SCORING'!$B$14:$L$115,9,FALSE))</f>
        <v>-</v>
      </c>
      <c r="P43" s="118">
        <f t="shared" si="1"/>
        <v>0</v>
      </c>
      <c r="Q43" s="113" t="str">
        <f>IF(ISBLANK(VLOOKUP($B43,'MAIN - SCORING'!$B$14:$L$115,10,FALSE)),"-",VLOOKUP($B43,'MAIN - SCORING'!$B$14:$L$115,10,FALSE))</f>
        <v>-</v>
      </c>
      <c r="R43" s="113" t="str">
        <f>IF(ISBLANK(VLOOKUP($B43,'MAIN - SCORING'!$B$14:$L$115,11,FALSE)),"-",VLOOKUP($B43,'MAIN - SCORING'!$B$14:$L$115,11,FALSE))</f>
        <v>-</v>
      </c>
      <c r="S43" s="118">
        <f t="shared" si="2"/>
        <v>0</v>
      </c>
      <c r="T43" s="111">
        <f t="shared" si="3"/>
        <v>0</v>
      </c>
      <c r="U43" s="113" t="str">
        <f>IF(ISBLANK(VLOOKUP($B43,'MAIN - SCORING'!$N$14:$X$115,6,FALSE)),"-",VLOOKUP($B43,'MAIN - SCORING'!$N$14:$X$115,6,FALSE))</f>
        <v>-</v>
      </c>
      <c r="V43" s="113" t="str">
        <f>IF(ISBLANK(VLOOKUP($B43,'MAIN - SCORING'!$N$14:$X$115,7,FALSE)),"-",VLOOKUP($B43,'MAIN - SCORING'!$N$14:$X$115,7,FALSE))</f>
        <v>-</v>
      </c>
      <c r="W43" s="118">
        <f t="shared" si="4"/>
        <v>0</v>
      </c>
      <c r="X43" s="113" t="str">
        <f>IF(ISBLANK(VLOOKUP($B43,'MAIN - SCORING'!$N$14:$X$115,8,FALSE)),"-",VLOOKUP($B43,'MAIN - SCORING'!$N$14:$X$115,8,FALSE))</f>
        <v>-</v>
      </c>
      <c r="Y43" s="113" t="str">
        <f>IF(ISBLANK(VLOOKUP($B43,'MAIN - SCORING'!$N$14:$X$115,9,FALSE)),"-",VLOOKUP($B43,'MAIN - SCORING'!$N$14:$X$115,9,FALSE))</f>
        <v>-</v>
      </c>
      <c r="Z43" s="118">
        <f t="shared" si="5"/>
        <v>0</v>
      </c>
      <c r="AA43" s="113" t="str">
        <f>IF(ISBLANK(VLOOKUP($B43,'MAIN - SCORING'!$N$14:$X$115,10,FALSE)),"-",VLOOKUP($B43,'MAIN - SCORING'!$N$14:$X$115,10,FALSE))</f>
        <v>-</v>
      </c>
      <c r="AB43" s="113" t="str">
        <f>IF(ISBLANK(VLOOKUP($B43,'MAIN - SCORING'!$N$14:$X$115,11,FALSE)),"-",VLOOKUP($B43,'MAIN - SCORING'!$N$14:$X$115,11,FALSE))</f>
        <v>-</v>
      </c>
      <c r="AC43" s="118">
        <f t="shared" si="6"/>
        <v>0</v>
      </c>
      <c r="AD43" s="111">
        <f t="shared" si="7"/>
        <v>0</v>
      </c>
      <c r="AE43" s="113" t="str">
        <f>IF(ISBLANK(VLOOKUP($B43,'MAIN - SCORING'!$Z$14:$AJ$115,6,FALSE)),"-",VLOOKUP($B43,'MAIN - SCORING'!$Z$14:$AJ$115,6,FALSE))</f>
        <v>-</v>
      </c>
      <c r="AF43" s="113" t="str">
        <f>IF(ISBLANK(VLOOKUP($B43,'MAIN - SCORING'!$Z$14:$AJ$115,7,FALSE)),"-",VLOOKUP($B43,'MAIN - SCORING'!$Z$14:$AJ$115,7,FALSE))</f>
        <v>-</v>
      </c>
      <c r="AG43" s="118">
        <f t="shared" si="8"/>
        <v>0</v>
      </c>
      <c r="AH43" s="113" t="str">
        <f>IF(ISBLANK(VLOOKUP($B43,'MAIN - SCORING'!$Z$14:$AJ$115,8,FALSE)),"-",VLOOKUP($B43,'MAIN - SCORING'!$Z$14:$AJ$115,8,FALSE))</f>
        <v>-</v>
      </c>
      <c r="AI43" s="113" t="str">
        <f>IF(ISBLANK(VLOOKUP($B43,'MAIN - SCORING'!$Z$14:$AJ$115,9,FALSE)),"-",VLOOKUP($B43,'MAIN - SCORING'!$Z$14:$AJ$115,9,FALSE))</f>
        <v>-</v>
      </c>
      <c r="AJ43" s="118">
        <f t="shared" si="9"/>
        <v>0</v>
      </c>
      <c r="AK43" s="113" t="str">
        <f>IF(ISBLANK(VLOOKUP($B43,'MAIN - SCORING'!$Z$14:$AJ$115,10,FALSE)),"-",VLOOKUP($B43,'MAIN - SCORING'!$Z$14:$AJ$115,10,FALSE))</f>
        <v>-</v>
      </c>
      <c r="AL43" s="113" t="str">
        <f>IF(ISBLANK(VLOOKUP($B43,'MAIN - SCORING'!$Z$14:$AJ$115,11,FALSE)),"-",VLOOKUP($B43,'MAIN - SCORING'!$Z$14:$AJ$115,11,FALSE))</f>
        <v>-</v>
      </c>
      <c r="AM43" s="118">
        <f t="shared" si="10"/>
        <v>0</v>
      </c>
      <c r="AN43" s="111">
        <f t="shared" si="11"/>
        <v>0</v>
      </c>
      <c r="AO43" s="7"/>
      <c r="AP43" s="115" t="str">
        <f t="shared" si="12"/>
        <v>-</v>
      </c>
      <c r="AQ43" s="130">
        <f t="shared" si="78"/>
        <v>0</v>
      </c>
      <c r="AR43" s="131">
        <f>IF(AQ43="-","-",(AQ43*Lookups!$T$3))</f>
        <v>0</v>
      </c>
      <c r="AS43" s="92" t="str">
        <f t="shared" si="77"/>
        <v>-</v>
      </c>
      <c r="AT43" s="92" t="str">
        <f t="shared" si="79"/>
        <v>-</v>
      </c>
      <c r="AU43" s="92" t="str">
        <f t="shared" si="80"/>
        <v>-</v>
      </c>
      <c r="AV43" s="93" t="str">
        <f>IF(I43="-","-",(I43/Lookups!$T$3))</f>
        <v>-</v>
      </c>
      <c r="AW43" s="94" t="str">
        <f t="shared" si="81"/>
        <v>-</v>
      </c>
      <c r="AX43" s="95" t="str">
        <f>IF(AW43="M",VLOOKUP(TEXT(MROUND(AV43,0.05),"#.00"),Lookups!$D$8:$E$3912,2,FALSE),"-")</f>
        <v>-</v>
      </c>
      <c r="AY43" s="95" t="str">
        <f>IF(AW43="W",VLOOKUP(TEXT(MROUND(AV43,0.05),"#.00"),Lookups!$J$8:$K$2640,2,FALSE),"-")</f>
        <v>-</v>
      </c>
      <c r="AZ43" s="95" t="str">
        <f>IF(H43="-","-",IF(AS43="Master",VLOOKUP(H43,Lookups!$O$8:$P$59,2,FALSE),"-"))</f>
        <v>-</v>
      </c>
      <c r="BB43" s="113" t="str">
        <f>IF(G43="-","-",VLOOKUP(G43,Input!$BZ$7:$CA$83,2,FALSE))</f>
        <v>-</v>
      </c>
      <c r="BD43" s="138" t="str">
        <f t="shared" si="82"/>
        <v>-</v>
      </c>
      <c r="BE43" s="139" t="str">
        <f t="shared" si="83"/>
        <v>-</v>
      </c>
      <c r="BF43" s="138" t="str">
        <f t="shared" si="84"/>
        <v>-</v>
      </c>
      <c r="BG43" s="139" t="str">
        <f t="shared" si="85"/>
        <v>-</v>
      </c>
      <c r="BH43" s="138" t="str">
        <f t="shared" si="86"/>
        <v>-</v>
      </c>
      <c r="BI43" s="139" t="str">
        <f t="shared" si="87"/>
        <v>-</v>
      </c>
      <c r="BJ43" s="138" t="str">
        <f t="shared" si="88"/>
        <v>-</v>
      </c>
      <c r="BK43" s="139" t="str">
        <f t="shared" si="89"/>
        <v>-</v>
      </c>
      <c r="BL43" s="138" t="str">
        <f t="shared" si="90"/>
        <v>-</v>
      </c>
      <c r="BM43" s="139" t="str">
        <f t="shared" si="91"/>
        <v>-</v>
      </c>
      <c r="BN43" s="138" t="str">
        <f t="shared" si="92"/>
        <v>-</v>
      </c>
      <c r="BO43" s="139" t="str">
        <f t="shared" si="93"/>
        <v>-</v>
      </c>
      <c r="BP43" s="138" t="str">
        <f t="shared" si="94"/>
        <v>-</v>
      </c>
      <c r="BQ43" s="139" t="str">
        <f t="shared" si="95"/>
        <v>-</v>
      </c>
      <c r="BR43" s="138" t="str">
        <f t="shared" si="96"/>
        <v>-</v>
      </c>
      <c r="BS43" s="139" t="str">
        <f t="shared" si="97"/>
        <v>-</v>
      </c>
      <c r="BT43" s="138" t="str">
        <f t="shared" si="98"/>
        <v>-</v>
      </c>
      <c r="BU43" s="139" t="str">
        <f t="shared" si="99"/>
        <v>-</v>
      </c>
      <c r="BV43" s="138" t="str">
        <f t="shared" si="100"/>
        <v>-</v>
      </c>
      <c r="BW43" s="139" t="str">
        <f t="shared" si="101"/>
        <v>-</v>
      </c>
      <c r="BX43" s="138" t="str">
        <f t="shared" si="102"/>
        <v>-</v>
      </c>
      <c r="BY43" s="139" t="str">
        <f t="shared" si="103"/>
        <v>-</v>
      </c>
      <c r="BZ43" s="138" t="str">
        <f t="shared" si="104"/>
        <v>-</v>
      </c>
      <c r="CA43" s="139" t="str">
        <f t="shared" si="105"/>
        <v>-</v>
      </c>
      <c r="CB43" s="138" t="str">
        <f t="shared" si="106"/>
        <v>-</v>
      </c>
      <c r="CC43" s="139" t="str">
        <f t="shared" si="107"/>
        <v>-</v>
      </c>
      <c r="CD43" s="138" t="str">
        <f t="shared" si="108"/>
        <v>-</v>
      </c>
      <c r="CE43" s="139" t="str">
        <f t="shared" si="109"/>
        <v>-</v>
      </c>
      <c r="CF43" s="138" t="str">
        <f t="shared" si="110"/>
        <v>-</v>
      </c>
      <c r="CG43" s="139" t="str">
        <f t="shared" si="111"/>
        <v>-</v>
      </c>
      <c r="CH43" s="138" t="str">
        <f t="shared" si="112"/>
        <v>-</v>
      </c>
      <c r="CI43" s="139" t="str">
        <f t="shared" si="113"/>
        <v>-</v>
      </c>
      <c r="CJ43" s="138" t="str">
        <f t="shared" si="114"/>
        <v>-</v>
      </c>
      <c r="CK43" s="139" t="str">
        <f t="shared" si="115"/>
        <v>-</v>
      </c>
      <c r="CL43" s="138" t="str">
        <f t="shared" si="116"/>
        <v>-</v>
      </c>
      <c r="CM43" s="139" t="str">
        <f t="shared" si="117"/>
        <v>-</v>
      </c>
      <c r="CN43" s="138" t="str">
        <f t="shared" si="118"/>
        <v>-</v>
      </c>
      <c r="CO43" s="139" t="str">
        <f t="shared" si="119"/>
        <v>-</v>
      </c>
      <c r="CP43" s="138" t="str">
        <f t="shared" si="120"/>
        <v>-</v>
      </c>
      <c r="CQ43" s="139" t="str">
        <f t="shared" si="121"/>
        <v>-</v>
      </c>
      <c r="CR43" s="138" t="str">
        <f t="shared" si="122"/>
        <v>-</v>
      </c>
      <c r="CS43" s="139" t="str">
        <f t="shared" si="123"/>
        <v>-</v>
      </c>
      <c r="CT43" s="138" t="str">
        <f t="shared" si="124"/>
        <v>-</v>
      </c>
      <c r="CU43" s="139" t="str">
        <f t="shared" si="125"/>
        <v>-</v>
      </c>
      <c r="CV43" s="138" t="str">
        <f t="shared" si="126"/>
        <v>-</v>
      </c>
      <c r="CW43" s="139" t="str">
        <f t="shared" si="127"/>
        <v>-</v>
      </c>
      <c r="CX43" s="138" t="str">
        <f t="shared" si="128"/>
        <v>-</v>
      </c>
      <c r="CY43" s="139" t="str">
        <f t="shared" si="129"/>
        <v>-</v>
      </c>
      <c r="CZ43" s="138" t="str">
        <f t="shared" si="130"/>
        <v>-</v>
      </c>
      <c r="DA43" s="139" t="str">
        <f t="shared" si="131"/>
        <v>-</v>
      </c>
      <c r="DB43" s="138" t="str">
        <f t="shared" si="132"/>
        <v>-</v>
      </c>
      <c r="DC43" s="139" t="str">
        <f t="shared" si="133"/>
        <v>-</v>
      </c>
      <c r="DD43" s="138" t="str">
        <f t="shared" si="134"/>
        <v>-</v>
      </c>
      <c r="DE43" s="139" t="str">
        <f t="shared" si="135"/>
        <v>-</v>
      </c>
      <c r="DF43" s="138" t="str">
        <f t="shared" si="136"/>
        <v>-</v>
      </c>
      <c r="DG43" s="139" t="str">
        <f t="shared" si="137"/>
        <v>-</v>
      </c>
      <c r="DH43" s="138" t="str">
        <f t="shared" si="138"/>
        <v>-</v>
      </c>
      <c r="DI43" s="139" t="str">
        <f t="shared" si="139"/>
        <v>-</v>
      </c>
      <c r="DJ43" s="138" t="str">
        <f t="shared" si="140"/>
        <v>-</v>
      </c>
      <c r="DK43" s="139" t="str">
        <f t="shared" si="141"/>
        <v>-</v>
      </c>
    </row>
    <row r="44" spans="1:115" x14ac:dyDescent="0.25">
      <c r="A44" s="3"/>
      <c r="B44" s="44">
        <f>IF(Input!B44="","-",Input!B44)</f>
        <v>38</v>
      </c>
      <c r="C44" s="85" t="str">
        <f>IF(Input!C44="","-",Input!C44)</f>
        <v>-</v>
      </c>
      <c r="D44" s="85" t="str">
        <f>IF(Input!D44="","-",Input!D44)</f>
        <v>-</v>
      </c>
      <c r="E44" s="85" t="str">
        <f>IF(Input!E44="","-",Input!E44)</f>
        <v>-</v>
      </c>
      <c r="F44" s="85" t="str">
        <f>IF(Input!F44="","-",Input!F44)</f>
        <v>-</v>
      </c>
      <c r="G44" s="85" t="str">
        <f>IF(Input!G44="","-",Input!G44)</f>
        <v>-</v>
      </c>
      <c r="H44" s="86" t="str">
        <f>IF(Input!H44="","-",Input!H44)</f>
        <v>-</v>
      </c>
      <c r="I44" s="308" t="str">
        <f>IF(Input!I44="","-",Input!I44)</f>
        <v>-</v>
      </c>
      <c r="J44" s="3"/>
      <c r="K44" s="113" t="str">
        <f>IF(ISBLANK(VLOOKUP($B44,'MAIN - SCORING'!$B$14:$L$115,6,FALSE)),"-",VLOOKUP($B44,'MAIN - SCORING'!$B$14:$L$115,6,FALSE))</f>
        <v>-</v>
      </c>
      <c r="L44" s="113" t="str">
        <f>IF(ISBLANK(VLOOKUP($B44,'MAIN - SCORING'!$B$14:$L$115,7,FALSE)),"-",VLOOKUP($B44,'MAIN - SCORING'!$B$14:$L$115,7,FALSE))</f>
        <v>-</v>
      </c>
      <c r="M44" s="118">
        <f t="shared" si="0"/>
        <v>0</v>
      </c>
      <c r="N44" s="113" t="str">
        <f>IF(ISBLANK(VLOOKUP($B44,'MAIN - SCORING'!$B$14:$L$115,8,FALSE)),"-",VLOOKUP($B44,'MAIN - SCORING'!$B$14:$L$115,8,FALSE))</f>
        <v>-</v>
      </c>
      <c r="O44" s="113" t="str">
        <f>IF(ISBLANK(VLOOKUP($B44,'MAIN - SCORING'!$B$14:$L$115,9,FALSE)),"-",VLOOKUP($B44,'MAIN - SCORING'!$B$14:$L$115,9,FALSE))</f>
        <v>-</v>
      </c>
      <c r="P44" s="118">
        <f t="shared" si="1"/>
        <v>0</v>
      </c>
      <c r="Q44" s="113" t="str">
        <f>IF(ISBLANK(VLOOKUP($B44,'MAIN - SCORING'!$B$14:$L$115,10,FALSE)),"-",VLOOKUP($B44,'MAIN - SCORING'!$B$14:$L$115,10,FALSE))</f>
        <v>-</v>
      </c>
      <c r="R44" s="113" t="str">
        <f>IF(ISBLANK(VLOOKUP($B44,'MAIN - SCORING'!$B$14:$L$115,11,FALSE)),"-",VLOOKUP($B44,'MAIN - SCORING'!$B$14:$L$115,11,FALSE))</f>
        <v>-</v>
      </c>
      <c r="S44" s="118">
        <f t="shared" si="2"/>
        <v>0</v>
      </c>
      <c r="T44" s="111">
        <f t="shared" si="3"/>
        <v>0</v>
      </c>
      <c r="U44" s="113" t="str">
        <f>IF(ISBLANK(VLOOKUP($B44,'MAIN - SCORING'!$N$14:$X$115,6,FALSE)),"-",VLOOKUP($B44,'MAIN - SCORING'!$N$14:$X$115,6,FALSE))</f>
        <v>-</v>
      </c>
      <c r="V44" s="113" t="str">
        <f>IF(ISBLANK(VLOOKUP($B44,'MAIN - SCORING'!$N$14:$X$115,7,FALSE)),"-",VLOOKUP($B44,'MAIN - SCORING'!$N$14:$X$115,7,FALSE))</f>
        <v>-</v>
      </c>
      <c r="W44" s="118">
        <f t="shared" si="4"/>
        <v>0</v>
      </c>
      <c r="X44" s="113" t="str">
        <f>IF(ISBLANK(VLOOKUP($B44,'MAIN - SCORING'!$N$14:$X$115,8,FALSE)),"-",VLOOKUP($B44,'MAIN - SCORING'!$N$14:$X$115,8,FALSE))</f>
        <v>-</v>
      </c>
      <c r="Y44" s="113" t="str">
        <f>IF(ISBLANK(VLOOKUP($B44,'MAIN - SCORING'!$N$14:$X$115,9,FALSE)),"-",VLOOKUP($B44,'MAIN - SCORING'!$N$14:$X$115,9,FALSE))</f>
        <v>-</v>
      </c>
      <c r="Z44" s="118">
        <f t="shared" si="5"/>
        <v>0</v>
      </c>
      <c r="AA44" s="113" t="str">
        <f>IF(ISBLANK(VLOOKUP($B44,'MAIN - SCORING'!$N$14:$X$115,10,FALSE)),"-",VLOOKUP($B44,'MAIN - SCORING'!$N$14:$X$115,10,FALSE))</f>
        <v>-</v>
      </c>
      <c r="AB44" s="113" t="str">
        <f>IF(ISBLANK(VLOOKUP($B44,'MAIN - SCORING'!$N$14:$X$115,11,FALSE)),"-",VLOOKUP($B44,'MAIN - SCORING'!$N$14:$X$115,11,FALSE))</f>
        <v>-</v>
      </c>
      <c r="AC44" s="118">
        <f t="shared" si="6"/>
        <v>0</v>
      </c>
      <c r="AD44" s="111">
        <f t="shared" si="7"/>
        <v>0</v>
      </c>
      <c r="AE44" s="113" t="str">
        <f>IF(ISBLANK(VLOOKUP($B44,'MAIN - SCORING'!$Z$14:$AJ$115,6,FALSE)),"-",VLOOKUP($B44,'MAIN - SCORING'!$Z$14:$AJ$115,6,FALSE))</f>
        <v>-</v>
      </c>
      <c r="AF44" s="113" t="str">
        <f>IF(ISBLANK(VLOOKUP($B44,'MAIN - SCORING'!$Z$14:$AJ$115,7,FALSE)),"-",VLOOKUP($B44,'MAIN - SCORING'!$Z$14:$AJ$115,7,FALSE))</f>
        <v>-</v>
      </c>
      <c r="AG44" s="118">
        <f t="shared" si="8"/>
        <v>0</v>
      </c>
      <c r="AH44" s="113" t="str">
        <f>IF(ISBLANK(VLOOKUP($B44,'MAIN - SCORING'!$Z$14:$AJ$115,8,FALSE)),"-",VLOOKUP($B44,'MAIN - SCORING'!$Z$14:$AJ$115,8,FALSE))</f>
        <v>-</v>
      </c>
      <c r="AI44" s="113" t="str">
        <f>IF(ISBLANK(VLOOKUP($B44,'MAIN - SCORING'!$Z$14:$AJ$115,9,FALSE)),"-",VLOOKUP($B44,'MAIN - SCORING'!$Z$14:$AJ$115,9,FALSE))</f>
        <v>-</v>
      </c>
      <c r="AJ44" s="118">
        <f t="shared" si="9"/>
        <v>0</v>
      </c>
      <c r="AK44" s="113" t="str">
        <f>IF(ISBLANK(VLOOKUP($B44,'MAIN - SCORING'!$Z$14:$AJ$115,10,FALSE)),"-",VLOOKUP($B44,'MAIN - SCORING'!$Z$14:$AJ$115,10,FALSE))</f>
        <v>-</v>
      </c>
      <c r="AL44" s="113" t="str">
        <f>IF(ISBLANK(VLOOKUP($B44,'MAIN - SCORING'!$Z$14:$AJ$115,11,FALSE)),"-",VLOOKUP($B44,'MAIN - SCORING'!$Z$14:$AJ$115,11,FALSE))</f>
        <v>-</v>
      </c>
      <c r="AM44" s="118">
        <f t="shared" si="10"/>
        <v>0</v>
      </c>
      <c r="AN44" s="111">
        <f t="shared" si="11"/>
        <v>0</v>
      </c>
      <c r="AO44" s="7"/>
      <c r="AP44" s="115" t="str">
        <f t="shared" si="12"/>
        <v>-</v>
      </c>
      <c r="AQ44" s="130">
        <f t="shared" si="78"/>
        <v>0</v>
      </c>
      <c r="AR44" s="131">
        <f>IF(AQ44="-","-",(AQ44*Lookups!$T$3))</f>
        <v>0</v>
      </c>
      <c r="AS44" s="92" t="str">
        <f t="shared" si="77"/>
        <v>-</v>
      </c>
      <c r="AT44" s="92" t="str">
        <f t="shared" si="79"/>
        <v>-</v>
      </c>
      <c r="AU44" s="92" t="str">
        <f t="shared" si="80"/>
        <v>-</v>
      </c>
      <c r="AV44" s="93" t="str">
        <f>IF(I44="-","-",(I44/Lookups!$T$3))</f>
        <v>-</v>
      </c>
      <c r="AW44" s="94" t="str">
        <f t="shared" si="81"/>
        <v>-</v>
      </c>
      <c r="AX44" s="95" t="str">
        <f>IF(AW44="M",VLOOKUP(TEXT(MROUND(AV44,0.05),"#.00"),Lookups!$D$8:$E$3912,2,FALSE),"-")</f>
        <v>-</v>
      </c>
      <c r="AY44" s="95" t="str">
        <f>IF(AW44="W",VLOOKUP(TEXT(MROUND(AV44,0.05),"#.00"),Lookups!$J$8:$K$2640,2,FALSE),"-")</f>
        <v>-</v>
      </c>
      <c r="AZ44" s="95" t="str">
        <f>IF(H44="-","-",IF(AS44="Master",VLOOKUP(H44,Lookups!$O$8:$P$59,2,FALSE),"-"))</f>
        <v>-</v>
      </c>
      <c r="BB44" s="113" t="str">
        <f>IF(G44="-","-",VLOOKUP(G44,Input!$BZ$7:$CA$83,2,FALSE))</f>
        <v>-</v>
      </c>
      <c r="BD44" s="138" t="str">
        <f t="shared" si="82"/>
        <v>-</v>
      </c>
      <c r="BE44" s="139" t="str">
        <f t="shared" si="83"/>
        <v>-</v>
      </c>
      <c r="BF44" s="138" t="str">
        <f t="shared" si="84"/>
        <v>-</v>
      </c>
      <c r="BG44" s="139" t="str">
        <f t="shared" si="85"/>
        <v>-</v>
      </c>
      <c r="BH44" s="138" t="str">
        <f t="shared" si="86"/>
        <v>-</v>
      </c>
      <c r="BI44" s="139" t="str">
        <f t="shared" si="87"/>
        <v>-</v>
      </c>
      <c r="BJ44" s="138" t="str">
        <f t="shared" si="88"/>
        <v>-</v>
      </c>
      <c r="BK44" s="139" t="str">
        <f t="shared" si="89"/>
        <v>-</v>
      </c>
      <c r="BL44" s="138" t="str">
        <f t="shared" si="90"/>
        <v>-</v>
      </c>
      <c r="BM44" s="139" t="str">
        <f t="shared" si="91"/>
        <v>-</v>
      </c>
      <c r="BN44" s="138" t="str">
        <f t="shared" si="92"/>
        <v>-</v>
      </c>
      <c r="BO44" s="139" t="str">
        <f t="shared" si="93"/>
        <v>-</v>
      </c>
      <c r="BP44" s="138" t="str">
        <f t="shared" si="94"/>
        <v>-</v>
      </c>
      <c r="BQ44" s="139" t="str">
        <f t="shared" si="95"/>
        <v>-</v>
      </c>
      <c r="BR44" s="138" t="str">
        <f t="shared" si="96"/>
        <v>-</v>
      </c>
      <c r="BS44" s="139" t="str">
        <f t="shared" si="97"/>
        <v>-</v>
      </c>
      <c r="BT44" s="138" t="str">
        <f t="shared" si="98"/>
        <v>-</v>
      </c>
      <c r="BU44" s="139" t="str">
        <f t="shared" si="99"/>
        <v>-</v>
      </c>
      <c r="BV44" s="138" t="str">
        <f t="shared" si="100"/>
        <v>-</v>
      </c>
      <c r="BW44" s="139" t="str">
        <f t="shared" si="101"/>
        <v>-</v>
      </c>
      <c r="BX44" s="138" t="str">
        <f t="shared" si="102"/>
        <v>-</v>
      </c>
      <c r="BY44" s="139" t="str">
        <f t="shared" si="103"/>
        <v>-</v>
      </c>
      <c r="BZ44" s="138" t="str">
        <f t="shared" si="104"/>
        <v>-</v>
      </c>
      <c r="CA44" s="139" t="str">
        <f t="shared" si="105"/>
        <v>-</v>
      </c>
      <c r="CB44" s="138" t="str">
        <f t="shared" si="106"/>
        <v>-</v>
      </c>
      <c r="CC44" s="139" t="str">
        <f t="shared" si="107"/>
        <v>-</v>
      </c>
      <c r="CD44" s="138" t="str">
        <f t="shared" si="108"/>
        <v>-</v>
      </c>
      <c r="CE44" s="139" t="str">
        <f t="shared" si="109"/>
        <v>-</v>
      </c>
      <c r="CF44" s="138" t="str">
        <f t="shared" si="110"/>
        <v>-</v>
      </c>
      <c r="CG44" s="139" t="str">
        <f t="shared" si="111"/>
        <v>-</v>
      </c>
      <c r="CH44" s="138" t="str">
        <f t="shared" si="112"/>
        <v>-</v>
      </c>
      <c r="CI44" s="139" t="str">
        <f t="shared" si="113"/>
        <v>-</v>
      </c>
      <c r="CJ44" s="138" t="str">
        <f t="shared" si="114"/>
        <v>-</v>
      </c>
      <c r="CK44" s="139" t="str">
        <f t="shared" si="115"/>
        <v>-</v>
      </c>
      <c r="CL44" s="138" t="str">
        <f t="shared" si="116"/>
        <v>-</v>
      </c>
      <c r="CM44" s="139" t="str">
        <f t="shared" si="117"/>
        <v>-</v>
      </c>
      <c r="CN44" s="138" t="str">
        <f t="shared" si="118"/>
        <v>-</v>
      </c>
      <c r="CO44" s="139" t="str">
        <f t="shared" si="119"/>
        <v>-</v>
      </c>
      <c r="CP44" s="138" t="str">
        <f t="shared" si="120"/>
        <v>-</v>
      </c>
      <c r="CQ44" s="139" t="str">
        <f t="shared" si="121"/>
        <v>-</v>
      </c>
      <c r="CR44" s="138" t="str">
        <f t="shared" si="122"/>
        <v>-</v>
      </c>
      <c r="CS44" s="139" t="str">
        <f t="shared" si="123"/>
        <v>-</v>
      </c>
      <c r="CT44" s="138" t="str">
        <f t="shared" si="124"/>
        <v>-</v>
      </c>
      <c r="CU44" s="139" t="str">
        <f t="shared" si="125"/>
        <v>-</v>
      </c>
      <c r="CV44" s="138" t="str">
        <f t="shared" si="126"/>
        <v>-</v>
      </c>
      <c r="CW44" s="139" t="str">
        <f t="shared" si="127"/>
        <v>-</v>
      </c>
      <c r="CX44" s="138" t="str">
        <f t="shared" si="128"/>
        <v>-</v>
      </c>
      <c r="CY44" s="139" t="str">
        <f t="shared" si="129"/>
        <v>-</v>
      </c>
      <c r="CZ44" s="138" t="str">
        <f t="shared" si="130"/>
        <v>-</v>
      </c>
      <c r="DA44" s="139" t="str">
        <f t="shared" si="131"/>
        <v>-</v>
      </c>
      <c r="DB44" s="138" t="str">
        <f t="shared" si="132"/>
        <v>-</v>
      </c>
      <c r="DC44" s="139" t="str">
        <f t="shared" si="133"/>
        <v>-</v>
      </c>
      <c r="DD44" s="138" t="str">
        <f t="shared" si="134"/>
        <v>-</v>
      </c>
      <c r="DE44" s="139" t="str">
        <f t="shared" si="135"/>
        <v>-</v>
      </c>
      <c r="DF44" s="138" t="str">
        <f t="shared" si="136"/>
        <v>-</v>
      </c>
      <c r="DG44" s="139" t="str">
        <f t="shared" si="137"/>
        <v>-</v>
      </c>
      <c r="DH44" s="138" t="str">
        <f t="shared" si="138"/>
        <v>-</v>
      </c>
      <c r="DI44" s="139" t="str">
        <f t="shared" si="139"/>
        <v>-</v>
      </c>
      <c r="DJ44" s="138" t="str">
        <f t="shared" si="140"/>
        <v>-</v>
      </c>
      <c r="DK44" s="139" t="str">
        <f t="shared" si="141"/>
        <v>-</v>
      </c>
    </row>
    <row r="45" spans="1:115" x14ac:dyDescent="0.25">
      <c r="A45" s="3"/>
      <c r="B45" s="44">
        <f>IF(Input!B45="","-",Input!B45)</f>
        <v>39</v>
      </c>
      <c r="C45" s="85" t="str">
        <f>IF(Input!C45="","-",Input!C45)</f>
        <v>-</v>
      </c>
      <c r="D45" s="85" t="str">
        <f>IF(Input!D45="","-",Input!D45)</f>
        <v>-</v>
      </c>
      <c r="E45" s="85" t="str">
        <f>IF(Input!E45="","-",Input!E45)</f>
        <v>-</v>
      </c>
      <c r="F45" s="85" t="str">
        <f>IF(Input!F45="","-",Input!F45)</f>
        <v>-</v>
      </c>
      <c r="G45" s="85" t="str">
        <f>IF(Input!G45="","-",Input!G45)</f>
        <v>-</v>
      </c>
      <c r="H45" s="86" t="str">
        <f>IF(Input!H45="","-",Input!H45)</f>
        <v>-</v>
      </c>
      <c r="I45" s="308" t="str">
        <f>IF(Input!I45="","-",Input!I45)</f>
        <v>-</v>
      </c>
      <c r="J45" s="3"/>
      <c r="K45" s="113" t="str">
        <f>IF(ISBLANK(VLOOKUP($B45,'MAIN - SCORING'!$B$14:$L$115,6,FALSE)),"-",VLOOKUP($B45,'MAIN - SCORING'!$B$14:$L$115,6,FALSE))</f>
        <v>-</v>
      </c>
      <c r="L45" s="113" t="str">
        <f>IF(ISBLANK(VLOOKUP($B45,'MAIN - SCORING'!$B$14:$L$115,7,FALSE)),"-",VLOOKUP($B45,'MAIN - SCORING'!$B$14:$L$115,7,FALSE))</f>
        <v>-</v>
      </c>
      <c r="M45" s="118">
        <f t="shared" si="0"/>
        <v>0</v>
      </c>
      <c r="N45" s="113" t="str">
        <f>IF(ISBLANK(VLOOKUP($B45,'MAIN - SCORING'!$B$14:$L$115,8,FALSE)),"-",VLOOKUP($B45,'MAIN - SCORING'!$B$14:$L$115,8,FALSE))</f>
        <v>-</v>
      </c>
      <c r="O45" s="113" t="str">
        <f>IF(ISBLANK(VLOOKUP($B45,'MAIN - SCORING'!$B$14:$L$115,9,FALSE)),"-",VLOOKUP($B45,'MAIN - SCORING'!$B$14:$L$115,9,FALSE))</f>
        <v>-</v>
      </c>
      <c r="P45" s="118">
        <f t="shared" si="1"/>
        <v>0</v>
      </c>
      <c r="Q45" s="113" t="str">
        <f>IF(ISBLANK(VLOOKUP($B45,'MAIN - SCORING'!$B$14:$L$115,10,FALSE)),"-",VLOOKUP($B45,'MAIN - SCORING'!$B$14:$L$115,10,FALSE))</f>
        <v>-</v>
      </c>
      <c r="R45" s="113" t="str">
        <f>IF(ISBLANK(VLOOKUP($B45,'MAIN - SCORING'!$B$14:$L$115,11,FALSE)),"-",VLOOKUP($B45,'MAIN - SCORING'!$B$14:$L$115,11,FALSE))</f>
        <v>-</v>
      </c>
      <c r="S45" s="118">
        <f t="shared" si="2"/>
        <v>0</v>
      </c>
      <c r="T45" s="111">
        <f t="shared" si="3"/>
        <v>0</v>
      </c>
      <c r="U45" s="113" t="str">
        <f>IF(ISBLANK(VLOOKUP($B45,'MAIN - SCORING'!$N$14:$X$115,6,FALSE)),"-",VLOOKUP($B45,'MAIN - SCORING'!$N$14:$X$115,6,FALSE))</f>
        <v>-</v>
      </c>
      <c r="V45" s="113" t="str">
        <f>IF(ISBLANK(VLOOKUP($B45,'MAIN - SCORING'!$N$14:$X$115,7,FALSE)),"-",VLOOKUP($B45,'MAIN - SCORING'!$N$14:$X$115,7,FALSE))</f>
        <v>-</v>
      </c>
      <c r="W45" s="118">
        <f t="shared" si="4"/>
        <v>0</v>
      </c>
      <c r="X45" s="113" t="str">
        <f>IF(ISBLANK(VLOOKUP($B45,'MAIN - SCORING'!$N$14:$X$115,8,FALSE)),"-",VLOOKUP($B45,'MAIN - SCORING'!$N$14:$X$115,8,FALSE))</f>
        <v>-</v>
      </c>
      <c r="Y45" s="113" t="str">
        <f>IF(ISBLANK(VLOOKUP($B45,'MAIN - SCORING'!$N$14:$X$115,9,FALSE)),"-",VLOOKUP($B45,'MAIN - SCORING'!$N$14:$X$115,9,FALSE))</f>
        <v>-</v>
      </c>
      <c r="Z45" s="118">
        <f t="shared" si="5"/>
        <v>0</v>
      </c>
      <c r="AA45" s="113" t="str">
        <f>IF(ISBLANK(VLOOKUP($B45,'MAIN - SCORING'!$N$14:$X$115,10,FALSE)),"-",VLOOKUP($B45,'MAIN - SCORING'!$N$14:$X$115,10,FALSE))</f>
        <v>-</v>
      </c>
      <c r="AB45" s="113" t="str">
        <f>IF(ISBLANK(VLOOKUP($B45,'MAIN - SCORING'!$N$14:$X$115,11,FALSE)),"-",VLOOKUP($B45,'MAIN - SCORING'!$N$14:$X$115,11,FALSE))</f>
        <v>-</v>
      </c>
      <c r="AC45" s="118">
        <f t="shared" si="6"/>
        <v>0</v>
      </c>
      <c r="AD45" s="111">
        <f t="shared" si="7"/>
        <v>0</v>
      </c>
      <c r="AE45" s="113" t="str">
        <f>IF(ISBLANK(VLOOKUP($B45,'MAIN - SCORING'!$Z$14:$AJ$115,6,FALSE)),"-",VLOOKUP($B45,'MAIN - SCORING'!$Z$14:$AJ$115,6,FALSE))</f>
        <v>-</v>
      </c>
      <c r="AF45" s="113" t="str">
        <f>IF(ISBLANK(VLOOKUP($B45,'MAIN - SCORING'!$Z$14:$AJ$115,7,FALSE)),"-",VLOOKUP($B45,'MAIN - SCORING'!$Z$14:$AJ$115,7,FALSE))</f>
        <v>-</v>
      </c>
      <c r="AG45" s="118">
        <f t="shared" si="8"/>
        <v>0</v>
      </c>
      <c r="AH45" s="113" t="str">
        <f>IF(ISBLANK(VLOOKUP($B45,'MAIN - SCORING'!$Z$14:$AJ$115,8,FALSE)),"-",VLOOKUP($B45,'MAIN - SCORING'!$Z$14:$AJ$115,8,FALSE))</f>
        <v>-</v>
      </c>
      <c r="AI45" s="113" t="str">
        <f>IF(ISBLANK(VLOOKUP($B45,'MAIN - SCORING'!$Z$14:$AJ$115,9,FALSE)),"-",VLOOKUP($B45,'MAIN - SCORING'!$Z$14:$AJ$115,9,FALSE))</f>
        <v>-</v>
      </c>
      <c r="AJ45" s="118">
        <f t="shared" si="9"/>
        <v>0</v>
      </c>
      <c r="AK45" s="113" t="str">
        <f>IF(ISBLANK(VLOOKUP($B45,'MAIN - SCORING'!$Z$14:$AJ$115,10,FALSE)),"-",VLOOKUP($B45,'MAIN - SCORING'!$Z$14:$AJ$115,10,FALSE))</f>
        <v>-</v>
      </c>
      <c r="AL45" s="113" t="str">
        <f>IF(ISBLANK(VLOOKUP($B45,'MAIN - SCORING'!$Z$14:$AJ$115,11,FALSE)),"-",VLOOKUP($B45,'MAIN - SCORING'!$Z$14:$AJ$115,11,FALSE))</f>
        <v>-</v>
      </c>
      <c r="AM45" s="118">
        <f t="shared" si="10"/>
        <v>0</v>
      </c>
      <c r="AN45" s="111">
        <f t="shared" si="11"/>
        <v>0</v>
      </c>
      <c r="AO45" s="7"/>
      <c r="AP45" s="115" t="str">
        <f t="shared" si="12"/>
        <v>-</v>
      </c>
      <c r="AQ45" s="130">
        <f t="shared" si="78"/>
        <v>0</v>
      </c>
      <c r="AR45" s="131">
        <f>IF(AQ45="-","-",(AQ45*Lookups!$T$3))</f>
        <v>0</v>
      </c>
      <c r="AS45" s="92" t="str">
        <f t="shared" si="77"/>
        <v>-</v>
      </c>
      <c r="AT45" s="92" t="str">
        <f t="shared" si="79"/>
        <v>-</v>
      </c>
      <c r="AU45" s="92" t="str">
        <f t="shared" si="80"/>
        <v>-</v>
      </c>
      <c r="AV45" s="93" t="str">
        <f>IF(I45="-","-",(I45/Lookups!$T$3))</f>
        <v>-</v>
      </c>
      <c r="AW45" s="94" t="str">
        <f t="shared" si="81"/>
        <v>-</v>
      </c>
      <c r="AX45" s="95" t="str">
        <f>IF(AW45="M",VLOOKUP(TEXT(MROUND(AV45,0.05),"#.00"),Lookups!$D$8:$E$3912,2,FALSE),"-")</f>
        <v>-</v>
      </c>
      <c r="AY45" s="95" t="str">
        <f>IF(AW45="W",VLOOKUP(TEXT(MROUND(AV45,0.05),"#.00"),Lookups!$J$8:$K$2640,2,FALSE),"-")</f>
        <v>-</v>
      </c>
      <c r="AZ45" s="95" t="str">
        <f>IF(H45="-","-",IF(AS45="Master",VLOOKUP(H45,Lookups!$O$8:$P$59,2,FALSE),"-"))</f>
        <v>-</v>
      </c>
      <c r="BB45" s="113" t="str">
        <f>IF(G45="-","-",VLOOKUP(G45,Input!$BZ$7:$CA$83,2,FALSE))</f>
        <v>-</v>
      </c>
      <c r="BD45" s="138" t="str">
        <f t="shared" si="82"/>
        <v>-</v>
      </c>
      <c r="BE45" s="139" t="str">
        <f t="shared" si="83"/>
        <v>-</v>
      </c>
      <c r="BF45" s="138" t="str">
        <f t="shared" si="84"/>
        <v>-</v>
      </c>
      <c r="BG45" s="139" t="str">
        <f t="shared" si="85"/>
        <v>-</v>
      </c>
      <c r="BH45" s="138" t="str">
        <f t="shared" si="86"/>
        <v>-</v>
      </c>
      <c r="BI45" s="139" t="str">
        <f t="shared" si="87"/>
        <v>-</v>
      </c>
      <c r="BJ45" s="138" t="str">
        <f t="shared" si="88"/>
        <v>-</v>
      </c>
      <c r="BK45" s="139" t="str">
        <f t="shared" si="89"/>
        <v>-</v>
      </c>
      <c r="BL45" s="138" t="str">
        <f t="shared" si="90"/>
        <v>-</v>
      </c>
      <c r="BM45" s="139" t="str">
        <f t="shared" si="91"/>
        <v>-</v>
      </c>
      <c r="BN45" s="138" t="str">
        <f t="shared" si="92"/>
        <v>-</v>
      </c>
      <c r="BO45" s="139" t="str">
        <f t="shared" si="93"/>
        <v>-</v>
      </c>
      <c r="BP45" s="138" t="str">
        <f t="shared" si="94"/>
        <v>-</v>
      </c>
      <c r="BQ45" s="139" t="str">
        <f t="shared" si="95"/>
        <v>-</v>
      </c>
      <c r="BR45" s="138" t="str">
        <f t="shared" si="96"/>
        <v>-</v>
      </c>
      <c r="BS45" s="139" t="str">
        <f t="shared" si="97"/>
        <v>-</v>
      </c>
      <c r="BT45" s="138" t="str">
        <f t="shared" si="98"/>
        <v>-</v>
      </c>
      <c r="BU45" s="139" t="str">
        <f t="shared" si="99"/>
        <v>-</v>
      </c>
      <c r="BV45" s="138" t="str">
        <f t="shared" si="100"/>
        <v>-</v>
      </c>
      <c r="BW45" s="139" t="str">
        <f t="shared" si="101"/>
        <v>-</v>
      </c>
      <c r="BX45" s="138" t="str">
        <f t="shared" si="102"/>
        <v>-</v>
      </c>
      <c r="BY45" s="139" t="str">
        <f t="shared" si="103"/>
        <v>-</v>
      </c>
      <c r="BZ45" s="138" t="str">
        <f t="shared" si="104"/>
        <v>-</v>
      </c>
      <c r="CA45" s="139" t="str">
        <f t="shared" si="105"/>
        <v>-</v>
      </c>
      <c r="CB45" s="138" t="str">
        <f t="shared" si="106"/>
        <v>-</v>
      </c>
      <c r="CC45" s="139" t="str">
        <f t="shared" si="107"/>
        <v>-</v>
      </c>
      <c r="CD45" s="138" t="str">
        <f t="shared" si="108"/>
        <v>-</v>
      </c>
      <c r="CE45" s="139" t="str">
        <f t="shared" si="109"/>
        <v>-</v>
      </c>
      <c r="CF45" s="138" t="str">
        <f t="shared" si="110"/>
        <v>-</v>
      </c>
      <c r="CG45" s="139" t="str">
        <f t="shared" si="111"/>
        <v>-</v>
      </c>
      <c r="CH45" s="138" t="str">
        <f t="shared" si="112"/>
        <v>-</v>
      </c>
      <c r="CI45" s="139" t="str">
        <f t="shared" si="113"/>
        <v>-</v>
      </c>
      <c r="CJ45" s="138" t="str">
        <f t="shared" si="114"/>
        <v>-</v>
      </c>
      <c r="CK45" s="139" t="str">
        <f t="shared" si="115"/>
        <v>-</v>
      </c>
      <c r="CL45" s="138" t="str">
        <f t="shared" si="116"/>
        <v>-</v>
      </c>
      <c r="CM45" s="139" t="str">
        <f t="shared" si="117"/>
        <v>-</v>
      </c>
      <c r="CN45" s="138" t="str">
        <f t="shared" si="118"/>
        <v>-</v>
      </c>
      <c r="CO45" s="139" t="str">
        <f t="shared" si="119"/>
        <v>-</v>
      </c>
      <c r="CP45" s="138" t="str">
        <f t="shared" si="120"/>
        <v>-</v>
      </c>
      <c r="CQ45" s="139" t="str">
        <f t="shared" si="121"/>
        <v>-</v>
      </c>
      <c r="CR45" s="138" t="str">
        <f t="shared" si="122"/>
        <v>-</v>
      </c>
      <c r="CS45" s="139" t="str">
        <f t="shared" si="123"/>
        <v>-</v>
      </c>
      <c r="CT45" s="138" t="str">
        <f t="shared" si="124"/>
        <v>-</v>
      </c>
      <c r="CU45" s="139" t="str">
        <f t="shared" si="125"/>
        <v>-</v>
      </c>
      <c r="CV45" s="138" t="str">
        <f t="shared" si="126"/>
        <v>-</v>
      </c>
      <c r="CW45" s="139" t="str">
        <f t="shared" si="127"/>
        <v>-</v>
      </c>
      <c r="CX45" s="138" t="str">
        <f t="shared" si="128"/>
        <v>-</v>
      </c>
      <c r="CY45" s="139" t="str">
        <f t="shared" si="129"/>
        <v>-</v>
      </c>
      <c r="CZ45" s="138" t="str">
        <f t="shared" si="130"/>
        <v>-</v>
      </c>
      <c r="DA45" s="139" t="str">
        <f t="shared" si="131"/>
        <v>-</v>
      </c>
      <c r="DB45" s="138" t="str">
        <f t="shared" si="132"/>
        <v>-</v>
      </c>
      <c r="DC45" s="139" t="str">
        <f t="shared" si="133"/>
        <v>-</v>
      </c>
      <c r="DD45" s="138" t="str">
        <f t="shared" si="134"/>
        <v>-</v>
      </c>
      <c r="DE45" s="139" t="str">
        <f t="shared" si="135"/>
        <v>-</v>
      </c>
      <c r="DF45" s="138" t="str">
        <f t="shared" si="136"/>
        <v>-</v>
      </c>
      <c r="DG45" s="139" t="str">
        <f t="shared" si="137"/>
        <v>-</v>
      </c>
      <c r="DH45" s="138" t="str">
        <f t="shared" si="138"/>
        <v>-</v>
      </c>
      <c r="DI45" s="139" t="str">
        <f t="shared" si="139"/>
        <v>-</v>
      </c>
      <c r="DJ45" s="138" t="str">
        <f t="shared" si="140"/>
        <v>-</v>
      </c>
      <c r="DK45" s="139" t="str">
        <f t="shared" si="141"/>
        <v>-</v>
      </c>
    </row>
    <row r="46" spans="1:115" x14ac:dyDescent="0.25">
      <c r="A46" s="3"/>
      <c r="B46" s="44">
        <f>IF(Input!B46="","-",Input!B46)</f>
        <v>40</v>
      </c>
      <c r="C46" s="85" t="str">
        <f>IF(Input!C46="","-",Input!C46)</f>
        <v>-</v>
      </c>
      <c r="D46" s="85" t="str">
        <f>IF(Input!D46="","-",Input!D46)</f>
        <v>-</v>
      </c>
      <c r="E46" s="85" t="str">
        <f>IF(Input!E46="","-",Input!E46)</f>
        <v>-</v>
      </c>
      <c r="F46" s="85" t="str">
        <f>IF(Input!F46="","-",Input!F46)</f>
        <v>-</v>
      </c>
      <c r="G46" s="85" t="str">
        <f>IF(Input!G46="","-",Input!G46)</f>
        <v>-</v>
      </c>
      <c r="H46" s="86" t="str">
        <f>IF(Input!H46="","-",Input!H46)</f>
        <v>-</v>
      </c>
      <c r="I46" s="308" t="str">
        <f>IF(Input!I46="","-",Input!I46)</f>
        <v>-</v>
      </c>
      <c r="J46" s="3"/>
      <c r="K46" s="113" t="str">
        <f>IF(ISBLANK(VLOOKUP($B46,'MAIN - SCORING'!$B$14:$L$115,6,FALSE)),"-",VLOOKUP($B46,'MAIN - SCORING'!$B$14:$L$115,6,FALSE))</f>
        <v>-</v>
      </c>
      <c r="L46" s="113" t="str">
        <f>IF(ISBLANK(VLOOKUP($B46,'MAIN - SCORING'!$B$14:$L$115,7,FALSE)),"-",VLOOKUP($B46,'MAIN - SCORING'!$B$14:$L$115,7,FALSE))</f>
        <v>-</v>
      </c>
      <c r="M46" s="118">
        <f t="shared" si="0"/>
        <v>0</v>
      </c>
      <c r="N46" s="113" t="str">
        <f>IF(ISBLANK(VLOOKUP($B46,'MAIN - SCORING'!$B$14:$L$115,8,FALSE)),"-",VLOOKUP($B46,'MAIN - SCORING'!$B$14:$L$115,8,FALSE))</f>
        <v>-</v>
      </c>
      <c r="O46" s="113" t="str">
        <f>IF(ISBLANK(VLOOKUP($B46,'MAIN - SCORING'!$B$14:$L$115,9,FALSE)),"-",VLOOKUP($B46,'MAIN - SCORING'!$B$14:$L$115,9,FALSE))</f>
        <v>-</v>
      </c>
      <c r="P46" s="118">
        <f t="shared" si="1"/>
        <v>0</v>
      </c>
      <c r="Q46" s="113" t="str">
        <f>IF(ISBLANK(VLOOKUP($B46,'MAIN - SCORING'!$B$14:$L$115,10,FALSE)),"-",VLOOKUP($B46,'MAIN - SCORING'!$B$14:$L$115,10,FALSE))</f>
        <v>-</v>
      </c>
      <c r="R46" s="113" t="str">
        <f>IF(ISBLANK(VLOOKUP($B46,'MAIN - SCORING'!$B$14:$L$115,11,FALSE)),"-",VLOOKUP($B46,'MAIN - SCORING'!$B$14:$L$115,11,FALSE))</f>
        <v>-</v>
      </c>
      <c r="S46" s="118">
        <f t="shared" si="2"/>
        <v>0</v>
      </c>
      <c r="T46" s="111">
        <f t="shared" si="3"/>
        <v>0</v>
      </c>
      <c r="U46" s="113" t="str">
        <f>IF(ISBLANK(VLOOKUP($B46,'MAIN - SCORING'!$N$14:$X$115,6,FALSE)),"-",VLOOKUP($B46,'MAIN - SCORING'!$N$14:$X$115,6,FALSE))</f>
        <v>-</v>
      </c>
      <c r="V46" s="113" t="str">
        <f>IF(ISBLANK(VLOOKUP($B46,'MAIN - SCORING'!$N$14:$X$115,7,FALSE)),"-",VLOOKUP($B46,'MAIN - SCORING'!$N$14:$X$115,7,FALSE))</f>
        <v>-</v>
      </c>
      <c r="W46" s="118">
        <f t="shared" si="4"/>
        <v>0</v>
      </c>
      <c r="X46" s="113" t="str">
        <f>IF(ISBLANK(VLOOKUP($B46,'MAIN - SCORING'!$N$14:$X$115,8,FALSE)),"-",VLOOKUP($B46,'MAIN - SCORING'!$N$14:$X$115,8,FALSE))</f>
        <v>-</v>
      </c>
      <c r="Y46" s="113" t="str">
        <f>IF(ISBLANK(VLOOKUP($B46,'MAIN - SCORING'!$N$14:$X$115,9,FALSE)),"-",VLOOKUP($B46,'MAIN - SCORING'!$N$14:$X$115,9,FALSE))</f>
        <v>-</v>
      </c>
      <c r="Z46" s="118">
        <f t="shared" si="5"/>
        <v>0</v>
      </c>
      <c r="AA46" s="113" t="str">
        <f>IF(ISBLANK(VLOOKUP($B46,'MAIN - SCORING'!$N$14:$X$115,10,FALSE)),"-",VLOOKUP($B46,'MAIN - SCORING'!$N$14:$X$115,10,FALSE))</f>
        <v>-</v>
      </c>
      <c r="AB46" s="113" t="str">
        <f>IF(ISBLANK(VLOOKUP($B46,'MAIN - SCORING'!$N$14:$X$115,11,FALSE)),"-",VLOOKUP($B46,'MAIN - SCORING'!$N$14:$X$115,11,FALSE))</f>
        <v>-</v>
      </c>
      <c r="AC46" s="118">
        <f t="shared" si="6"/>
        <v>0</v>
      </c>
      <c r="AD46" s="111">
        <f t="shared" si="7"/>
        <v>0</v>
      </c>
      <c r="AE46" s="113" t="str">
        <f>IF(ISBLANK(VLOOKUP($B46,'MAIN - SCORING'!$Z$14:$AJ$115,6,FALSE)),"-",VLOOKUP($B46,'MAIN - SCORING'!$Z$14:$AJ$115,6,FALSE))</f>
        <v>-</v>
      </c>
      <c r="AF46" s="113" t="str">
        <f>IF(ISBLANK(VLOOKUP($B46,'MAIN - SCORING'!$Z$14:$AJ$115,7,FALSE)),"-",VLOOKUP($B46,'MAIN - SCORING'!$Z$14:$AJ$115,7,FALSE))</f>
        <v>-</v>
      </c>
      <c r="AG46" s="118">
        <f t="shared" si="8"/>
        <v>0</v>
      </c>
      <c r="AH46" s="113" t="str">
        <f>IF(ISBLANK(VLOOKUP($B46,'MAIN - SCORING'!$Z$14:$AJ$115,8,FALSE)),"-",VLOOKUP($B46,'MAIN - SCORING'!$Z$14:$AJ$115,8,FALSE))</f>
        <v>-</v>
      </c>
      <c r="AI46" s="113" t="str">
        <f>IF(ISBLANK(VLOOKUP($B46,'MAIN - SCORING'!$Z$14:$AJ$115,9,FALSE)),"-",VLOOKUP($B46,'MAIN - SCORING'!$Z$14:$AJ$115,9,FALSE))</f>
        <v>-</v>
      </c>
      <c r="AJ46" s="118">
        <f t="shared" si="9"/>
        <v>0</v>
      </c>
      <c r="AK46" s="113" t="str">
        <f>IF(ISBLANK(VLOOKUP($B46,'MAIN - SCORING'!$Z$14:$AJ$115,10,FALSE)),"-",VLOOKUP($B46,'MAIN - SCORING'!$Z$14:$AJ$115,10,FALSE))</f>
        <v>-</v>
      </c>
      <c r="AL46" s="113" t="str">
        <f>IF(ISBLANK(VLOOKUP($B46,'MAIN - SCORING'!$Z$14:$AJ$115,11,FALSE)),"-",VLOOKUP($B46,'MAIN - SCORING'!$Z$14:$AJ$115,11,FALSE))</f>
        <v>-</v>
      </c>
      <c r="AM46" s="118">
        <f t="shared" si="10"/>
        <v>0</v>
      </c>
      <c r="AN46" s="111">
        <f t="shared" si="11"/>
        <v>0</v>
      </c>
      <c r="AO46" s="7"/>
      <c r="AP46" s="115" t="str">
        <f t="shared" si="12"/>
        <v>-</v>
      </c>
      <c r="AQ46" s="130">
        <f t="shared" si="78"/>
        <v>0</v>
      </c>
      <c r="AR46" s="131">
        <f>IF(AQ46="-","-",(AQ46*Lookups!$T$3))</f>
        <v>0</v>
      </c>
      <c r="AS46" s="92" t="str">
        <f t="shared" si="77"/>
        <v>-</v>
      </c>
      <c r="AT46" s="92" t="str">
        <f t="shared" si="79"/>
        <v>-</v>
      </c>
      <c r="AU46" s="92" t="str">
        <f t="shared" si="80"/>
        <v>-</v>
      </c>
      <c r="AV46" s="93" t="str">
        <f>IF(I46="-","-",(I46/Lookups!$T$3))</f>
        <v>-</v>
      </c>
      <c r="AW46" s="94" t="str">
        <f t="shared" si="81"/>
        <v>-</v>
      </c>
      <c r="AX46" s="95" t="str">
        <f>IF(AW46="M",VLOOKUP(TEXT(MROUND(AV46,0.05),"#.00"),Lookups!$D$8:$E$3912,2,FALSE),"-")</f>
        <v>-</v>
      </c>
      <c r="AY46" s="95" t="str">
        <f>IF(AW46="W",VLOOKUP(TEXT(MROUND(AV46,0.05),"#.00"),Lookups!$J$8:$K$2640,2,FALSE),"-")</f>
        <v>-</v>
      </c>
      <c r="AZ46" s="95" t="str">
        <f>IF(H46="-","-",IF(AS46="Master",VLOOKUP(H46,Lookups!$O$8:$P$59,2,FALSE),"-"))</f>
        <v>-</v>
      </c>
      <c r="BB46" s="113" t="str">
        <f>IF(G46="-","-",VLOOKUP(G46,Input!$BZ$7:$CA$83,2,FALSE))</f>
        <v>-</v>
      </c>
      <c r="BD46" s="138" t="str">
        <f t="shared" si="82"/>
        <v>-</v>
      </c>
      <c r="BE46" s="139" t="str">
        <f t="shared" si="83"/>
        <v>-</v>
      </c>
      <c r="BF46" s="138" t="str">
        <f t="shared" si="84"/>
        <v>-</v>
      </c>
      <c r="BG46" s="139" t="str">
        <f t="shared" si="85"/>
        <v>-</v>
      </c>
      <c r="BH46" s="138" t="str">
        <f t="shared" si="86"/>
        <v>-</v>
      </c>
      <c r="BI46" s="139" t="str">
        <f t="shared" si="87"/>
        <v>-</v>
      </c>
      <c r="BJ46" s="138" t="str">
        <f t="shared" si="88"/>
        <v>-</v>
      </c>
      <c r="BK46" s="139" t="str">
        <f t="shared" si="89"/>
        <v>-</v>
      </c>
      <c r="BL46" s="138" t="str">
        <f t="shared" si="90"/>
        <v>-</v>
      </c>
      <c r="BM46" s="139" t="str">
        <f t="shared" si="91"/>
        <v>-</v>
      </c>
      <c r="BN46" s="138" t="str">
        <f t="shared" si="92"/>
        <v>-</v>
      </c>
      <c r="BO46" s="139" t="str">
        <f t="shared" si="93"/>
        <v>-</v>
      </c>
      <c r="BP46" s="138" t="str">
        <f t="shared" si="94"/>
        <v>-</v>
      </c>
      <c r="BQ46" s="139" t="str">
        <f t="shared" si="95"/>
        <v>-</v>
      </c>
      <c r="BR46" s="138" t="str">
        <f t="shared" si="96"/>
        <v>-</v>
      </c>
      <c r="BS46" s="139" t="str">
        <f t="shared" si="97"/>
        <v>-</v>
      </c>
      <c r="BT46" s="138" t="str">
        <f t="shared" si="98"/>
        <v>-</v>
      </c>
      <c r="BU46" s="139" t="str">
        <f t="shared" si="99"/>
        <v>-</v>
      </c>
      <c r="BV46" s="138" t="str">
        <f t="shared" si="100"/>
        <v>-</v>
      </c>
      <c r="BW46" s="139" t="str">
        <f t="shared" si="101"/>
        <v>-</v>
      </c>
      <c r="BX46" s="138" t="str">
        <f t="shared" si="102"/>
        <v>-</v>
      </c>
      <c r="BY46" s="139" t="str">
        <f t="shared" si="103"/>
        <v>-</v>
      </c>
      <c r="BZ46" s="138" t="str">
        <f t="shared" si="104"/>
        <v>-</v>
      </c>
      <c r="CA46" s="139" t="str">
        <f t="shared" si="105"/>
        <v>-</v>
      </c>
      <c r="CB46" s="138" t="str">
        <f t="shared" si="106"/>
        <v>-</v>
      </c>
      <c r="CC46" s="139" t="str">
        <f t="shared" si="107"/>
        <v>-</v>
      </c>
      <c r="CD46" s="138" t="str">
        <f t="shared" si="108"/>
        <v>-</v>
      </c>
      <c r="CE46" s="139" t="str">
        <f t="shared" si="109"/>
        <v>-</v>
      </c>
      <c r="CF46" s="138" t="str">
        <f t="shared" si="110"/>
        <v>-</v>
      </c>
      <c r="CG46" s="139" t="str">
        <f t="shared" si="111"/>
        <v>-</v>
      </c>
      <c r="CH46" s="138" t="str">
        <f t="shared" si="112"/>
        <v>-</v>
      </c>
      <c r="CI46" s="139" t="str">
        <f t="shared" si="113"/>
        <v>-</v>
      </c>
      <c r="CJ46" s="138" t="str">
        <f t="shared" si="114"/>
        <v>-</v>
      </c>
      <c r="CK46" s="139" t="str">
        <f t="shared" si="115"/>
        <v>-</v>
      </c>
      <c r="CL46" s="138" t="str">
        <f t="shared" si="116"/>
        <v>-</v>
      </c>
      <c r="CM46" s="139" t="str">
        <f t="shared" si="117"/>
        <v>-</v>
      </c>
      <c r="CN46" s="138" t="str">
        <f t="shared" si="118"/>
        <v>-</v>
      </c>
      <c r="CO46" s="139" t="str">
        <f t="shared" si="119"/>
        <v>-</v>
      </c>
      <c r="CP46" s="138" t="str">
        <f t="shared" si="120"/>
        <v>-</v>
      </c>
      <c r="CQ46" s="139" t="str">
        <f t="shared" si="121"/>
        <v>-</v>
      </c>
      <c r="CR46" s="138" t="str">
        <f t="shared" si="122"/>
        <v>-</v>
      </c>
      <c r="CS46" s="139" t="str">
        <f t="shared" si="123"/>
        <v>-</v>
      </c>
      <c r="CT46" s="138" t="str">
        <f t="shared" si="124"/>
        <v>-</v>
      </c>
      <c r="CU46" s="139" t="str">
        <f t="shared" si="125"/>
        <v>-</v>
      </c>
      <c r="CV46" s="138" t="str">
        <f t="shared" si="126"/>
        <v>-</v>
      </c>
      <c r="CW46" s="139" t="str">
        <f t="shared" si="127"/>
        <v>-</v>
      </c>
      <c r="CX46" s="138" t="str">
        <f t="shared" si="128"/>
        <v>-</v>
      </c>
      <c r="CY46" s="139" t="str">
        <f t="shared" si="129"/>
        <v>-</v>
      </c>
      <c r="CZ46" s="138" t="str">
        <f t="shared" si="130"/>
        <v>-</v>
      </c>
      <c r="DA46" s="139" t="str">
        <f t="shared" si="131"/>
        <v>-</v>
      </c>
      <c r="DB46" s="138" t="str">
        <f t="shared" si="132"/>
        <v>-</v>
      </c>
      <c r="DC46" s="139" t="str">
        <f t="shared" si="133"/>
        <v>-</v>
      </c>
      <c r="DD46" s="138" t="str">
        <f t="shared" si="134"/>
        <v>-</v>
      </c>
      <c r="DE46" s="139" t="str">
        <f t="shared" si="135"/>
        <v>-</v>
      </c>
      <c r="DF46" s="138" t="str">
        <f t="shared" si="136"/>
        <v>-</v>
      </c>
      <c r="DG46" s="139" t="str">
        <f t="shared" si="137"/>
        <v>-</v>
      </c>
      <c r="DH46" s="138" t="str">
        <f t="shared" si="138"/>
        <v>-</v>
      </c>
      <c r="DI46" s="139" t="str">
        <f t="shared" si="139"/>
        <v>-</v>
      </c>
      <c r="DJ46" s="138" t="str">
        <f t="shared" si="140"/>
        <v>-</v>
      </c>
      <c r="DK46" s="139" t="str">
        <f t="shared" si="141"/>
        <v>-</v>
      </c>
    </row>
    <row r="47" spans="1:115" x14ac:dyDescent="0.25">
      <c r="A47" s="3"/>
      <c r="B47" s="44">
        <f>IF(Input!B47="","-",Input!B47)</f>
        <v>41</v>
      </c>
      <c r="C47" s="85" t="str">
        <f>IF(Input!C47="","-",Input!C47)</f>
        <v>-</v>
      </c>
      <c r="D47" s="85" t="str">
        <f>IF(Input!D47="","-",Input!D47)</f>
        <v>-</v>
      </c>
      <c r="E47" s="85" t="str">
        <f>IF(Input!E47="","-",Input!E47)</f>
        <v>-</v>
      </c>
      <c r="F47" s="85" t="str">
        <f>IF(Input!F47="","-",Input!F47)</f>
        <v>-</v>
      </c>
      <c r="G47" s="85" t="str">
        <f>IF(Input!G47="","-",Input!G47)</f>
        <v>-</v>
      </c>
      <c r="H47" s="86" t="str">
        <f>IF(Input!H47="","-",Input!H47)</f>
        <v>-</v>
      </c>
      <c r="I47" s="308" t="str">
        <f>IF(Input!I47="","-",Input!I47)</f>
        <v>-</v>
      </c>
      <c r="J47" s="3"/>
      <c r="K47" s="113" t="str">
        <f>IF(ISBLANK(VLOOKUP($B47,'MAIN - SCORING'!$B$14:$L$115,6,FALSE)),"-",VLOOKUP($B47,'MAIN - SCORING'!$B$14:$L$115,6,FALSE))</f>
        <v>-</v>
      </c>
      <c r="L47" s="113" t="str">
        <f>IF(ISBLANK(VLOOKUP($B47,'MAIN - SCORING'!$B$14:$L$115,7,FALSE)),"-",VLOOKUP($B47,'MAIN - SCORING'!$B$14:$L$115,7,FALSE))</f>
        <v>-</v>
      </c>
      <c r="M47" s="118">
        <f t="shared" si="0"/>
        <v>0</v>
      </c>
      <c r="N47" s="113" t="str">
        <f>IF(ISBLANK(VLOOKUP($B47,'MAIN - SCORING'!$B$14:$L$115,8,FALSE)),"-",VLOOKUP($B47,'MAIN - SCORING'!$B$14:$L$115,8,FALSE))</f>
        <v>-</v>
      </c>
      <c r="O47" s="113" t="str">
        <f>IF(ISBLANK(VLOOKUP($B47,'MAIN - SCORING'!$B$14:$L$115,9,FALSE)),"-",VLOOKUP($B47,'MAIN - SCORING'!$B$14:$L$115,9,FALSE))</f>
        <v>-</v>
      </c>
      <c r="P47" s="118">
        <f t="shared" si="1"/>
        <v>0</v>
      </c>
      <c r="Q47" s="113" t="str">
        <f>IF(ISBLANK(VLOOKUP($B47,'MAIN - SCORING'!$B$14:$L$115,10,FALSE)),"-",VLOOKUP($B47,'MAIN - SCORING'!$B$14:$L$115,10,FALSE))</f>
        <v>-</v>
      </c>
      <c r="R47" s="113" t="str">
        <f>IF(ISBLANK(VLOOKUP($B47,'MAIN - SCORING'!$B$14:$L$115,11,FALSE)),"-",VLOOKUP($B47,'MAIN - SCORING'!$B$14:$L$115,11,FALSE))</f>
        <v>-</v>
      </c>
      <c r="S47" s="118">
        <f t="shared" si="2"/>
        <v>0</v>
      </c>
      <c r="T47" s="111">
        <f t="shared" si="3"/>
        <v>0</v>
      </c>
      <c r="U47" s="113" t="str">
        <f>IF(ISBLANK(VLOOKUP($B47,'MAIN - SCORING'!$N$14:$X$115,6,FALSE)),"-",VLOOKUP($B47,'MAIN - SCORING'!$N$14:$X$115,6,FALSE))</f>
        <v>-</v>
      </c>
      <c r="V47" s="113" t="str">
        <f>IF(ISBLANK(VLOOKUP($B47,'MAIN - SCORING'!$N$14:$X$115,7,FALSE)),"-",VLOOKUP($B47,'MAIN - SCORING'!$N$14:$X$115,7,FALSE))</f>
        <v>-</v>
      </c>
      <c r="W47" s="118">
        <f t="shared" si="4"/>
        <v>0</v>
      </c>
      <c r="X47" s="113" t="str">
        <f>IF(ISBLANK(VLOOKUP($B47,'MAIN - SCORING'!$N$14:$X$115,8,FALSE)),"-",VLOOKUP($B47,'MAIN - SCORING'!$N$14:$X$115,8,FALSE))</f>
        <v>-</v>
      </c>
      <c r="Y47" s="113" t="str">
        <f>IF(ISBLANK(VLOOKUP($B47,'MAIN - SCORING'!$N$14:$X$115,9,FALSE)),"-",VLOOKUP($B47,'MAIN - SCORING'!$N$14:$X$115,9,FALSE))</f>
        <v>-</v>
      </c>
      <c r="Z47" s="118">
        <f t="shared" si="5"/>
        <v>0</v>
      </c>
      <c r="AA47" s="113" t="str">
        <f>IF(ISBLANK(VLOOKUP($B47,'MAIN - SCORING'!$N$14:$X$115,10,FALSE)),"-",VLOOKUP($B47,'MAIN - SCORING'!$N$14:$X$115,10,FALSE))</f>
        <v>-</v>
      </c>
      <c r="AB47" s="113" t="str">
        <f>IF(ISBLANK(VLOOKUP($B47,'MAIN - SCORING'!$N$14:$X$115,11,FALSE)),"-",VLOOKUP($B47,'MAIN - SCORING'!$N$14:$X$115,11,FALSE))</f>
        <v>-</v>
      </c>
      <c r="AC47" s="118">
        <f t="shared" si="6"/>
        <v>0</v>
      </c>
      <c r="AD47" s="111">
        <f t="shared" si="7"/>
        <v>0</v>
      </c>
      <c r="AE47" s="113" t="str">
        <f>IF(ISBLANK(VLOOKUP($B47,'MAIN - SCORING'!$Z$14:$AJ$115,6,FALSE)),"-",VLOOKUP($B47,'MAIN - SCORING'!$Z$14:$AJ$115,6,FALSE))</f>
        <v>-</v>
      </c>
      <c r="AF47" s="113" t="str">
        <f>IF(ISBLANK(VLOOKUP($B47,'MAIN - SCORING'!$Z$14:$AJ$115,7,FALSE)),"-",VLOOKUP($B47,'MAIN - SCORING'!$Z$14:$AJ$115,7,FALSE))</f>
        <v>-</v>
      </c>
      <c r="AG47" s="118">
        <f t="shared" si="8"/>
        <v>0</v>
      </c>
      <c r="AH47" s="113" t="str">
        <f>IF(ISBLANK(VLOOKUP($B47,'MAIN - SCORING'!$Z$14:$AJ$115,8,FALSE)),"-",VLOOKUP($B47,'MAIN - SCORING'!$Z$14:$AJ$115,8,FALSE))</f>
        <v>-</v>
      </c>
      <c r="AI47" s="113" t="str">
        <f>IF(ISBLANK(VLOOKUP($B47,'MAIN - SCORING'!$Z$14:$AJ$115,9,FALSE)),"-",VLOOKUP($B47,'MAIN - SCORING'!$Z$14:$AJ$115,9,FALSE))</f>
        <v>-</v>
      </c>
      <c r="AJ47" s="118">
        <f t="shared" si="9"/>
        <v>0</v>
      </c>
      <c r="AK47" s="113" t="str">
        <f>IF(ISBLANK(VLOOKUP($B47,'MAIN - SCORING'!$Z$14:$AJ$115,10,FALSE)),"-",VLOOKUP($B47,'MAIN - SCORING'!$Z$14:$AJ$115,10,FALSE))</f>
        <v>-</v>
      </c>
      <c r="AL47" s="113" t="str">
        <f>IF(ISBLANK(VLOOKUP($B47,'MAIN - SCORING'!$Z$14:$AJ$115,11,FALSE)),"-",VLOOKUP($B47,'MAIN - SCORING'!$Z$14:$AJ$115,11,FALSE))</f>
        <v>-</v>
      </c>
      <c r="AM47" s="118">
        <f t="shared" si="10"/>
        <v>0</v>
      </c>
      <c r="AN47" s="111">
        <f t="shared" si="11"/>
        <v>0</v>
      </c>
      <c r="AO47" s="7"/>
      <c r="AP47" s="115" t="str">
        <f t="shared" si="12"/>
        <v>-</v>
      </c>
      <c r="AQ47" s="130">
        <f t="shared" si="78"/>
        <v>0</v>
      </c>
      <c r="AR47" s="131">
        <f>IF(AQ47="-","-",(AQ47*Lookups!$T$3))</f>
        <v>0</v>
      </c>
      <c r="AS47" s="92" t="str">
        <f t="shared" si="77"/>
        <v>-</v>
      </c>
      <c r="AT47" s="92" t="str">
        <f t="shared" si="79"/>
        <v>-</v>
      </c>
      <c r="AU47" s="92" t="str">
        <f t="shared" si="80"/>
        <v>-</v>
      </c>
      <c r="AV47" s="93" t="str">
        <f>IF(I47="-","-",(I47/Lookups!$T$3))</f>
        <v>-</v>
      </c>
      <c r="AW47" s="94" t="str">
        <f t="shared" si="81"/>
        <v>-</v>
      </c>
      <c r="AX47" s="95" t="str">
        <f>IF(AW47="M",VLOOKUP(TEXT(MROUND(AV47,0.05),"#.00"),Lookups!$D$8:$E$3912,2,FALSE),"-")</f>
        <v>-</v>
      </c>
      <c r="AY47" s="95" t="str">
        <f>IF(AW47="W",VLOOKUP(TEXT(MROUND(AV47,0.05),"#.00"),Lookups!$J$8:$K$2640,2,FALSE),"-")</f>
        <v>-</v>
      </c>
      <c r="AZ47" s="95" t="str">
        <f>IF(H47="-","-",IF(AS47="Master",VLOOKUP(H47,Lookups!$O$8:$P$59,2,FALSE),"-"))</f>
        <v>-</v>
      </c>
      <c r="BB47" s="113" t="str">
        <f>IF(G47="-","-",VLOOKUP(G47,Input!$BZ$7:$CA$83,2,FALSE))</f>
        <v>-</v>
      </c>
      <c r="BD47" s="138" t="str">
        <f t="shared" si="82"/>
        <v>-</v>
      </c>
      <c r="BE47" s="139" t="str">
        <f t="shared" si="83"/>
        <v>-</v>
      </c>
      <c r="BF47" s="138" t="str">
        <f t="shared" si="84"/>
        <v>-</v>
      </c>
      <c r="BG47" s="139" t="str">
        <f t="shared" si="85"/>
        <v>-</v>
      </c>
      <c r="BH47" s="138" t="str">
        <f t="shared" si="86"/>
        <v>-</v>
      </c>
      <c r="BI47" s="139" t="str">
        <f t="shared" si="87"/>
        <v>-</v>
      </c>
      <c r="BJ47" s="138" t="str">
        <f t="shared" si="88"/>
        <v>-</v>
      </c>
      <c r="BK47" s="139" t="str">
        <f t="shared" si="89"/>
        <v>-</v>
      </c>
      <c r="BL47" s="138" t="str">
        <f t="shared" si="90"/>
        <v>-</v>
      </c>
      <c r="BM47" s="139" t="str">
        <f t="shared" si="91"/>
        <v>-</v>
      </c>
      <c r="BN47" s="138" t="str">
        <f t="shared" si="92"/>
        <v>-</v>
      </c>
      <c r="BO47" s="139" t="str">
        <f t="shared" si="93"/>
        <v>-</v>
      </c>
      <c r="BP47" s="138" t="str">
        <f t="shared" si="94"/>
        <v>-</v>
      </c>
      <c r="BQ47" s="139" t="str">
        <f t="shared" si="95"/>
        <v>-</v>
      </c>
      <c r="BR47" s="138" t="str">
        <f t="shared" si="96"/>
        <v>-</v>
      </c>
      <c r="BS47" s="139" t="str">
        <f t="shared" si="97"/>
        <v>-</v>
      </c>
      <c r="BT47" s="138" t="str">
        <f t="shared" si="98"/>
        <v>-</v>
      </c>
      <c r="BU47" s="139" t="str">
        <f t="shared" si="99"/>
        <v>-</v>
      </c>
      <c r="BV47" s="138" t="str">
        <f t="shared" si="100"/>
        <v>-</v>
      </c>
      <c r="BW47" s="139" t="str">
        <f t="shared" si="101"/>
        <v>-</v>
      </c>
      <c r="BX47" s="138" t="str">
        <f t="shared" si="102"/>
        <v>-</v>
      </c>
      <c r="BY47" s="139" t="str">
        <f t="shared" si="103"/>
        <v>-</v>
      </c>
      <c r="BZ47" s="138" t="str">
        <f t="shared" si="104"/>
        <v>-</v>
      </c>
      <c r="CA47" s="139" t="str">
        <f t="shared" si="105"/>
        <v>-</v>
      </c>
      <c r="CB47" s="138" t="str">
        <f t="shared" si="106"/>
        <v>-</v>
      </c>
      <c r="CC47" s="139" t="str">
        <f t="shared" si="107"/>
        <v>-</v>
      </c>
      <c r="CD47" s="138" t="str">
        <f t="shared" si="108"/>
        <v>-</v>
      </c>
      <c r="CE47" s="139" t="str">
        <f t="shared" si="109"/>
        <v>-</v>
      </c>
      <c r="CF47" s="138" t="str">
        <f t="shared" si="110"/>
        <v>-</v>
      </c>
      <c r="CG47" s="139" t="str">
        <f t="shared" si="111"/>
        <v>-</v>
      </c>
      <c r="CH47" s="138" t="str">
        <f t="shared" si="112"/>
        <v>-</v>
      </c>
      <c r="CI47" s="139" t="str">
        <f t="shared" si="113"/>
        <v>-</v>
      </c>
      <c r="CJ47" s="138" t="str">
        <f t="shared" si="114"/>
        <v>-</v>
      </c>
      <c r="CK47" s="139" t="str">
        <f t="shared" si="115"/>
        <v>-</v>
      </c>
      <c r="CL47" s="138" t="str">
        <f t="shared" si="116"/>
        <v>-</v>
      </c>
      <c r="CM47" s="139" t="str">
        <f t="shared" si="117"/>
        <v>-</v>
      </c>
      <c r="CN47" s="138" t="str">
        <f t="shared" si="118"/>
        <v>-</v>
      </c>
      <c r="CO47" s="139" t="str">
        <f t="shared" si="119"/>
        <v>-</v>
      </c>
      <c r="CP47" s="138" t="str">
        <f t="shared" si="120"/>
        <v>-</v>
      </c>
      <c r="CQ47" s="139" t="str">
        <f t="shared" si="121"/>
        <v>-</v>
      </c>
      <c r="CR47" s="138" t="str">
        <f t="shared" si="122"/>
        <v>-</v>
      </c>
      <c r="CS47" s="139" t="str">
        <f t="shared" si="123"/>
        <v>-</v>
      </c>
      <c r="CT47" s="138" t="str">
        <f t="shared" si="124"/>
        <v>-</v>
      </c>
      <c r="CU47" s="139" t="str">
        <f t="shared" si="125"/>
        <v>-</v>
      </c>
      <c r="CV47" s="138" t="str">
        <f t="shared" si="126"/>
        <v>-</v>
      </c>
      <c r="CW47" s="139" t="str">
        <f t="shared" si="127"/>
        <v>-</v>
      </c>
      <c r="CX47" s="138" t="str">
        <f t="shared" si="128"/>
        <v>-</v>
      </c>
      <c r="CY47" s="139" t="str">
        <f t="shared" si="129"/>
        <v>-</v>
      </c>
      <c r="CZ47" s="138" t="str">
        <f t="shared" si="130"/>
        <v>-</v>
      </c>
      <c r="DA47" s="139" t="str">
        <f t="shared" si="131"/>
        <v>-</v>
      </c>
      <c r="DB47" s="138" t="str">
        <f t="shared" si="132"/>
        <v>-</v>
      </c>
      <c r="DC47" s="139" t="str">
        <f t="shared" si="133"/>
        <v>-</v>
      </c>
      <c r="DD47" s="138" t="str">
        <f t="shared" si="134"/>
        <v>-</v>
      </c>
      <c r="DE47" s="139" t="str">
        <f t="shared" si="135"/>
        <v>-</v>
      </c>
      <c r="DF47" s="138" t="str">
        <f t="shared" si="136"/>
        <v>-</v>
      </c>
      <c r="DG47" s="139" t="str">
        <f t="shared" si="137"/>
        <v>-</v>
      </c>
      <c r="DH47" s="138" t="str">
        <f t="shared" si="138"/>
        <v>-</v>
      </c>
      <c r="DI47" s="139" t="str">
        <f t="shared" si="139"/>
        <v>-</v>
      </c>
      <c r="DJ47" s="138" t="str">
        <f t="shared" si="140"/>
        <v>-</v>
      </c>
      <c r="DK47" s="139" t="str">
        <f t="shared" si="141"/>
        <v>-</v>
      </c>
    </row>
    <row r="48" spans="1:115" x14ac:dyDescent="0.25">
      <c r="A48" s="3"/>
      <c r="B48" s="44">
        <f>IF(Input!B48="","-",Input!B48)</f>
        <v>42</v>
      </c>
      <c r="C48" s="85" t="str">
        <f>IF(Input!C48="","-",Input!C48)</f>
        <v>-</v>
      </c>
      <c r="D48" s="85" t="str">
        <f>IF(Input!D48="","-",Input!D48)</f>
        <v>-</v>
      </c>
      <c r="E48" s="85" t="str">
        <f>IF(Input!E48="","-",Input!E48)</f>
        <v>-</v>
      </c>
      <c r="F48" s="85" t="str">
        <f>IF(Input!F48="","-",Input!F48)</f>
        <v>-</v>
      </c>
      <c r="G48" s="85" t="str">
        <f>IF(Input!G48="","-",Input!G48)</f>
        <v>-</v>
      </c>
      <c r="H48" s="86" t="str">
        <f>IF(Input!H48="","-",Input!H48)</f>
        <v>-</v>
      </c>
      <c r="I48" s="308" t="str">
        <f>IF(Input!I48="","-",Input!I48)</f>
        <v>-</v>
      </c>
      <c r="J48" s="3"/>
      <c r="K48" s="113" t="str">
        <f>IF(ISBLANK(VLOOKUP($B48,'MAIN - SCORING'!$B$14:$L$115,6,FALSE)),"-",VLOOKUP($B48,'MAIN - SCORING'!$B$14:$L$115,6,FALSE))</f>
        <v>-</v>
      </c>
      <c r="L48" s="113" t="str">
        <f>IF(ISBLANK(VLOOKUP($B48,'MAIN - SCORING'!$B$14:$L$115,7,FALSE)),"-",VLOOKUP($B48,'MAIN - SCORING'!$B$14:$L$115,7,FALSE))</f>
        <v>-</v>
      </c>
      <c r="M48" s="118">
        <f t="shared" si="0"/>
        <v>0</v>
      </c>
      <c r="N48" s="113" t="str">
        <f>IF(ISBLANK(VLOOKUP($B48,'MAIN - SCORING'!$B$14:$L$115,8,FALSE)),"-",VLOOKUP($B48,'MAIN - SCORING'!$B$14:$L$115,8,FALSE))</f>
        <v>-</v>
      </c>
      <c r="O48" s="113" t="str">
        <f>IF(ISBLANK(VLOOKUP($B48,'MAIN - SCORING'!$B$14:$L$115,9,FALSE)),"-",VLOOKUP($B48,'MAIN - SCORING'!$B$14:$L$115,9,FALSE))</f>
        <v>-</v>
      </c>
      <c r="P48" s="118">
        <f t="shared" si="1"/>
        <v>0</v>
      </c>
      <c r="Q48" s="113" t="str">
        <f>IF(ISBLANK(VLOOKUP($B48,'MAIN - SCORING'!$B$14:$L$115,10,FALSE)),"-",VLOOKUP($B48,'MAIN - SCORING'!$B$14:$L$115,10,FALSE))</f>
        <v>-</v>
      </c>
      <c r="R48" s="113" t="str">
        <f>IF(ISBLANK(VLOOKUP($B48,'MAIN - SCORING'!$B$14:$L$115,11,FALSE)),"-",VLOOKUP($B48,'MAIN - SCORING'!$B$14:$L$115,11,FALSE))</f>
        <v>-</v>
      </c>
      <c r="S48" s="118">
        <f t="shared" si="2"/>
        <v>0</v>
      </c>
      <c r="T48" s="111">
        <f t="shared" si="3"/>
        <v>0</v>
      </c>
      <c r="U48" s="113" t="str">
        <f>IF(ISBLANK(VLOOKUP($B48,'MAIN - SCORING'!$N$14:$X$115,6,FALSE)),"-",VLOOKUP($B48,'MAIN - SCORING'!$N$14:$X$115,6,FALSE))</f>
        <v>-</v>
      </c>
      <c r="V48" s="113" t="str">
        <f>IF(ISBLANK(VLOOKUP($B48,'MAIN - SCORING'!$N$14:$X$115,7,FALSE)),"-",VLOOKUP($B48,'MAIN - SCORING'!$N$14:$X$115,7,FALSE))</f>
        <v>-</v>
      </c>
      <c r="W48" s="118">
        <f t="shared" si="4"/>
        <v>0</v>
      </c>
      <c r="X48" s="113" t="str">
        <f>IF(ISBLANK(VLOOKUP($B48,'MAIN - SCORING'!$N$14:$X$115,8,FALSE)),"-",VLOOKUP($B48,'MAIN - SCORING'!$N$14:$X$115,8,FALSE))</f>
        <v>-</v>
      </c>
      <c r="Y48" s="113" t="str">
        <f>IF(ISBLANK(VLOOKUP($B48,'MAIN - SCORING'!$N$14:$X$115,9,FALSE)),"-",VLOOKUP($B48,'MAIN - SCORING'!$N$14:$X$115,9,FALSE))</f>
        <v>-</v>
      </c>
      <c r="Z48" s="118">
        <f t="shared" si="5"/>
        <v>0</v>
      </c>
      <c r="AA48" s="113" t="str">
        <f>IF(ISBLANK(VLOOKUP($B48,'MAIN - SCORING'!$N$14:$X$115,10,FALSE)),"-",VLOOKUP($B48,'MAIN - SCORING'!$N$14:$X$115,10,FALSE))</f>
        <v>-</v>
      </c>
      <c r="AB48" s="113" t="str">
        <f>IF(ISBLANK(VLOOKUP($B48,'MAIN - SCORING'!$N$14:$X$115,11,FALSE)),"-",VLOOKUP($B48,'MAIN - SCORING'!$N$14:$X$115,11,FALSE))</f>
        <v>-</v>
      </c>
      <c r="AC48" s="118">
        <f t="shared" si="6"/>
        <v>0</v>
      </c>
      <c r="AD48" s="111">
        <f t="shared" si="7"/>
        <v>0</v>
      </c>
      <c r="AE48" s="113" t="str">
        <f>IF(ISBLANK(VLOOKUP($B48,'MAIN - SCORING'!$Z$14:$AJ$115,6,FALSE)),"-",VLOOKUP($B48,'MAIN - SCORING'!$Z$14:$AJ$115,6,FALSE))</f>
        <v>-</v>
      </c>
      <c r="AF48" s="113" t="str">
        <f>IF(ISBLANK(VLOOKUP($B48,'MAIN - SCORING'!$Z$14:$AJ$115,7,FALSE)),"-",VLOOKUP($B48,'MAIN - SCORING'!$Z$14:$AJ$115,7,FALSE))</f>
        <v>-</v>
      </c>
      <c r="AG48" s="118">
        <f t="shared" si="8"/>
        <v>0</v>
      </c>
      <c r="AH48" s="113" t="str">
        <f>IF(ISBLANK(VLOOKUP($B48,'MAIN - SCORING'!$Z$14:$AJ$115,8,FALSE)),"-",VLOOKUP($B48,'MAIN - SCORING'!$Z$14:$AJ$115,8,FALSE))</f>
        <v>-</v>
      </c>
      <c r="AI48" s="113" t="str">
        <f>IF(ISBLANK(VLOOKUP($B48,'MAIN - SCORING'!$Z$14:$AJ$115,9,FALSE)),"-",VLOOKUP($B48,'MAIN - SCORING'!$Z$14:$AJ$115,9,FALSE))</f>
        <v>-</v>
      </c>
      <c r="AJ48" s="118">
        <f t="shared" si="9"/>
        <v>0</v>
      </c>
      <c r="AK48" s="113" t="str">
        <f>IF(ISBLANK(VLOOKUP($B48,'MAIN - SCORING'!$Z$14:$AJ$115,10,FALSE)),"-",VLOOKUP($B48,'MAIN - SCORING'!$Z$14:$AJ$115,10,FALSE))</f>
        <v>-</v>
      </c>
      <c r="AL48" s="113" t="str">
        <f>IF(ISBLANK(VLOOKUP($B48,'MAIN - SCORING'!$Z$14:$AJ$115,11,FALSE)),"-",VLOOKUP($B48,'MAIN - SCORING'!$Z$14:$AJ$115,11,FALSE))</f>
        <v>-</v>
      </c>
      <c r="AM48" s="118">
        <f t="shared" si="10"/>
        <v>0</v>
      </c>
      <c r="AN48" s="111">
        <f t="shared" si="11"/>
        <v>0</v>
      </c>
      <c r="AO48" s="7"/>
      <c r="AP48" s="115" t="str">
        <f t="shared" si="12"/>
        <v>-</v>
      </c>
      <c r="AQ48" s="130">
        <f t="shared" si="78"/>
        <v>0</v>
      </c>
      <c r="AR48" s="131">
        <f>IF(AQ48="-","-",(AQ48*Lookups!$T$3))</f>
        <v>0</v>
      </c>
      <c r="AS48" s="92" t="str">
        <f t="shared" si="77"/>
        <v>-</v>
      </c>
      <c r="AT48" s="92" t="str">
        <f t="shared" si="79"/>
        <v>-</v>
      </c>
      <c r="AU48" s="92" t="str">
        <f t="shared" si="80"/>
        <v>-</v>
      </c>
      <c r="AV48" s="93" t="str">
        <f>IF(I48="-","-",(I48/Lookups!$T$3))</f>
        <v>-</v>
      </c>
      <c r="AW48" s="94" t="str">
        <f t="shared" si="81"/>
        <v>-</v>
      </c>
      <c r="AX48" s="95" t="str">
        <f>IF(AW48="M",VLOOKUP(TEXT(MROUND(AV48,0.05),"#.00"),Lookups!$D$8:$E$3912,2,FALSE),"-")</f>
        <v>-</v>
      </c>
      <c r="AY48" s="95" t="str">
        <f>IF(AW48="W",VLOOKUP(TEXT(MROUND(AV48,0.05),"#.00"),Lookups!$J$8:$K$2640,2,FALSE),"-")</f>
        <v>-</v>
      </c>
      <c r="AZ48" s="95" t="str">
        <f>IF(H48="-","-",IF(AS48="Master",VLOOKUP(H48,Lookups!$O$8:$P$59,2,FALSE),"-"))</f>
        <v>-</v>
      </c>
      <c r="BB48" s="113" t="str">
        <f>IF(G48="-","-",VLOOKUP(G48,Input!$BZ$7:$CA$83,2,FALSE))</f>
        <v>-</v>
      </c>
      <c r="BD48" s="138" t="str">
        <f t="shared" si="82"/>
        <v>-</v>
      </c>
      <c r="BE48" s="139" t="str">
        <f t="shared" si="83"/>
        <v>-</v>
      </c>
      <c r="BF48" s="138" t="str">
        <f t="shared" si="84"/>
        <v>-</v>
      </c>
      <c r="BG48" s="139" t="str">
        <f t="shared" si="85"/>
        <v>-</v>
      </c>
      <c r="BH48" s="138" t="str">
        <f t="shared" si="86"/>
        <v>-</v>
      </c>
      <c r="BI48" s="139" t="str">
        <f t="shared" si="87"/>
        <v>-</v>
      </c>
      <c r="BJ48" s="138" t="str">
        <f t="shared" si="88"/>
        <v>-</v>
      </c>
      <c r="BK48" s="139" t="str">
        <f t="shared" si="89"/>
        <v>-</v>
      </c>
      <c r="BL48" s="138" t="str">
        <f t="shared" si="90"/>
        <v>-</v>
      </c>
      <c r="BM48" s="139" t="str">
        <f t="shared" si="91"/>
        <v>-</v>
      </c>
      <c r="BN48" s="138" t="str">
        <f t="shared" si="92"/>
        <v>-</v>
      </c>
      <c r="BO48" s="139" t="str">
        <f t="shared" si="93"/>
        <v>-</v>
      </c>
      <c r="BP48" s="138" t="str">
        <f t="shared" si="94"/>
        <v>-</v>
      </c>
      <c r="BQ48" s="139" t="str">
        <f t="shared" si="95"/>
        <v>-</v>
      </c>
      <c r="BR48" s="138" t="str">
        <f t="shared" si="96"/>
        <v>-</v>
      </c>
      <c r="BS48" s="139" t="str">
        <f t="shared" si="97"/>
        <v>-</v>
      </c>
      <c r="BT48" s="138" t="str">
        <f t="shared" si="98"/>
        <v>-</v>
      </c>
      <c r="BU48" s="139" t="str">
        <f t="shared" si="99"/>
        <v>-</v>
      </c>
      <c r="BV48" s="138" t="str">
        <f t="shared" si="100"/>
        <v>-</v>
      </c>
      <c r="BW48" s="139" t="str">
        <f t="shared" si="101"/>
        <v>-</v>
      </c>
      <c r="BX48" s="138" t="str">
        <f t="shared" si="102"/>
        <v>-</v>
      </c>
      <c r="BY48" s="139" t="str">
        <f t="shared" si="103"/>
        <v>-</v>
      </c>
      <c r="BZ48" s="138" t="str">
        <f t="shared" si="104"/>
        <v>-</v>
      </c>
      <c r="CA48" s="139" t="str">
        <f t="shared" si="105"/>
        <v>-</v>
      </c>
      <c r="CB48" s="138" t="str">
        <f t="shared" si="106"/>
        <v>-</v>
      </c>
      <c r="CC48" s="139" t="str">
        <f t="shared" si="107"/>
        <v>-</v>
      </c>
      <c r="CD48" s="138" t="str">
        <f t="shared" si="108"/>
        <v>-</v>
      </c>
      <c r="CE48" s="139" t="str">
        <f t="shared" si="109"/>
        <v>-</v>
      </c>
      <c r="CF48" s="138" t="str">
        <f t="shared" si="110"/>
        <v>-</v>
      </c>
      <c r="CG48" s="139" t="str">
        <f t="shared" si="111"/>
        <v>-</v>
      </c>
      <c r="CH48" s="138" t="str">
        <f t="shared" si="112"/>
        <v>-</v>
      </c>
      <c r="CI48" s="139" t="str">
        <f t="shared" si="113"/>
        <v>-</v>
      </c>
      <c r="CJ48" s="138" t="str">
        <f t="shared" si="114"/>
        <v>-</v>
      </c>
      <c r="CK48" s="139" t="str">
        <f t="shared" si="115"/>
        <v>-</v>
      </c>
      <c r="CL48" s="138" t="str">
        <f t="shared" si="116"/>
        <v>-</v>
      </c>
      <c r="CM48" s="139" t="str">
        <f t="shared" si="117"/>
        <v>-</v>
      </c>
      <c r="CN48" s="138" t="str">
        <f t="shared" si="118"/>
        <v>-</v>
      </c>
      <c r="CO48" s="139" t="str">
        <f t="shared" si="119"/>
        <v>-</v>
      </c>
      <c r="CP48" s="138" t="str">
        <f t="shared" si="120"/>
        <v>-</v>
      </c>
      <c r="CQ48" s="139" t="str">
        <f t="shared" si="121"/>
        <v>-</v>
      </c>
      <c r="CR48" s="138" t="str">
        <f t="shared" si="122"/>
        <v>-</v>
      </c>
      <c r="CS48" s="139" t="str">
        <f t="shared" si="123"/>
        <v>-</v>
      </c>
      <c r="CT48" s="138" t="str">
        <f t="shared" si="124"/>
        <v>-</v>
      </c>
      <c r="CU48" s="139" t="str">
        <f t="shared" si="125"/>
        <v>-</v>
      </c>
      <c r="CV48" s="138" t="str">
        <f t="shared" si="126"/>
        <v>-</v>
      </c>
      <c r="CW48" s="139" t="str">
        <f t="shared" si="127"/>
        <v>-</v>
      </c>
      <c r="CX48" s="138" t="str">
        <f t="shared" si="128"/>
        <v>-</v>
      </c>
      <c r="CY48" s="139" t="str">
        <f t="shared" si="129"/>
        <v>-</v>
      </c>
      <c r="CZ48" s="138" t="str">
        <f t="shared" si="130"/>
        <v>-</v>
      </c>
      <c r="DA48" s="139" t="str">
        <f t="shared" si="131"/>
        <v>-</v>
      </c>
      <c r="DB48" s="138" t="str">
        <f t="shared" si="132"/>
        <v>-</v>
      </c>
      <c r="DC48" s="139" t="str">
        <f t="shared" si="133"/>
        <v>-</v>
      </c>
      <c r="DD48" s="138" t="str">
        <f t="shared" si="134"/>
        <v>-</v>
      </c>
      <c r="DE48" s="139" t="str">
        <f t="shared" si="135"/>
        <v>-</v>
      </c>
      <c r="DF48" s="138" t="str">
        <f t="shared" si="136"/>
        <v>-</v>
      </c>
      <c r="DG48" s="139" t="str">
        <f t="shared" si="137"/>
        <v>-</v>
      </c>
      <c r="DH48" s="138" t="str">
        <f t="shared" si="138"/>
        <v>-</v>
      </c>
      <c r="DI48" s="139" t="str">
        <f t="shared" si="139"/>
        <v>-</v>
      </c>
      <c r="DJ48" s="138" t="str">
        <f t="shared" si="140"/>
        <v>-</v>
      </c>
      <c r="DK48" s="139" t="str">
        <f t="shared" si="141"/>
        <v>-</v>
      </c>
    </row>
    <row r="49" spans="1:115" x14ac:dyDescent="0.25">
      <c r="A49" s="3"/>
      <c r="B49" s="44">
        <f>IF(Input!B49="","-",Input!B49)</f>
        <v>43</v>
      </c>
      <c r="C49" s="85" t="str">
        <f>IF(Input!C49="","-",Input!C49)</f>
        <v>-</v>
      </c>
      <c r="D49" s="85" t="str">
        <f>IF(Input!D49="","-",Input!D49)</f>
        <v>-</v>
      </c>
      <c r="E49" s="85" t="str">
        <f>IF(Input!E49="","-",Input!E49)</f>
        <v>-</v>
      </c>
      <c r="F49" s="85" t="str">
        <f>IF(Input!F49="","-",Input!F49)</f>
        <v>-</v>
      </c>
      <c r="G49" s="85" t="str">
        <f>IF(Input!G49="","-",Input!G49)</f>
        <v>-</v>
      </c>
      <c r="H49" s="86" t="str">
        <f>IF(Input!H49="","-",Input!H49)</f>
        <v>-</v>
      </c>
      <c r="I49" s="308" t="str">
        <f>IF(Input!I49="","-",Input!I49)</f>
        <v>-</v>
      </c>
      <c r="J49" s="3"/>
      <c r="K49" s="113" t="str">
        <f>IF(ISBLANK(VLOOKUP($B49,'MAIN - SCORING'!$B$14:$L$115,6,FALSE)),"-",VLOOKUP($B49,'MAIN - SCORING'!$B$14:$L$115,6,FALSE))</f>
        <v>-</v>
      </c>
      <c r="L49" s="113" t="str">
        <f>IF(ISBLANK(VLOOKUP($B49,'MAIN - SCORING'!$B$14:$L$115,7,FALSE)),"-",VLOOKUP($B49,'MAIN - SCORING'!$B$14:$L$115,7,FALSE))</f>
        <v>-</v>
      </c>
      <c r="M49" s="118">
        <f t="shared" si="0"/>
        <v>0</v>
      </c>
      <c r="N49" s="113" t="str">
        <f>IF(ISBLANK(VLOOKUP($B49,'MAIN - SCORING'!$B$14:$L$115,8,FALSE)),"-",VLOOKUP($B49,'MAIN - SCORING'!$B$14:$L$115,8,FALSE))</f>
        <v>-</v>
      </c>
      <c r="O49" s="113" t="str">
        <f>IF(ISBLANK(VLOOKUP($B49,'MAIN - SCORING'!$B$14:$L$115,9,FALSE)),"-",VLOOKUP($B49,'MAIN - SCORING'!$B$14:$L$115,9,FALSE))</f>
        <v>-</v>
      </c>
      <c r="P49" s="118">
        <f t="shared" si="1"/>
        <v>0</v>
      </c>
      <c r="Q49" s="113" t="str">
        <f>IF(ISBLANK(VLOOKUP($B49,'MAIN - SCORING'!$B$14:$L$115,10,FALSE)),"-",VLOOKUP($B49,'MAIN - SCORING'!$B$14:$L$115,10,FALSE))</f>
        <v>-</v>
      </c>
      <c r="R49" s="113" t="str">
        <f>IF(ISBLANK(VLOOKUP($B49,'MAIN - SCORING'!$B$14:$L$115,11,FALSE)),"-",VLOOKUP($B49,'MAIN - SCORING'!$B$14:$L$115,11,FALSE))</f>
        <v>-</v>
      </c>
      <c r="S49" s="118">
        <f t="shared" si="2"/>
        <v>0</v>
      </c>
      <c r="T49" s="111">
        <f t="shared" si="3"/>
        <v>0</v>
      </c>
      <c r="U49" s="113" t="str">
        <f>IF(ISBLANK(VLOOKUP($B49,'MAIN - SCORING'!$N$14:$X$115,6,FALSE)),"-",VLOOKUP($B49,'MAIN - SCORING'!$N$14:$X$115,6,FALSE))</f>
        <v>-</v>
      </c>
      <c r="V49" s="113" t="str">
        <f>IF(ISBLANK(VLOOKUP($B49,'MAIN - SCORING'!$N$14:$X$115,7,FALSE)),"-",VLOOKUP($B49,'MAIN - SCORING'!$N$14:$X$115,7,FALSE))</f>
        <v>-</v>
      </c>
      <c r="W49" s="118">
        <f t="shared" si="4"/>
        <v>0</v>
      </c>
      <c r="X49" s="113" t="str">
        <f>IF(ISBLANK(VLOOKUP($B49,'MAIN - SCORING'!$N$14:$X$115,8,FALSE)),"-",VLOOKUP($B49,'MAIN - SCORING'!$N$14:$X$115,8,FALSE))</f>
        <v>-</v>
      </c>
      <c r="Y49" s="113" t="str">
        <f>IF(ISBLANK(VLOOKUP($B49,'MAIN - SCORING'!$N$14:$X$115,9,FALSE)),"-",VLOOKUP($B49,'MAIN - SCORING'!$N$14:$X$115,9,FALSE))</f>
        <v>-</v>
      </c>
      <c r="Z49" s="118">
        <f t="shared" si="5"/>
        <v>0</v>
      </c>
      <c r="AA49" s="113" t="str">
        <f>IF(ISBLANK(VLOOKUP($B49,'MAIN - SCORING'!$N$14:$X$115,10,FALSE)),"-",VLOOKUP($B49,'MAIN - SCORING'!$N$14:$X$115,10,FALSE))</f>
        <v>-</v>
      </c>
      <c r="AB49" s="113" t="str">
        <f>IF(ISBLANK(VLOOKUP($B49,'MAIN - SCORING'!$N$14:$X$115,11,FALSE)),"-",VLOOKUP($B49,'MAIN - SCORING'!$N$14:$X$115,11,FALSE))</f>
        <v>-</v>
      </c>
      <c r="AC49" s="118">
        <f t="shared" si="6"/>
        <v>0</v>
      </c>
      <c r="AD49" s="111">
        <f t="shared" si="7"/>
        <v>0</v>
      </c>
      <c r="AE49" s="113" t="str">
        <f>IF(ISBLANK(VLOOKUP($B49,'MAIN - SCORING'!$Z$14:$AJ$115,6,FALSE)),"-",VLOOKUP($B49,'MAIN - SCORING'!$Z$14:$AJ$115,6,FALSE))</f>
        <v>-</v>
      </c>
      <c r="AF49" s="113" t="str">
        <f>IF(ISBLANK(VLOOKUP($B49,'MAIN - SCORING'!$Z$14:$AJ$115,7,FALSE)),"-",VLOOKUP($B49,'MAIN - SCORING'!$Z$14:$AJ$115,7,FALSE))</f>
        <v>-</v>
      </c>
      <c r="AG49" s="118">
        <f t="shared" si="8"/>
        <v>0</v>
      </c>
      <c r="AH49" s="113" t="str">
        <f>IF(ISBLANK(VLOOKUP($B49,'MAIN - SCORING'!$Z$14:$AJ$115,8,FALSE)),"-",VLOOKUP($B49,'MAIN - SCORING'!$Z$14:$AJ$115,8,FALSE))</f>
        <v>-</v>
      </c>
      <c r="AI49" s="113" t="str">
        <f>IF(ISBLANK(VLOOKUP($B49,'MAIN - SCORING'!$Z$14:$AJ$115,9,FALSE)),"-",VLOOKUP($B49,'MAIN - SCORING'!$Z$14:$AJ$115,9,FALSE))</f>
        <v>-</v>
      </c>
      <c r="AJ49" s="118">
        <f t="shared" si="9"/>
        <v>0</v>
      </c>
      <c r="AK49" s="113" t="str">
        <f>IF(ISBLANK(VLOOKUP($B49,'MAIN - SCORING'!$Z$14:$AJ$115,10,FALSE)),"-",VLOOKUP($B49,'MAIN - SCORING'!$Z$14:$AJ$115,10,FALSE))</f>
        <v>-</v>
      </c>
      <c r="AL49" s="113" t="str">
        <f>IF(ISBLANK(VLOOKUP($B49,'MAIN - SCORING'!$Z$14:$AJ$115,11,FALSE)),"-",VLOOKUP($B49,'MAIN - SCORING'!$Z$14:$AJ$115,11,FALSE))</f>
        <v>-</v>
      </c>
      <c r="AM49" s="118">
        <f t="shared" si="10"/>
        <v>0</v>
      </c>
      <c r="AN49" s="111">
        <f t="shared" si="11"/>
        <v>0</v>
      </c>
      <c r="AO49" s="7"/>
      <c r="AP49" s="115" t="str">
        <f t="shared" si="12"/>
        <v>-</v>
      </c>
      <c r="AQ49" s="130">
        <f t="shared" si="78"/>
        <v>0</v>
      </c>
      <c r="AR49" s="131">
        <f>IF(AQ49="-","-",(AQ49*Lookups!$T$3))</f>
        <v>0</v>
      </c>
      <c r="AS49" s="92" t="str">
        <f t="shared" si="77"/>
        <v>-</v>
      </c>
      <c r="AT49" s="92" t="str">
        <f t="shared" si="79"/>
        <v>-</v>
      </c>
      <c r="AU49" s="92" t="str">
        <f t="shared" si="80"/>
        <v>-</v>
      </c>
      <c r="AV49" s="93" t="str">
        <f>IF(I49="-","-",(I49/Lookups!$T$3))</f>
        <v>-</v>
      </c>
      <c r="AW49" s="94" t="str">
        <f t="shared" si="81"/>
        <v>-</v>
      </c>
      <c r="AX49" s="95" t="str">
        <f>IF(AW49="M",VLOOKUP(TEXT(MROUND(AV49,0.05),"#.00"),Lookups!$D$8:$E$3912,2,FALSE),"-")</f>
        <v>-</v>
      </c>
      <c r="AY49" s="95" t="str">
        <f>IF(AW49="W",VLOOKUP(TEXT(MROUND(AV49,0.05),"#.00"),Lookups!$J$8:$K$2640,2,FALSE),"-")</f>
        <v>-</v>
      </c>
      <c r="AZ49" s="95" t="str">
        <f>IF(H49="-","-",IF(AS49="Master",VLOOKUP(H49,Lookups!$O$8:$P$59,2,FALSE),"-"))</f>
        <v>-</v>
      </c>
      <c r="BB49" s="113" t="str">
        <f>IF(G49="-","-",VLOOKUP(G49,Input!$BZ$7:$CA$83,2,FALSE))</f>
        <v>-</v>
      </c>
      <c r="BD49" s="138" t="str">
        <f t="shared" si="82"/>
        <v>-</v>
      </c>
      <c r="BE49" s="139" t="str">
        <f t="shared" si="83"/>
        <v>-</v>
      </c>
      <c r="BF49" s="138" t="str">
        <f t="shared" si="84"/>
        <v>-</v>
      </c>
      <c r="BG49" s="139" t="str">
        <f t="shared" si="85"/>
        <v>-</v>
      </c>
      <c r="BH49" s="138" t="str">
        <f t="shared" si="86"/>
        <v>-</v>
      </c>
      <c r="BI49" s="139" t="str">
        <f t="shared" si="87"/>
        <v>-</v>
      </c>
      <c r="BJ49" s="138" t="str">
        <f t="shared" si="88"/>
        <v>-</v>
      </c>
      <c r="BK49" s="139" t="str">
        <f t="shared" si="89"/>
        <v>-</v>
      </c>
      <c r="BL49" s="138" t="str">
        <f t="shared" si="90"/>
        <v>-</v>
      </c>
      <c r="BM49" s="139" t="str">
        <f t="shared" si="91"/>
        <v>-</v>
      </c>
      <c r="BN49" s="138" t="str">
        <f t="shared" si="92"/>
        <v>-</v>
      </c>
      <c r="BO49" s="139" t="str">
        <f t="shared" si="93"/>
        <v>-</v>
      </c>
      <c r="BP49" s="138" t="str">
        <f t="shared" si="94"/>
        <v>-</v>
      </c>
      <c r="BQ49" s="139" t="str">
        <f t="shared" si="95"/>
        <v>-</v>
      </c>
      <c r="BR49" s="138" t="str">
        <f t="shared" si="96"/>
        <v>-</v>
      </c>
      <c r="BS49" s="139" t="str">
        <f t="shared" si="97"/>
        <v>-</v>
      </c>
      <c r="BT49" s="138" t="str">
        <f t="shared" si="98"/>
        <v>-</v>
      </c>
      <c r="BU49" s="139" t="str">
        <f t="shared" si="99"/>
        <v>-</v>
      </c>
      <c r="BV49" s="138" t="str">
        <f t="shared" si="100"/>
        <v>-</v>
      </c>
      <c r="BW49" s="139" t="str">
        <f t="shared" si="101"/>
        <v>-</v>
      </c>
      <c r="BX49" s="138" t="str">
        <f t="shared" si="102"/>
        <v>-</v>
      </c>
      <c r="BY49" s="139" t="str">
        <f t="shared" si="103"/>
        <v>-</v>
      </c>
      <c r="BZ49" s="138" t="str">
        <f t="shared" si="104"/>
        <v>-</v>
      </c>
      <c r="CA49" s="139" t="str">
        <f t="shared" si="105"/>
        <v>-</v>
      </c>
      <c r="CB49" s="138" t="str">
        <f t="shared" si="106"/>
        <v>-</v>
      </c>
      <c r="CC49" s="139" t="str">
        <f t="shared" si="107"/>
        <v>-</v>
      </c>
      <c r="CD49" s="138" t="str">
        <f t="shared" si="108"/>
        <v>-</v>
      </c>
      <c r="CE49" s="139" t="str">
        <f t="shared" si="109"/>
        <v>-</v>
      </c>
      <c r="CF49" s="138" t="str">
        <f t="shared" si="110"/>
        <v>-</v>
      </c>
      <c r="CG49" s="139" t="str">
        <f t="shared" si="111"/>
        <v>-</v>
      </c>
      <c r="CH49" s="138" t="str">
        <f t="shared" si="112"/>
        <v>-</v>
      </c>
      <c r="CI49" s="139" t="str">
        <f t="shared" si="113"/>
        <v>-</v>
      </c>
      <c r="CJ49" s="138" t="str">
        <f t="shared" si="114"/>
        <v>-</v>
      </c>
      <c r="CK49" s="139" t="str">
        <f t="shared" si="115"/>
        <v>-</v>
      </c>
      <c r="CL49" s="138" t="str">
        <f t="shared" si="116"/>
        <v>-</v>
      </c>
      <c r="CM49" s="139" t="str">
        <f t="shared" si="117"/>
        <v>-</v>
      </c>
      <c r="CN49" s="138" t="str">
        <f t="shared" si="118"/>
        <v>-</v>
      </c>
      <c r="CO49" s="139" t="str">
        <f t="shared" si="119"/>
        <v>-</v>
      </c>
      <c r="CP49" s="138" t="str">
        <f t="shared" si="120"/>
        <v>-</v>
      </c>
      <c r="CQ49" s="139" t="str">
        <f t="shared" si="121"/>
        <v>-</v>
      </c>
      <c r="CR49" s="138" t="str">
        <f t="shared" si="122"/>
        <v>-</v>
      </c>
      <c r="CS49" s="139" t="str">
        <f t="shared" si="123"/>
        <v>-</v>
      </c>
      <c r="CT49" s="138" t="str">
        <f t="shared" si="124"/>
        <v>-</v>
      </c>
      <c r="CU49" s="139" t="str">
        <f t="shared" si="125"/>
        <v>-</v>
      </c>
      <c r="CV49" s="138" t="str">
        <f t="shared" si="126"/>
        <v>-</v>
      </c>
      <c r="CW49" s="139" t="str">
        <f t="shared" si="127"/>
        <v>-</v>
      </c>
      <c r="CX49" s="138" t="str">
        <f t="shared" si="128"/>
        <v>-</v>
      </c>
      <c r="CY49" s="139" t="str">
        <f t="shared" si="129"/>
        <v>-</v>
      </c>
      <c r="CZ49" s="138" t="str">
        <f t="shared" si="130"/>
        <v>-</v>
      </c>
      <c r="DA49" s="139" t="str">
        <f t="shared" si="131"/>
        <v>-</v>
      </c>
      <c r="DB49" s="138" t="str">
        <f t="shared" si="132"/>
        <v>-</v>
      </c>
      <c r="DC49" s="139" t="str">
        <f t="shared" si="133"/>
        <v>-</v>
      </c>
      <c r="DD49" s="138" t="str">
        <f t="shared" si="134"/>
        <v>-</v>
      </c>
      <c r="DE49" s="139" t="str">
        <f t="shared" si="135"/>
        <v>-</v>
      </c>
      <c r="DF49" s="138" t="str">
        <f t="shared" si="136"/>
        <v>-</v>
      </c>
      <c r="DG49" s="139" t="str">
        <f t="shared" si="137"/>
        <v>-</v>
      </c>
      <c r="DH49" s="138" t="str">
        <f t="shared" si="138"/>
        <v>-</v>
      </c>
      <c r="DI49" s="139" t="str">
        <f t="shared" si="139"/>
        <v>-</v>
      </c>
      <c r="DJ49" s="138" t="str">
        <f t="shared" si="140"/>
        <v>-</v>
      </c>
      <c r="DK49" s="139" t="str">
        <f t="shared" si="141"/>
        <v>-</v>
      </c>
    </row>
    <row r="50" spans="1:115" x14ac:dyDescent="0.25">
      <c r="A50" s="3"/>
      <c r="B50" s="44">
        <f>IF(Input!B50="","-",Input!B50)</f>
        <v>44</v>
      </c>
      <c r="C50" s="85" t="str">
        <f>IF(Input!C50="","-",Input!C50)</f>
        <v>-</v>
      </c>
      <c r="D50" s="85" t="str">
        <f>IF(Input!D50="","-",Input!D50)</f>
        <v>-</v>
      </c>
      <c r="E50" s="85" t="str">
        <f>IF(Input!E50="","-",Input!E50)</f>
        <v>-</v>
      </c>
      <c r="F50" s="85" t="str">
        <f>IF(Input!F50="","-",Input!F50)</f>
        <v>-</v>
      </c>
      <c r="G50" s="85" t="str">
        <f>IF(Input!G50="","-",Input!G50)</f>
        <v>-</v>
      </c>
      <c r="H50" s="86" t="str">
        <f>IF(Input!H50="","-",Input!H50)</f>
        <v>-</v>
      </c>
      <c r="I50" s="308" t="str">
        <f>IF(Input!I50="","-",Input!I50)</f>
        <v>-</v>
      </c>
      <c r="J50" s="3"/>
      <c r="K50" s="113" t="str">
        <f>IF(ISBLANK(VLOOKUP($B50,'MAIN - SCORING'!$B$14:$L$115,6,FALSE)),"-",VLOOKUP($B50,'MAIN - SCORING'!$B$14:$L$115,6,FALSE))</f>
        <v>-</v>
      </c>
      <c r="L50" s="113" t="str">
        <f>IF(ISBLANK(VLOOKUP($B50,'MAIN - SCORING'!$B$14:$L$115,7,FALSE)),"-",VLOOKUP($B50,'MAIN - SCORING'!$B$14:$L$115,7,FALSE))</f>
        <v>-</v>
      </c>
      <c r="M50" s="118">
        <f t="shared" si="0"/>
        <v>0</v>
      </c>
      <c r="N50" s="113" t="str">
        <f>IF(ISBLANK(VLOOKUP($B50,'MAIN - SCORING'!$B$14:$L$115,8,FALSE)),"-",VLOOKUP($B50,'MAIN - SCORING'!$B$14:$L$115,8,FALSE))</f>
        <v>-</v>
      </c>
      <c r="O50" s="113" t="str">
        <f>IF(ISBLANK(VLOOKUP($B50,'MAIN - SCORING'!$B$14:$L$115,9,FALSE)),"-",VLOOKUP($B50,'MAIN - SCORING'!$B$14:$L$115,9,FALSE))</f>
        <v>-</v>
      </c>
      <c r="P50" s="118">
        <f t="shared" si="1"/>
        <v>0</v>
      </c>
      <c r="Q50" s="113" t="str">
        <f>IF(ISBLANK(VLOOKUP($B50,'MAIN - SCORING'!$B$14:$L$115,10,FALSE)),"-",VLOOKUP($B50,'MAIN - SCORING'!$B$14:$L$115,10,FALSE))</f>
        <v>-</v>
      </c>
      <c r="R50" s="113" t="str">
        <f>IF(ISBLANK(VLOOKUP($B50,'MAIN - SCORING'!$B$14:$L$115,11,FALSE)),"-",VLOOKUP($B50,'MAIN - SCORING'!$B$14:$L$115,11,FALSE))</f>
        <v>-</v>
      </c>
      <c r="S50" s="118">
        <f t="shared" si="2"/>
        <v>0</v>
      </c>
      <c r="T50" s="111">
        <f t="shared" si="3"/>
        <v>0</v>
      </c>
      <c r="U50" s="113" t="str">
        <f>IF(ISBLANK(VLOOKUP($B50,'MAIN - SCORING'!$N$14:$X$115,6,FALSE)),"-",VLOOKUP($B50,'MAIN - SCORING'!$N$14:$X$115,6,FALSE))</f>
        <v>-</v>
      </c>
      <c r="V50" s="113" t="str">
        <f>IF(ISBLANK(VLOOKUP($B50,'MAIN - SCORING'!$N$14:$X$115,7,FALSE)),"-",VLOOKUP($B50,'MAIN - SCORING'!$N$14:$X$115,7,FALSE))</f>
        <v>-</v>
      </c>
      <c r="W50" s="118">
        <f t="shared" si="4"/>
        <v>0</v>
      </c>
      <c r="X50" s="113" t="str">
        <f>IF(ISBLANK(VLOOKUP($B50,'MAIN - SCORING'!$N$14:$X$115,8,FALSE)),"-",VLOOKUP($B50,'MAIN - SCORING'!$N$14:$X$115,8,FALSE))</f>
        <v>-</v>
      </c>
      <c r="Y50" s="113" t="str">
        <f>IF(ISBLANK(VLOOKUP($B50,'MAIN - SCORING'!$N$14:$X$115,9,FALSE)),"-",VLOOKUP($B50,'MAIN - SCORING'!$N$14:$X$115,9,FALSE))</f>
        <v>-</v>
      </c>
      <c r="Z50" s="118">
        <f t="shared" si="5"/>
        <v>0</v>
      </c>
      <c r="AA50" s="113" t="str">
        <f>IF(ISBLANK(VLOOKUP($B50,'MAIN - SCORING'!$N$14:$X$115,10,FALSE)),"-",VLOOKUP($B50,'MAIN - SCORING'!$N$14:$X$115,10,FALSE))</f>
        <v>-</v>
      </c>
      <c r="AB50" s="113" t="str">
        <f>IF(ISBLANK(VLOOKUP($B50,'MAIN - SCORING'!$N$14:$X$115,11,FALSE)),"-",VLOOKUP($B50,'MAIN - SCORING'!$N$14:$X$115,11,FALSE))</f>
        <v>-</v>
      </c>
      <c r="AC50" s="118">
        <f t="shared" si="6"/>
        <v>0</v>
      </c>
      <c r="AD50" s="111">
        <f t="shared" si="7"/>
        <v>0</v>
      </c>
      <c r="AE50" s="113" t="str">
        <f>IF(ISBLANK(VLOOKUP($B50,'MAIN - SCORING'!$Z$14:$AJ$115,6,FALSE)),"-",VLOOKUP($B50,'MAIN - SCORING'!$Z$14:$AJ$115,6,FALSE))</f>
        <v>-</v>
      </c>
      <c r="AF50" s="113" t="str">
        <f>IF(ISBLANK(VLOOKUP($B50,'MAIN - SCORING'!$Z$14:$AJ$115,7,FALSE)),"-",VLOOKUP($B50,'MAIN - SCORING'!$Z$14:$AJ$115,7,FALSE))</f>
        <v>-</v>
      </c>
      <c r="AG50" s="118">
        <f t="shared" si="8"/>
        <v>0</v>
      </c>
      <c r="AH50" s="113" t="str">
        <f>IF(ISBLANK(VLOOKUP($B50,'MAIN - SCORING'!$Z$14:$AJ$115,8,FALSE)),"-",VLOOKUP($B50,'MAIN - SCORING'!$Z$14:$AJ$115,8,FALSE))</f>
        <v>-</v>
      </c>
      <c r="AI50" s="113" t="str">
        <f>IF(ISBLANK(VLOOKUP($B50,'MAIN - SCORING'!$Z$14:$AJ$115,9,FALSE)),"-",VLOOKUP($B50,'MAIN - SCORING'!$Z$14:$AJ$115,9,FALSE))</f>
        <v>-</v>
      </c>
      <c r="AJ50" s="118">
        <f t="shared" si="9"/>
        <v>0</v>
      </c>
      <c r="AK50" s="113" t="str">
        <f>IF(ISBLANK(VLOOKUP($B50,'MAIN - SCORING'!$Z$14:$AJ$115,10,FALSE)),"-",VLOOKUP($B50,'MAIN - SCORING'!$Z$14:$AJ$115,10,FALSE))</f>
        <v>-</v>
      </c>
      <c r="AL50" s="113" t="str">
        <f>IF(ISBLANK(VLOOKUP($B50,'MAIN - SCORING'!$Z$14:$AJ$115,11,FALSE)),"-",VLOOKUP($B50,'MAIN - SCORING'!$Z$14:$AJ$115,11,FALSE))</f>
        <v>-</v>
      </c>
      <c r="AM50" s="118">
        <f t="shared" si="10"/>
        <v>0</v>
      </c>
      <c r="AN50" s="111">
        <f t="shared" si="11"/>
        <v>0</v>
      </c>
      <c r="AO50" s="7"/>
      <c r="AP50" s="115" t="str">
        <f t="shared" si="12"/>
        <v>-</v>
      </c>
      <c r="AQ50" s="130">
        <f t="shared" si="78"/>
        <v>0</v>
      </c>
      <c r="AR50" s="131">
        <f>IF(AQ50="-","-",(AQ50*Lookups!$T$3))</f>
        <v>0</v>
      </c>
      <c r="AS50" s="92" t="str">
        <f t="shared" si="77"/>
        <v>-</v>
      </c>
      <c r="AT50" s="92" t="str">
        <f t="shared" si="79"/>
        <v>-</v>
      </c>
      <c r="AU50" s="92" t="str">
        <f t="shared" si="80"/>
        <v>-</v>
      </c>
      <c r="AV50" s="93" t="str">
        <f>IF(I50="-","-",(I50/Lookups!$T$3))</f>
        <v>-</v>
      </c>
      <c r="AW50" s="94" t="str">
        <f t="shared" si="81"/>
        <v>-</v>
      </c>
      <c r="AX50" s="95" t="str">
        <f>IF(AW50="M",VLOOKUP(TEXT(MROUND(AV50,0.05),"#.00"),Lookups!$D$8:$E$3912,2,FALSE),"-")</f>
        <v>-</v>
      </c>
      <c r="AY50" s="95" t="str">
        <f>IF(AW50="W",VLOOKUP(TEXT(MROUND(AV50,0.05),"#.00"),Lookups!$J$8:$K$2640,2,FALSE),"-")</f>
        <v>-</v>
      </c>
      <c r="AZ50" s="95" t="str">
        <f>IF(H50="-","-",IF(AS50="Master",VLOOKUP(H50,Lookups!$O$8:$P$59,2,FALSE),"-"))</f>
        <v>-</v>
      </c>
      <c r="BB50" s="113" t="str">
        <f>IF(G50="-","-",VLOOKUP(G50,Input!$BZ$7:$CA$83,2,FALSE))</f>
        <v>-</v>
      </c>
      <c r="BD50" s="138" t="str">
        <f t="shared" si="82"/>
        <v>-</v>
      </c>
      <c r="BE50" s="139" t="str">
        <f t="shared" si="83"/>
        <v>-</v>
      </c>
      <c r="BF50" s="138" t="str">
        <f t="shared" si="84"/>
        <v>-</v>
      </c>
      <c r="BG50" s="139" t="str">
        <f t="shared" si="85"/>
        <v>-</v>
      </c>
      <c r="BH50" s="138" t="str">
        <f t="shared" si="86"/>
        <v>-</v>
      </c>
      <c r="BI50" s="139" t="str">
        <f t="shared" si="87"/>
        <v>-</v>
      </c>
      <c r="BJ50" s="138" t="str">
        <f t="shared" si="88"/>
        <v>-</v>
      </c>
      <c r="BK50" s="139" t="str">
        <f t="shared" si="89"/>
        <v>-</v>
      </c>
      <c r="BL50" s="138" t="str">
        <f t="shared" si="90"/>
        <v>-</v>
      </c>
      <c r="BM50" s="139" t="str">
        <f t="shared" si="91"/>
        <v>-</v>
      </c>
      <c r="BN50" s="138" t="str">
        <f t="shared" si="92"/>
        <v>-</v>
      </c>
      <c r="BO50" s="139" t="str">
        <f t="shared" si="93"/>
        <v>-</v>
      </c>
      <c r="BP50" s="138" t="str">
        <f t="shared" si="94"/>
        <v>-</v>
      </c>
      <c r="BQ50" s="139" t="str">
        <f t="shared" si="95"/>
        <v>-</v>
      </c>
      <c r="BR50" s="138" t="str">
        <f t="shared" si="96"/>
        <v>-</v>
      </c>
      <c r="BS50" s="139" t="str">
        <f t="shared" si="97"/>
        <v>-</v>
      </c>
      <c r="BT50" s="138" t="str">
        <f t="shared" si="98"/>
        <v>-</v>
      </c>
      <c r="BU50" s="139" t="str">
        <f t="shared" si="99"/>
        <v>-</v>
      </c>
      <c r="BV50" s="138" t="str">
        <f t="shared" si="100"/>
        <v>-</v>
      </c>
      <c r="BW50" s="139" t="str">
        <f t="shared" si="101"/>
        <v>-</v>
      </c>
      <c r="BX50" s="138" t="str">
        <f t="shared" si="102"/>
        <v>-</v>
      </c>
      <c r="BY50" s="139" t="str">
        <f t="shared" si="103"/>
        <v>-</v>
      </c>
      <c r="BZ50" s="138" t="str">
        <f t="shared" si="104"/>
        <v>-</v>
      </c>
      <c r="CA50" s="139" t="str">
        <f t="shared" si="105"/>
        <v>-</v>
      </c>
      <c r="CB50" s="138" t="str">
        <f t="shared" si="106"/>
        <v>-</v>
      </c>
      <c r="CC50" s="139" t="str">
        <f t="shared" si="107"/>
        <v>-</v>
      </c>
      <c r="CD50" s="138" t="str">
        <f t="shared" si="108"/>
        <v>-</v>
      </c>
      <c r="CE50" s="139" t="str">
        <f t="shared" si="109"/>
        <v>-</v>
      </c>
      <c r="CF50" s="138" t="str">
        <f t="shared" si="110"/>
        <v>-</v>
      </c>
      <c r="CG50" s="139" t="str">
        <f t="shared" si="111"/>
        <v>-</v>
      </c>
      <c r="CH50" s="138" t="str">
        <f t="shared" si="112"/>
        <v>-</v>
      </c>
      <c r="CI50" s="139" t="str">
        <f t="shared" si="113"/>
        <v>-</v>
      </c>
      <c r="CJ50" s="138" t="str">
        <f t="shared" si="114"/>
        <v>-</v>
      </c>
      <c r="CK50" s="139" t="str">
        <f t="shared" si="115"/>
        <v>-</v>
      </c>
      <c r="CL50" s="138" t="str">
        <f t="shared" si="116"/>
        <v>-</v>
      </c>
      <c r="CM50" s="139" t="str">
        <f t="shared" si="117"/>
        <v>-</v>
      </c>
      <c r="CN50" s="138" t="str">
        <f t="shared" si="118"/>
        <v>-</v>
      </c>
      <c r="CO50" s="139" t="str">
        <f t="shared" si="119"/>
        <v>-</v>
      </c>
      <c r="CP50" s="138" t="str">
        <f t="shared" si="120"/>
        <v>-</v>
      </c>
      <c r="CQ50" s="139" t="str">
        <f t="shared" si="121"/>
        <v>-</v>
      </c>
      <c r="CR50" s="138" t="str">
        <f t="shared" si="122"/>
        <v>-</v>
      </c>
      <c r="CS50" s="139" t="str">
        <f t="shared" si="123"/>
        <v>-</v>
      </c>
      <c r="CT50" s="138" t="str">
        <f t="shared" si="124"/>
        <v>-</v>
      </c>
      <c r="CU50" s="139" t="str">
        <f t="shared" si="125"/>
        <v>-</v>
      </c>
      <c r="CV50" s="138" t="str">
        <f t="shared" si="126"/>
        <v>-</v>
      </c>
      <c r="CW50" s="139" t="str">
        <f t="shared" si="127"/>
        <v>-</v>
      </c>
      <c r="CX50" s="138" t="str">
        <f t="shared" si="128"/>
        <v>-</v>
      </c>
      <c r="CY50" s="139" t="str">
        <f t="shared" si="129"/>
        <v>-</v>
      </c>
      <c r="CZ50" s="138" t="str">
        <f t="shared" si="130"/>
        <v>-</v>
      </c>
      <c r="DA50" s="139" t="str">
        <f t="shared" si="131"/>
        <v>-</v>
      </c>
      <c r="DB50" s="138" t="str">
        <f t="shared" si="132"/>
        <v>-</v>
      </c>
      <c r="DC50" s="139" t="str">
        <f t="shared" si="133"/>
        <v>-</v>
      </c>
      <c r="DD50" s="138" t="str">
        <f t="shared" si="134"/>
        <v>-</v>
      </c>
      <c r="DE50" s="139" t="str">
        <f t="shared" si="135"/>
        <v>-</v>
      </c>
      <c r="DF50" s="138" t="str">
        <f t="shared" si="136"/>
        <v>-</v>
      </c>
      <c r="DG50" s="139" t="str">
        <f t="shared" si="137"/>
        <v>-</v>
      </c>
      <c r="DH50" s="138" t="str">
        <f t="shared" si="138"/>
        <v>-</v>
      </c>
      <c r="DI50" s="139" t="str">
        <f t="shared" si="139"/>
        <v>-</v>
      </c>
      <c r="DJ50" s="138" t="str">
        <f t="shared" si="140"/>
        <v>-</v>
      </c>
      <c r="DK50" s="139" t="str">
        <f t="shared" si="141"/>
        <v>-</v>
      </c>
    </row>
    <row r="51" spans="1:115" x14ac:dyDescent="0.25">
      <c r="A51" s="3"/>
      <c r="B51" s="44">
        <f>IF(Input!B51="","-",Input!B51)</f>
        <v>45</v>
      </c>
      <c r="C51" s="85" t="str">
        <f>IF(Input!C51="","-",Input!C51)</f>
        <v>-</v>
      </c>
      <c r="D51" s="85" t="str">
        <f>IF(Input!D51="","-",Input!D51)</f>
        <v>-</v>
      </c>
      <c r="E51" s="85" t="str">
        <f>IF(Input!E51="","-",Input!E51)</f>
        <v>-</v>
      </c>
      <c r="F51" s="85" t="str">
        <f>IF(Input!F51="","-",Input!F51)</f>
        <v>-</v>
      </c>
      <c r="G51" s="85" t="str">
        <f>IF(Input!G51="","-",Input!G51)</f>
        <v>-</v>
      </c>
      <c r="H51" s="86" t="str">
        <f>IF(Input!H51="","-",Input!H51)</f>
        <v>-</v>
      </c>
      <c r="I51" s="308" t="str">
        <f>IF(Input!I51="","-",Input!I51)</f>
        <v>-</v>
      </c>
      <c r="J51" s="3"/>
      <c r="K51" s="113" t="str">
        <f>IF(ISBLANK(VLOOKUP($B51,'MAIN - SCORING'!$B$14:$L$115,6,FALSE)),"-",VLOOKUP($B51,'MAIN - SCORING'!$B$14:$L$115,6,FALSE))</f>
        <v>-</v>
      </c>
      <c r="L51" s="113" t="str">
        <f>IF(ISBLANK(VLOOKUP($B51,'MAIN - SCORING'!$B$14:$L$115,7,FALSE)),"-",VLOOKUP($B51,'MAIN - SCORING'!$B$14:$L$115,7,FALSE))</f>
        <v>-</v>
      </c>
      <c r="M51" s="118">
        <f t="shared" si="0"/>
        <v>0</v>
      </c>
      <c r="N51" s="113" t="str">
        <f>IF(ISBLANK(VLOOKUP($B51,'MAIN - SCORING'!$B$14:$L$115,8,FALSE)),"-",VLOOKUP($B51,'MAIN - SCORING'!$B$14:$L$115,8,FALSE))</f>
        <v>-</v>
      </c>
      <c r="O51" s="113" t="str">
        <f>IF(ISBLANK(VLOOKUP($B51,'MAIN - SCORING'!$B$14:$L$115,9,FALSE)),"-",VLOOKUP($B51,'MAIN - SCORING'!$B$14:$L$115,9,FALSE))</f>
        <v>-</v>
      </c>
      <c r="P51" s="118">
        <f t="shared" si="1"/>
        <v>0</v>
      </c>
      <c r="Q51" s="113" t="str">
        <f>IF(ISBLANK(VLOOKUP($B51,'MAIN - SCORING'!$B$14:$L$115,10,FALSE)),"-",VLOOKUP($B51,'MAIN - SCORING'!$B$14:$L$115,10,FALSE))</f>
        <v>-</v>
      </c>
      <c r="R51" s="113" t="str">
        <f>IF(ISBLANK(VLOOKUP($B51,'MAIN - SCORING'!$B$14:$L$115,11,FALSE)),"-",VLOOKUP($B51,'MAIN - SCORING'!$B$14:$L$115,11,FALSE))</f>
        <v>-</v>
      </c>
      <c r="S51" s="118">
        <f t="shared" si="2"/>
        <v>0</v>
      </c>
      <c r="T51" s="111">
        <f t="shared" si="3"/>
        <v>0</v>
      </c>
      <c r="U51" s="113" t="str">
        <f>IF(ISBLANK(VLOOKUP($B51,'MAIN - SCORING'!$N$14:$X$115,6,FALSE)),"-",VLOOKUP($B51,'MAIN - SCORING'!$N$14:$X$115,6,FALSE))</f>
        <v>-</v>
      </c>
      <c r="V51" s="113" t="str">
        <f>IF(ISBLANK(VLOOKUP($B51,'MAIN - SCORING'!$N$14:$X$115,7,FALSE)),"-",VLOOKUP($B51,'MAIN - SCORING'!$N$14:$X$115,7,FALSE))</f>
        <v>-</v>
      </c>
      <c r="W51" s="118">
        <f t="shared" si="4"/>
        <v>0</v>
      </c>
      <c r="X51" s="113" t="str">
        <f>IF(ISBLANK(VLOOKUP($B51,'MAIN - SCORING'!$N$14:$X$115,8,FALSE)),"-",VLOOKUP($B51,'MAIN - SCORING'!$N$14:$X$115,8,FALSE))</f>
        <v>-</v>
      </c>
      <c r="Y51" s="113" t="str">
        <f>IF(ISBLANK(VLOOKUP($B51,'MAIN - SCORING'!$N$14:$X$115,9,FALSE)),"-",VLOOKUP($B51,'MAIN - SCORING'!$N$14:$X$115,9,FALSE))</f>
        <v>-</v>
      </c>
      <c r="Z51" s="118">
        <f t="shared" si="5"/>
        <v>0</v>
      </c>
      <c r="AA51" s="113" t="str">
        <f>IF(ISBLANK(VLOOKUP($B51,'MAIN - SCORING'!$N$14:$X$115,10,FALSE)),"-",VLOOKUP($B51,'MAIN - SCORING'!$N$14:$X$115,10,FALSE))</f>
        <v>-</v>
      </c>
      <c r="AB51" s="113" t="str">
        <f>IF(ISBLANK(VLOOKUP($B51,'MAIN - SCORING'!$N$14:$X$115,11,FALSE)),"-",VLOOKUP($B51,'MAIN - SCORING'!$N$14:$X$115,11,FALSE))</f>
        <v>-</v>
      </c>
      <c r="AC51" s="118">
        <f t="shared" si="6"/>
        <v>0</v>
      </c>
      <c r="AD51" s="111">
        <f t="shared" si="7"/>
        <v>0</v>
      </c>
      <c r="AE51" s="113" t="str">
        <f>IF(ISBLANK(VLOOKUP($B51,'MAIN - SCORING'!$Z$14:$AJ$115,6,FALSE)),"-",VLOOKUP($B51,'MAIN - SCORING'!$Z$14:$AJ$115,6,FALSE))</f>
        <v>-</v>
      </c>
      <c r="AF51" s="113" t="str">
        <f>IF(ISBLANK(VLOOKUP($B51,'MAIN - SCORING'!$Z$14:$AJ$115,7,FALSE)),"-",VLOOKUP($B51,'MAIN - SCORING'!$Z$14:$AJ$115,7,FALSE))</f>
        <v>-</v>
      </c>
      <c r="AG51" s="118">
        <f t="shared" si="8"/>
        <v>0</v>
      </c>
      <c r="AH51" s="113" t="str">
        <f>IF(ISBLANK(VLOOKUP($B51,'MAIN - SCORING'!$Z$14:$AJ$115,8,FALSE)),"-",VLOOKUP($B51,'MAIN - SCORING'!$Z$14:$AJ$115,8,FALSE))</f>
        <v>-</v>
      </c>
      <c r="AI51" s="113" t="str">
        <f>IF(ISBLANK(VLOOKUP($B51,'MAIN - SCORING'!$Z$14:$AJ$115,9,FALSE)),"-",VLOOKUP($B51,'MAIN - SCORING'!$Z$14:$AJ$115,9,FALSE))</f>
        <v>-</v>
      </c>
      <c r="AJ51" s="118">
        <f t="shared" si="9"/>
        <v>0</v>
      </c>
      <c r="AK51" s="113" t="str">
        <f>IF(ISBLANK(VLOOKUP($B51,'MAIN - SCORING'!$Z$14:$AJ$115,10,FALSE)),"-",VLOOKUP($B51,'MAIN - SCORING'!$Z$14:$AJ$115,10,FALSE))</f>
        <v>-</v>
      </c>
      <c r="AL51" s="113" t="str">
        <f>IF(ISBLANK(VLOOKUP($B51,'MAIN - SCORING'!$Z$14:$AJ$115,11,FALSE)),"-",VLOOKUP($B51,'MAIN - SCORING'!$Z$14:$AJ$115,11,FALSE))</f>
        <v>-</v>
      </c>
      <c r="AM51" s="118">
        <f t="shared" si="10"/>
        <v>0</v>
      </c>
      <c r="AN51" s="111">
        <f t="shared" si="11"/>
        <v>0</v>
      </c>
      <c r="AO51" s="7"/>
      <c r="AP51" s="115" t="str">
        <f t="shared" si="12"/>
        <v>-</v>
      </c>
      <c r="AQ51" s="130">
        <f t="shared" si="78"/>
        <v>0</v>
      </c>
      <c r="AR51" s="131">
        <f>IF(AQ51="-","-",(AQ51*Lookups!$T$3))</f>
        <v>0</v>
      </c>
      <c r="AS51" s="92" t="str">
        <f t="shared" si="77"/>
        <v>-</v>
      </c>
      <c r="AT51" s="92" t="str">
        <f t="shared" si="79"/>
        <v>-</v>
      </c>
      <c r="AU51" s="92" t="str">
        <f t="shared" si="80"/>
        <v>-</v>
      </c>
      <c r="AV51" s="93" t="str">
        <f>IF(I51="-","-",(I51/Lookups!$T$3))</f>
        <v>-</v>
      </c>
      <c r="AW51" s="94" t="str">
        <f t="shared" si="81"/>
        <v>-</v>
      </c>
      <c r="AX51" s="95" t="str">
        <f>IF(AW51="M",VLOOKUP(TEXT(MROUND(AV51,0.05),"#.00"),Lookups!$D$8:$E$3912,2,FALSE),"-")</f>
        <v>-</v>
      </c>
      <c r="AY51" s="95" t="str">
        <f>IF(AW51="W",VLOOKUP(TEXT(MROUND(AV51,0.05),"#.00"),Lookups!$J$8:$K$2640,2,FALSE),"-")</f>
        <v>-</v>
      </c>
      <c r="AZ51" s="95" t="str">
        <f>IF(H51="-","-",IF(AS51="Master",VLOOKUP(H51,Lookups!$O$8:$P$59,2,FALSE),"-"))</f>
        <v>-</v>
      </c>
      <c r="BB51" s="113" t="str">
        <f>IF(G51="-","-",VLOOKUP(G51,Input!$BZ$7:$CA$83,2,FALSE))</f>
        <v>-</v>
      </c>
      <c r="BD51" s="138" t="str">
        <f t="shared" si="82"/>
        <v>-</v>
      </c>
      <c r="BE51" s="139" t="str">
        <f t="shared" si="83"/>
        <v>-</v>
      </c>
      <c r="BF51" s="138" t="str">
        <f t="shared" si="84"/>
        <v>-</v>
      </c>
      <c r="BG51" s="139" t="str">
        <f t="shared" si="85"/>
        <v>-</v>
      </c>
      <c r="BH51" s="138" t="str">
        <f t="shared" si="86"/>
        <v>-</v>
      </c>
      <c r="BI51" s="139" t="str">
        <f t="shared" si="87"/>
        <v>-</v>
      </c>
      <c r="BJ51" s="138" t="str">
        <f t="shared" si="88"/>
        <v>-</v>
      </c>
      <c r="BK51" s="139" t="str">
        <f t="shared" si="89"/>
        <v>-</v>
      </c>
      <c r="BL51" s="138" t="str">
        <f t="shared" si="90"/>
        <v>-</v>
      </c>
      <c r="BM51" s="139" t="str">
        <f t="shared" si="91"/>
        <v>-</v>
      </c>
      <c r="BN51" s="138" t="str">
        <f t="shared" si="92"/>
        <v>-</v>
      </c>
      <c r="BO51" s="139" t="str">
        <f t="shared" si="93"/>
        <v>-</v>
      </c>
      <c r="BP51" s="138" t="str">
        <f t="shared" si="94"/>
        <v>-</v>
      </c>
      <c r="BQ51" s="139" t="str">
        <f t="shared" si="95"/>
        <v>-</v>
      </c>
      <c r="BR51" s="138" t="str">
        <f t="shared" si="96"/>
        <v>-</v>
      </c>
      <c r="BS51" s="139" t="str">
        <f t="shared" si="97"/>
        <v>-</v>
      </c>
      <c r="BT51" s="138" t="str">
        <f t="shared" si="98"/>
        <v>-</v>
      </c>
      <c r="BU51" s="139" t="str">
        <f t="shared" si="99"/>
        <v>-</v>
      </c>
      <c r="BV51" s="138" t="str">
        <f t="shared" si="100"/>
        <v>-</v>
      </c>
      <c r="BW51" s="139" t="str">
        <f t="shared" si="101"/>
        <v>-</v>
      </c>
      <c r="BX51" s="138" t="str">
        <f t="shared" si="102"/>
        <v>-</v>
      </c>
      <c r="BY51" s="139" t="str">
        <f t="shared" si="103"/>
        <v>-</v>
      </c>
      <c r="BZ51" s="138" t="str">
        <f t="shared" si="104"/>
        <v>-</v>
      </c>
      <c r="CA51" s="139" t="str">
        <f t="shared" si="105"/>
        <v>-</v>
      </c>
      <c r="CB51" s="138" t="str">
        <f t="shared" si="106"/>
        <v>-</v>
      </c>
      <c r="CC51" s="139" t="str">
        <f t="shared" si="107"/>
        <v>-</v>
      </c>
      <c r="CD51" s="138" t="str">
        <f t="shared" si="108"/>
        <v>-</v>
      </c>
      <c r="CE51" s="139" t="str">
        <f t="shared" si="109"/>
        <v>-</v>
      </c>
      <c r="CF51" s="138" t="str">
        <f t="shared" si="110"/>
        <v>-</v>
      </c>
      <c r="CG51" s="139" t="str">
        <f t="shared" si="111"/>
        <v>-</v>
      </c>
      <c r="CH51" s="138" t="str">
        <f t="shared" si="112"/>
        <v>-</v>
      </c>
      <c r="CI51" s="139" t="str">
        <f t="shared" si="113"/>
        <v>-</v>
      </c>
      <c r="CJ51" s="138" t="str">
        <f t="shared" si="114"/>
        <v>-</v>
      </c>
      <c r="CK51" s="139" t="str">
        <f t="shared" si="115"/>
        <v>-</v>
      </c>
      <c r="CL51" s="138" t="str">
        <f t="shared" si="116"/>
        <v>-</v>
      </c>
      <c r="CM51" s="139" t="str">
        <f t="shared" si="117"/>
        <v>-</v>
      </c>
      <c r="CN51" s="138" t="str">
        <f t="shared" si="118"/>
        <v>-</v>
      </c>
      <c r="CO51" s="139" t="str">
        <f t="shared" si="119"/>
        <v>-</v>
      </c>
      <c r="CP51" s="138" t="str">
        <f t="shared" si="120"/>
        <v>-</v>
      </c>
      <c r="CQ51" s="139" t="str">
        <f t="shared" si="121"/>
        <v>-</v>
      </c>
      <c r="CR51" s="138" t="str">
        <f t="shared" si="122"/>
        <v>-</v>
      </c>
      <c r="CS51" s="139" t="str">
        <f t="shared" si="123"/>
        <v>-</v>
      </c>
      <c r="CT51" s="138" t="str">
        <f t="shared" si="124"/>
        <v>-</v>
      </c>
      <c r="CU51" s="139" t="str">
        <f t="shared" si="125"/>
        <v>-</v>
      </c>
      <c r="CV51" s="138" t="str">
        <f t="shared" si="126"/>
        <v>-</v>
      </c>
      <c r="CW51" s="139" t="str">
        <f t="shared" si="127"/>
        <v>-</v>
      </c>
      <c r="CX51" s="138" t="str">
        <f t="shared" si="128"/>
        <v>-</v>
      </c>
      <c r="CY51" s="139" t="str">
        <f t="shared" si="129"/>
        <v>-</v>
      </c>
      <c r="CZ51" s="138" t="str">
        <f t="shared" si="130"/>
        <v>-</v>
      </c>
      <c r="DA51" s="139" t="str">
        <f t="shared" si="131"/>
        <v>-</v>
      </c>
      <c r="DB51" s="138" t="str">
        <f t="shared" si="132"/>
        <v>-</v>
      </c>
      <c r="DC51" s="139" t="str">
        <f t="shared" si="133"/>
        <v>-</v>
      </c>
      <c r="DD51" s="138" t="str">
        <f t="shared" si="134"/>
        <v>-</v>
      </c>
      <c r="DE51" s="139" t="str">
        <f t="shared" si="135"/>
        <v>-</v>
      </c>
      <c r="DF51" s="138" t="str">
        <f t="shared" si="136"/>
        <v>-</v>
      </c>
      <c r="DG51" s="139" t="str">
        <f t="shared" si="137"/>
        <v>-</v>
      </c>
      <c r="DH51" s="138" t="str">
        <f t="shared" si="138"/>
        <v>-</v>
      </c>
      <c r="DI51" s="139" t="str">
        <f t="shared" si="139"/>
        <v>-</v>
      </c>
      <c r="DJ51" s="138" t="str">
        <f t="shared" si="140"/>
        <v>-</v>
      </c>
      <c r="DK51" s="139" t="str">
        <f t="shared" si="141"/>
        <v>-</v>
      </c>
    </row>
    <row r="52" spans="1:115" x14ac:dyDescent="0.25">
      <c r="A52" s="3"/>
      <c r="B52" s="44">
        <f>IF(Input!B52="","-",Input!B52)</f>
        <v>46</v>
      </c>
      <c r="C52" s="85" t="str">
        <f>IF(Input!C52="","-",Input!C52)</f>
        <v>-</v>
      </c>
      <c r="D52" s="85" t="str">
        <f>IF(Input!D52="","-",Input!D52)</f>
        <v>-</v>
      </c>
      <c r="E52" s="85" t="str">
        <f>IF(Input!E52="","-",Input!E52)</f>
        <v>-</v>
      </c>
      <c r="F52" s="85" t="str">
        <f>IF(Input!F52="","-",Input!F52)</f>
        <v>-</v>
      </c>
      <c r="G52" s="85" t="str">
        <f>IF(Input!G52="","-",Input!G52)</f>
        <v>-</v>
      </c>
      <c r="H52" s="86" t="str">
        <f>IF(Input!H52="","-",Input!H52)</f>
        <v>-</v>
      </c>
      <c r="I52" s="308" t="str">
        <f>IF(Input!I52="","-",Input!I52)</f>
        <v>-</v>
      </c>
      <c r="J52" s="3"/>
      <c r="K52" s="113" t="str">
        <f>IF(ISBLANK(VLOOKUP($B52,'MAIN - SCORING'!$B$14:$L$115,6,FALSE)),"-",VLOOKUP($B52,'MAIN - SCORING'!$B$14:$L$115,6,FALSE))</f>
        <v>-</v>
      </c>
      <c r="L52" s="113" t="str">
        <f>IF(ISBLANK(VLOOKUP($B52,'MAIN - SCORING'!$B$14:$L$115,7,FALSE)),"-",VLOOKUP($B52,'MAIN - SCORING'!$B$14:$L$115,7,FALSE))</f>
        <v>-</v>
      </c>
      <c r="M52" s="118">
        <f t="shared" si="0"/>
        <v>0</v>
      </c>
      <c r="N52" s="113" t="str">
        <f>IF(ISBLANK(VLOOKUP($B52,'MAIN - SCORING'!$B$14:$L$115,8,FALSE)),"-",VLOOKUP($B52,'MAIN - SCORING'!$B$14:$L$115,8,FALSE))</f>
        <v>-</v>
      </c>
      <c r="O52" s="113" t="str">
        <f>IF(ISBLANK(VLOOKUP($B52,'MAIN - SCORING'!$B$14:$L$115,9,FALSE)),"-",VLOOKUP($B52,'MAIN - SCORING'!$B$14:$L$115,9,FALSE))</f>
        <v>-</v>
      </c>
      <c r="P52" s="118">
        <f t="shared" si="1"/>
        <v>0</v>
      </c>
      <c r="Q52" s="113" t="str">
        <f>IF(ISBLANK(VLOOKUP($B52,'MAIN - SCORING'!$B$14:$L$115,10,FALSE)),"-",VLOOKUP($B52,'MAIN - SCORING'!$B$14:$L$115,10,FALSE))</f>
        <v>-</v>
      </c>
      <c r="R52" s="113" t="str">
        <f>IF(ISBLANK(VLOOKUP($B52,'MAIN - SCORING'!$B$14:$L$115,11,FALSE)),"-",VLOOKUP($B52,'MAIN - SCORING'!$B$14:$L$115,11,FALSE))</f>
        <v>-</v>
      </c>
      <c r="S52" s="118">
        <f t="shared" si="2"/>
        <v>0</v>
      </c>
      <c r="T52" s="111">
        <f t="shared" si="3"/>
        <v>0</v>
      </c>
      <c r="U52" s="113" t="str">
        <f>IF(ISBLANK(VLOOKUP($B52,'MAIN - SCORING'!$N$14:$X$115,6,FALSE)),"-",VLOOKUP($B52,'MAIN - SCORING'!$N$14:$X$115,6,FALSE))</f>
        <v>-</v>
      </c>
      <c r="V52" s="113" t="str">
        <f>IF(ISBLANK(VLOOKUP($B52,'MAIN - SCORING'!$N$14:$X$115,7,FALSE)),"-",VLOOKUP($B52,'MAIN - SCORING'!$N$14:$X$115,7,FALSE))</f>
        <v>-</v>
      </c>
      <c r="W52" s="118">
        <f t="shared" si="4"/>
        <v>0</v>
      </c>
      <c r="X52" s="113" t="str">
        <f>IF(ISBLANK(VLOOKUP($B52,'MAIN - SCORING'!$N$14:$X$115,8,FALSE)),"-",VLOOKUP($B52,'MAIN - SCORING'!$N$14:$X$115,8,FALSE))</f>
        <v>-</v>
      </c>
      <c r="Y52" s="113" t="str">
        <f>IF(ISBLANK(VLOOKUP($B52,'MAIN - SCORING'!$N$14:$X$115,9,FALSE)),"-",VLOOKUP($B52,'MAIN - SCORING'!$N$14:$X$115,9,FALSE))</f>
        <v>-</v>
      </c>
      <c r="Z52" s="118">
        <f t="shared" si="5"/>
        <v>0</v>
      </c>
      <c r="AA52" s="113" t="str">
        <f>IF(ISBLANK(VLOOKUP($B52,'MAIN - SCORING'!$N$14:$X$115,10,FALSE)),"-",VLOOKUP($B52,'MAIN - SCORING'!$N$14:$X$115,10,FALSE))</f>
        <v>-</v>
      </c>
      <c r="AB52" s="113" t="str">
        <f>IF(ISBLANK(VLOOKUP($B52,'MAIN - SCORING'!$N$14:$X$115,11,FALSE)),"-",VLOOKUP($B52,'MAIN - SCORING'!$N$14:$X$115,11,FALSE))</f>
        <v>-</v>
      </c>
      <c r="AC52" s="118">
        <f t="shared" si="6"/>
        <v>0</v>
      </c>
      <c r="AD52" s="111">
        <f t="shared" si="7"/>
        <v>0</v>
      </c>
      <c r="AE52" s="113" t="str">
        <f>IF(ISBLANK(VLOOKUP($B52,'MAIN - SCORING'!$Z$14:$AJ$115,6,FALSE)),"-",VLOOKUP($B52,'MAIN - SCORING'!$Z$14:$AJ$115,6,FALSE))</f>
        <v>-</v>
      </c>
      <c r="AF52" s="113" t="str">
        <f>IF(ISBLANK(VLOOKUP($B52,'MAIN - SCORING'!$Z$14:$AJ$115,7,FALSE)),"-",VLOOKUP($B52,'MAIN - SCORING'!$Z$14:$AJ$115,7,FALSE))</f>
        <v>-</v>
      </c>
      <c r="AG52" s="118">
        <f t="shared" si="8"/>
        <v>0</v>
      </c>
      <c r="AH52" s="113" t="str">
        <f>IF(ISBLANK(VLOOKUP($B52,'MAIN - SCORING'!$Z$14:$AJ$115,8,FALSE)),"-",VLOOKUP($B52,'MAIN - SCORING'!$Z$14:$AJ$115,8,FALSE))</f>
        <v>-</v>
      </c>
      <c r="AI52" s="113" t="str">
        <f>IF(ISBLANK(VLOOKUP($B52,'MAIN - SCORING'!$Z$14:$AJ$115,9,FALSE)),"-",VLOOKUP($B52,'MAIN - SCORING'!$Z$14:$AJ$115,9,FALSE))</f>
        <v>-</v>
      </c>
      <c r="AJ52" s="118">
        <f t="shared" si="9"/>
        <v>0</v>
      </c>
      <c r="AK52" s="113" t="str">
        <f>IF(ISBLANK(VLOOKUP($B52,'MAIN - SCORING'!$Z$14:$AJ$115,10,FALSE)),"-",VLOOKUP($B52,'MAIN - SCORING'!$Z$14:$AJ$115,10,FALSE))</f>
        <v>-</v>
      </c>
      <c r="AL52" s="113" t="str">
        <f>IF(ISBLANK(VLOOKUP($B52,'MAIN - SCORING'!$Z$14:$AJ$115,11,FALSE)),"-",VLOOKUP($B52,'MAIN - SCORING'!$Z$14:$AJ$115,11,FALSE))</f>
        <v>-</v>
      </c>
      <c r="AM52" s="118">
        <f t="shared" si="10"/>
        <v>0</v>
      </c>
      <c r="AN52" s="111">
        <f t="shared" si="11"/>
        <v>0</v>
      </c>
      <c r="AO52" s="7"/>
      <c r="AP52" s="115" t="str">
        <f t="shared" si="12"/>
        <v>-</v>
      </c>
      <c r="AQ52" s="130">
        <f t="shared" si="78"/>
        <v>0</v>
      </c>
      <c r="AR52" s="131">
        <f>IF(AQ52="-","-",(AQ52*Lookups!$T$3))</f>
        <v>0</v>
      </c>
      <c r="AS52" s="92" t="str">
        <f t="shared" si="77"/>
        <v>-</v>
      </c>
      <c r="AT52" s="92" t="str">
        <f t="shared" si="79"/>
        <v>-</v>
      </c>
      <c r="AU52" s="92" t="str">
        <f t="shared" si="80"/>
        <v>-</v>
      </c>
      <c r="AV52" s="93" t="str">
        <f>IF(I52="-","-",(I52/Lookups!$T$3))</f>
        <v>-</v>
      </c>
      <c r="AW52" s="94" t="str">
        <f t="shared" si="81"/>
        <v>-</v>
      </c>
      <c r="AX52" s="95" t="str">
        <f>IF(AW52="M",VLOOKUP(TEXT(MROUND(AV52,0.05),"#.00"),Lookups!$D$8:$E$3912,2,FALSE),"-")</f>
        <v>-</v>
      </c>
      <c r="AY52" s="95" t="str">
        <f>IF(AW52="W",VLOOKUP(TEXT(MROUND(AV52,0.05),"#.00"),Lookups!$J$8:$K$2640,2,FALSE),"-")</f>
        <v>-</v>
      </c>
      <c r="AZ52" s="95" t="str">
        <f>IF(H52="-","-",IF(AS52="Master",VLOOKUP(H52,Lookups!$O$8:$P$59,2,FALSE),"-"))</f>
        <v>-</v>
      </c>
      <c r="BB52" s="113" t="str">
        <f>IF(G52="-","-",VLOOKUP(G52,Input!$BZ$7:$CA$83,2,FALSE))</f>
        <v>-</v>
      </c>
      <c r="BD52" s="138" t="str">
        <f t="shared" si="82"/>
        <v>-</v>
      </c>
      <c r="BE52" s="139" t="str">
        <f t="shared" si="83"/>
        <v>-</v>
      </c>
      <c r="BF52" s="138" t="str">
        <f t="shared" si="84"/>
        <v>-</v>
      </c>
      <c r="BG52" s="139" t="str">
        <f t="shared" si="85"/>
        <v>-</v>
      </c>
      <c r="BH52" s="138" t="str">
        <f t="shared" si="86"/>
        <v>-</v>
      </c>
      <c r="BI52" s="139" t="str">
        <f t="shared" si="87"/>
        <v>-</v>
      </c>
      <c r="BJ52" s="138" t="str">
        <f t="shared" si="88"/>
        <v>-</v>
      </c>
      <c r="BK52" s="139" t="str">
        <f t="shared" si="89"/>
        <v>-</v>
      </c>
      <c r="BL52" s="138" t="str">
        <f t="shared" si="90"/>
        <v>-</v>
      </c>
      <c r="BM52" s="139" t="str">
        <f t="shared" si="91"/>
        <v>-</v>
      </c>
      <c r="BN52" s="138" t="str">
        <f t="shared" si="92"/>
        <v>-</v>
      </c>
      <c r="BO52" s="139" t="str">
        <f t="shared" si="93"/>
        <v>-</v>
      </c>
      <c r="BP52" s="138" t="str">
        <f t="shared" si="94"/>
        <v>-</v>
      </c>
      <c r="BQ52" s="139" t="str">
        <f t="shared" si="95"/>
        <v>-</v>
      </c>
      <c r="BR52" s="138" t="str">
        <f t="shared" si="96"/>
        <v>-</v>
      </c>
      <c r="BS52" s="139" t="str">
        <f t="shared" si="97"/>
        <v>-</v>
      </c>
      <c r="BT52" s="138" t="str">
        <f t="shared" si="98"/>
        <v>-</v>
      </c>
      <c r="BU52" s="139" t="str">
        <f t="shared" si="99"/>
        <v>-</v>
      </c>
      <c r="BV52" s="138" t="str">
        <f t="shared" si="100"/>
        <v>-</v>
      </c>
      <c r="BW52" s="139" t="str">
        <f t="shared" si="101"/>
        <v>-</v>
      </c>
      <c r="BX52" s="138" t="str">
        <f t="shared" si="102"/>
        <v>-</v>
      </c>
      <c r="BY52" s="139" t="str">
        <f t="shared" si="103"/>
        <v>-</v>
      </c>
      <c r="BZ52" s="138" t="str">
        <f t="shared" si="104"/>
        <v>-</v>
      </c>
      <c r="CA52" s="139" t="str">
        <f t="shared" si="105"/>
        <v>-</v>
      </c>
      <c r="CB52" s="138" t="str">
        <f t="shared" si="106"/>
        <v>-</v>
      </c>
      <c r="CC52" s="139" t="str">
        <f t="shared" si="107"/>
        <v>-</v>
      </c>
      <c r="CD52" s="138" t="str">
        <f t="shared" si="108"/>
        <v>-</v>
      </c>
      <c r="CE52" s="139" t="str">
        <f t="shared" si="109"/>
        <v>-</v>
      </c>
      <c r="CF52" s="138" t="str">
        <f t="shared" si="110"/>
        <v>-</v>
      </c>
      <c r="CG52" s="139" t="str">
        <f t="shared" si="111"/>
        <v>-</v>
      </c>
      <c r="CH52" s="138" t="str">
        <f t="shared" si="112"/>
        <v>-</v>
      </c>
      <c r="CI52" s="139" t="str">
        <f t="shared" si="113"/>
        <v>-</v>
      </c>
      <c r="CJ52" s="138" t="str">
        <f t="shared" si="114"/>
        <v>-</v>
      </c>
      <c r="CK52" s="139" t="str">
        <f t="shared" si="115"/>
        <v>-</v>
      </c>
      <c r="CL52" s="138" t="str">
        <f t="shared" si="116"/>
        <v>-</v>
      </c>
      <c r="CM52" s="139" t="str">
        <f t="shared" si="117"/>
        <v>-</v>
      </c>
      <c r="CN52" s="138" t="str">
        <f t="shared" si="118"/>
        <v>-</v>
      </c>
      <c r="CO52" s="139" t="str">
        <f t="shared" si="119"/>
        <v>-</v>
      </c>
      <c r="CP52" s="138" t="str">
        <f t="shared" si="120"/>
        <v>-</v>
      </c>
      <c r="CQ52" s="139" t="str">
        <f t="shared" si="121"/>
        <v>-</v>
      </c>
      <c r="CR52" s="138" t="str">
        <f t="shared" si="122"/>
        <v>-</v>
      </c>
      <c r="CS52" s="139" t="str">
        <f t="shared" si="123"/>
        <v>-</v>
      </c>
      <c r="CT52" s="138" t="str">
        <f t="shared" si="124"/>
        <v>-</v>
      </c>
      <c r="CU52" s="139" t="str">
        <f t="shared" si="125"/>
        <v>-</v>
      </c>
      <c r="CV52" s="138" t="str">
        <f t="shared" si="126"/>
        <v>-</v>
      </c>
      <c r="CW52" s="139" t="str">
        <f t="shared" si="127"/>
        <v>-</v>
      </c>
      <c r="CX52" s="138" t="str">
        <f t="shared" si="128"/>
        <v>-</v>
      </c>
      <c r="CY52" s="139" t="str">
        <f t="shared" si="129"/>
        <v>-</v>
      </c>
      <c r="CZ52" s="138" t="str">
        <f t="shared" si="130"/>
        <v>-</v>
      </c>
      <c r="DA52" s="139" t="str">
        <f t="shared" si="131"/>
        <v>-</v>
      </c>
      <c r="DB52" s="138" t="str">
        <f t="shared" si="132"/>
        <v>-</v>
      </c>
      <c r="DC52" s="139" t="str">
        <f t="shared" si="133"/>
        <v>-</v>
      </c>
      <c r="DD52" s="138" t="str">
        <f t="shared" si="134"/>
        <v>-</v>
      </c>
      <c r="DE52" s="139" t="str">
        <f t="shared" si="135"/>
        <v>-</v>
      </c>
      <c r="DF52" s="138" t="str">
        <f t="shared" si="136"/>
        <v>-</v>
      </c>
      <c r="DG52" s="139" t="str">
        <f t="shared" si="137"/>
        <v>-</v>
      </c>
      <c r="DH52" s="138" t="str">
        <f t="shared" si="138"/>
        <v>-</v>
      </c>
      <c r="DI52" s="139" t="str">
        <f t="shared" si="139"/>
        <v>-</v>
      </c>
      <c r="DJ52" s="138" t="str">
        <f t="shared" si="140"/>
        <v>-</v>
      </c>
      <c r="DK52" s="139" t="str">
        <f t="shared" si="141"/>
        <v>-</v>
      </c>
    </row>
    <row r="53" spans="1:115" x14ac:dyDescent="0.25">
      <c r="A53" s="3"/>
      <c r="B53" s="44">
        <f>IF(Input!B53="","-",Input!B53)</f>
        <v>47</v>
      </c>
      <c r="C53" s="85" t="str">
        <f>IF(Input!C53="","-",Input!C53)</f>
        <v>-</v>
      </c>
      <c r="D53" s="85" t="str">
        <f>IF(Input!D53="","-",Input!D53)</f>
        <v>-</v>
      </c>
      <c r="E53" s="85" t="str">
        <f>IF(Input!E53="","-",Input!E53)</f>
        <v>-</v>
      </c>
      <c r="F53" s="85" t="str">
        <f>IF(Input!F53="","-",Input!F53)</f>
        <v>-</v>
      </c>
      <c r="G53" s="85" t="str">
        <f>IF(Input!G53="","-",Input!G53)</f>
        <v>-</v>
      </c>
      <c r="H53" s="86" t="str">
        <f>IF(Input!H53="","-",Input!H53)</f>
        <v>-</v>
      </c>
      <c r="I53" s="308" t="str">
        <f>IF(Input!I53="","-",Input!I53)</f>
        <v>-</v>
      </c>
      <c r="J53" s="3"/>
      <c r="K53" s="113" t="str">
        <f>IF(ISBLANK(VLOOKUP($B53,'MAIN - SCORING'!$B$14:$L$115,6,FALSE)),"-",VLOOKUP($B53,'MAIN - SCORING'!$B$14:$L$115,6,FALSE))</f>
        <v>-</v>
      </c>
      <c r="L53" s="113" t="str">
        <f>IF(ISBLANK(VLOOKUP($B53,'MAIN - SCORING'!$B$14:$L$115,7,FALSE)),"-",VLOOKUP($B53,'MAIN - SCORING'!$B$14:$L$115,7,FALSE))</f>
        <v>-</v>
      </c>
      <c r="M53" s="118">
        <f t="shared" si="0"/>
        <v>0</v>
      </c>
      <c r="N53" s="113" t="str">
        <f>IF(ISBLANK(VLOOKUP($B53,'MAIN - SCORING'!$B$14:$L$115,8,FALSE)),"-",VLOOKUP($B53,'MAIN - SCORING'!$B$14:$L$115,8,FALSE))</f>
        <v>-</v>
      </c>
      <c r="O53" s="113" t="str">
        <f>IF(ISBLANK(VLOOKUP($B53,'MAIN - SCORING'!$B$14:$L$115,9,FALSE)),"-",VLOOKUP($B53,'MAIN - SCORING'!$B$14:$L$115,9,FALSE))</f>
        <v>-</v>
      </c>
      <c r="P53" s="118">
        <f t="shared" si="1"/>
        <v>0</v>
      </c>
      <c r="Q53" s="113" t="str">
        <f>IF(ISBLANK(VLOOKUP($B53,'MAIN - SCORING'!$B$14:$L$115,10,FALSE)),"-",VLOOKUP($B53,'MAIN - SCORING'!$B$14:$L$115,10,FALSE))</f>
        <v>-</v>
      </c>
      <c r="R53" s="113" t="str">
        <f>IF(ISBLANK(VLOOKUP($B53,'MAIN - SCORING'!$B$14:$L$115,11,FALSE)),"-",VLOOKUP($B53,'MAIN - SCORING'!$B$14:$L$115,11,FALSE))</f>
        <v>-</v>
      </c>
      <c r="S53" s="118">
        <f t="shared" si="2"/>
        <v>0</v>
      </c>
      <c r="T53" s="111">
        <f t="shared" si="3"/>
        <v>0</v>
      </c>
      <c r="U53" s="113" t="str">
        <f>IF(ISBLANK(VLOOKUP($B53,'MAIN - SCORING'!$N$14:$X$115,6,FALSE)),"-",VLOOKUP($B53,'MAIN - SCORING'!$N$14:$X$115,6,FALSE))</f>
        <v>-</v>
      </c>
      <c r="V53" s="113" t="str">
        <f>IF(ISBLANK(VLOOKUP($B53,'MAIN - SCORING'!$N$14:$X$115,7,FALSE)),"-",VLOOKUP($B53,'MAIN - SCORING'!$N$14:$X$115,7,FALSE))</f>
        <v>-</v>
      </c>
      <c r="W53" s="118">
        <f t="shared" si="4"/>
        <v>0</v>
      </c>
      <c r="X53" s="113" t="str">
        <f>IF(ISBLANK(VLOOKUP($B53,'MAIN - SCORING'!$N$14:$X$115,8,FALSE)),"-",VLOOKUP($B53,'MAIN - SCORING'!$N$14:$X$115,8,FALSE))</f>
        <v>-</v>
      </c>
      <c r="Y53" s="113" t="str">
        <f>IF(ISBLANK(VLOOKUP($B53,'MAIN - SCORING'!$N$14:$X$115,9,FALSE)),"-",VLOOKUP($B53,'MAIN - SCORING'!$N$14:$X$115,9,FALSE))</f>
        <v>-</v>
      </c>
      <c r="Z53" s="118">
        <f t="shared" si="5"/>
        <v>0</v>
      </c>
      <c r="AA53" s="113" t="str">
        <f>IF(ISBLANK(VLOOKUP($B53,'MAIN - SCORING'!$N$14:$X$115,10,FALSE)),"-",VLOOKUP($B53,'MAIN - SCORING'!$N$14:$X$115,10,FALSE))</f>
        <v>-</v>
      </c>
      <c r="AB53" s="113" t="str">
        <f>IF(ISBLANK(VLOOKUP($B53,'MAIN - SCORING'!$N$14:$X$115,11,FALSE)),"-",VLOOKUP($B53,'MAIN - SCORING'!$N$14:$X$115,11,FALSE))</f>
        <v>-</v>
      </c>
      <c r="AC53" s="118">
        <f t="shared" si="6"/>
        <v>0</v>
      </c>
      <c r="AD53" s="111">
        <f t="shared" si="7"/>
        <v>0</v>
      </c>
      <c r="AE53" s="113" t="str">
        <f>IF(ISBLANK(VLOOKUP($B53,'MAIN - SCORING'!$Z$14:$AJ$115,6,FALSE)),"-",VLOOKUP($B53,'MAIN - SCORING'!$Z$14:$AJ$115,6,FALSE))</f>
        <v>-</v>
      </c>
      <c r="AF53" s="113" t="str">
        <f>IF(ISBLANK(VLOOKUP($B53,'MAIN - SCORING'!$Z$14:$AJ$115,7,FALSE)),"-",VLOOKUP($B53,'MAIN - SCORING'!$Z$14:$AJ$115,7,FALSE))</f>
        <v>-</v>
      </c>
      <c r="AG53" s="118">
        <f t="shared" si="8"/>
        <v>0</v>
      </c>
      <c r="AH53" s="113" t="str">
        <f>IF(ISBLANK(VLOOKUP($B53,'MAIN - SCORING'!$Z$14:$AJ$115,8,FALSE)),"-",VLOOKUP($B53,'MAIN - SCORING'!$Z$14:$AJ$115,8,FALSE))</f>
        <v>-</v>
      </c>
      <c r="AI53" s="113" t="str">
        <f>IF(ISBLANK(VLOOKUP($B53,'MAIN - SCORING'!$Z$14:$AJ$115,9,FALSE)),"-",VLOOKUP($B53,'MAIN - SCORING'!$Z$14:$AJ$115,9,FALSE))</f>
        <v>-</v>
      </c>
      <c r="AJ53" s="118">
        <f t="shared" si="9"/>
        <v>0</v>
      </c>
      <c r="AK53" s="113" t="str">
        <f>IF(ISBLANK(VLOOKUP($B53,'MAIN - SCORING'!$Z$14:$AJ$115,10,FALSE)),"-",VLOOKUP($B53,'MAIN - SCORING'!$Z$14:$AJ$115,10,FALSE))</f>
        <v>-</v>
      </c>
      <c r="AL53" s="113" t="str">
        <f>IF(ISBLANK(VLOOKUP($B53,'MAIN - SCORING'!$Z$14:$AJ$115,11,FALSE)),"-",VLOOKUP($B53,'MAIN - SCORING'!$Z$14:$AJ$115,11,FALSE))</f>
        <v>-</v>
      </c>
      <c r="AM53" s="118">
        <f t="shared" si="10"/>
        <v>0</v>
      </c>
      <c r="AN53" s="111">
        <f t="shared" si="11"/>
        <v>0</v>
      </c>
      <c r="AO53" s="7"/>
      <c r="AP53" s="115" t="str">
        <f t="shared" si="12"/>
        <v>-</v>
      </c>
      <c r="AQ53" s="130">
        <f t="shared" si="78"/>
        <v>0</v>
      </c>
      <c r="AR53" s="131">
        <f>IF(AQ53="-","-",(AQ53*Lookups!$T$3))</f>
        <v>0</v>
      </c>
      <c r="AS53" s="92" t="str">
        <f t="shared" si="77"/>
        <v>-</v>
      </c>
      <c r="AT53" s="92" t="str">
        <f t="shared" si="79"/>
        <v>-</v>
      </c>
      <c r="AU53" s="92" t="str">
        <f t="shared" si="80"/>
        <v>-</v>
      </c>
      <c r="AV53" s="93" t="str">
        <f>IF(I53="-","-",(I53/Lookups!$T$3))</f>
        <v>-</v>
      </c>
      <c r="AW53" s="94" t="str">
        <f t="shared" si="81"/>
        <v>-</v>
      </c>
      <c r="AX53" s="95" t="str">
        <f>IF(AW53="M",VLOOKUP(TEXT(MROUND(AV53,0.05),"#.00"),Lookups!$D$8:$E$3912,2,FALSE),"-")</f>
        <v>-</v>
      </c>
      <c r="AY53" s="95" t="str">
        <f>IF(AW53="W",VLOOKUP(TEXT(MROUND(AV53,0.05),"#.00"),Lookups!$J$8:$K$2640,2,FALSE),"-")</f>
        <v>-</v>
      </c>
      <c r="AZ53" s="95" t="str">
        <f>IF(H53="-","-",IF(AS53="Master",VLOOKUP(H53,Lookups!$O$8:$P$59,2,FALSE),"-"))</f>
        <v>-</v>
      </c>
      <c r="BB53" s="113" t="str">
        <f>IF(G53="-","-",VLOOKUP(G53,Input!$BZ$7:$CA$83,2,FALSE))</f>
        <v>-</v>
      </c>
      <c r="BD53" s="138" t="str">
        <f t="shared" si="82"/>
        <v>-</v>
      </c>
      <c r="BE53" s="139" t="str">
        <f t="shared" si="83"/>
        <v>-</v>
      </c>
      <c r="BF53" s="138" t="str">
        <f t="shared" si="84"/>
        <v>-</v>
      </c>
      <c r="BG53" s="139" t="str">
        <f t="shared" si="85"/>
        <v>-</v>
      </c>
      <c r="BH53" s="138" t="str">
        <f t="shared" si="86"/>
        <v>-</v>
      </c>
      <c r="BI53" s="139" t="str">
        <f t="shared" si="87"/>
        <v>-</v>
      </c>
      <c r="BJ53" s="138" t="str">
        <f t="shared" si="88"/>
        <v>-</v>
      </c>
      <c r="BK53" s="139" t="str">
        <f t="shared" si="89"/>
        <v>-</v>
      </c>
      <c r="BL53" s="138" t="str">
        <f t="shared" si="90"/>
        <v>-</v>
      </c>
      <c r="BM53" s="139" t="str">
        <f t="shared" si="91"/>
        <v>-</v>
      </c>
      <c r="BN53" s="138" t="str">
        <f t="shared" si="92"/>
        <v>-</v>
      </c>
      <c r="BO53" s="139" t="str">
        <f t="shared" si="93"/>
        <v>-</v>
      </c>
      <c r="BP53" s="138" t="str">
        <f t="shared" si="94"/>
        <v>-</v>
      </c>
      <c r="BQ53" s="139" t="str">
        <f t="shared" si="95"/>
        <v>-</v>
      </c>
      <c r="BR53" s="138" t="str">
        <f t="shared" si="96"/>
        <v>-</v>
      </c>
      <c r="BS53" s="139" t="str">
        <f t="shared" si="97"/>
        <v>-</v>
      </c>
      <c r="BT53" s="138" t="str">
        <f t="shared" si="98"/>
        <v>-</v>
      </c>
      <c r="BU53" s="139" t="str">
        <f t="shared" si="99"/>
        <v>-</v>
      </c>
      <c r="BV53" s="138" t="str">
        <f t="shared" si="100"/>
        <v>-</v>
      </c>
      <c r="BW53" s="139" t="str">
        <f t="shared" si="101"/>
        <v>-</v>
      </c>
      <c r="BX53" s="138" t="str">
        <f t="shared" si="102"/>
        <v>-</v>
      </c>
      <c r="BY53" s="139" t="str">
        <f t="shared" si="103"/>
        <v>-</v>
      </c>
      <c r="BZ53" s="138" t="str">
        <f t="shared" si="104"/>
        <v>-</v>
      </c>
      <c r="CA53" s="139" t="str">
        <f t="shared" si="105"/>
        <v>-</v>
      </c>
      <c r="CB53" s="138" t="str">
        <f t="shared" si="106"/>
        <v>-</v>
      </c>
      <c r="CC53" s="139" t="str">
        <f t="shared" si="107"/>
        <v>-</v>
      </c>
      <c r="CD53" s="138" t="str">
        <f t="shared" si="108"/>
        <v>-</v>
      </c>
      <c r="CE53" s="139" t="str">
        <f t="shared" si="109"/>
        <v>-</v>
      </c>
      <c r="CF53" s="138" t="str">
        <f t="shared" si="110"/>
        <v>-</v>
      </c>
      <c r="CG53" s="139" t="str">
        <f t="shared" si="111"/>
        <v>-</v>
      </c>
      <c r="CH53" s="138" t="str">
        <f t="shared" si="112"/>
        <v>-</v>
      </c>
      <c r="CI53" s="139" t="str">
        <f t="shared" si="113"/>
        <v>-</v>
      </c>
      <c r="CJ53" s="138" t="str">
        <f t="shared" si="114"/>
        <v>-</v>
      </c>
      <c r="CK53" s="139" t="str">
        <f t="shared" si="115"/>
        <v>-</v>
      </c>
      <c r="CL53" s="138" t="str">
        <f t="shared" si="116"/>
        <v>-</v>
      </c>
      <c r="CM53" s="139" t="str">
        <f t="shared" si="117"/>
        <v>-</v>
      </c>
      <c r="CN53" s="138" t="str">
        <f t="shared" si="118"/>
        <v>-</v>
      </c>
      <c r="CO53" s="139" t="str">
        <f t="shared" si="119"/>
        <v>-</v>
      </c>
      <c r="CP53" s="138" t="str">
        <f t="shared" si="120"/>
        <v>-</v>
      </c>
      <c r="CQ53" s="139" t="str">
        <f t="shared" si="121"/>
        <v>-</v>
      </c>
      <c r="CR53" s="138" t="str">
        <f t="shared" si="122"/>
        <v>-</v>
      </c>
      <c r="CS53" s="139" t="str">
        <f t="shared" si="123"/>
        <v>-</v>
      </c>
      <c r="CT53" s="138" t="str">
        <f t="shared" si="124"/>
        <v>-</v>
      </c>
      <c r="CU53" s="139" t="str">
        <f t="shared" si="125"/>
        <v>-</v>
      </c>
      <c r="CV53" s="138" t="str">
        <f t="shared" si="126"/>
        <v>-</v>
      </c>
      <c r="CW53" s="139" t="str">
        <f t="shared" si="127"/>
        <v>-</v>
      </c>
      <c r="CX53" s="138" t="str">
        <f t="shared" si="128"/>
        <v>-</v>
      </c>
      <c r="CY53" s="139" t="str">
        <f t="shared" si="129"/>
        <v>-</v>
      </c>
      <c r="CZ53" s="138" t="str">
        <f t="shared" si="130"/>
        <v>-</v>
      </c>
      <c r="DA53" s="139" t="str">
        <f t="shared" si="131"/>
        <v>-</v>
      </c>
      <c r="DB53" s="138" t="str">
        <f t="shared" si="132"/>
        <v>-</v>
      </c>
      <c r="DC53" s="139" t="str">
        <f t="shared" si="133"/>
        <v>-</v>
      </c>
      <c r="DD53" s="138" t="str">
        <f t="shared" si="134"/>
        <v>-</v>
      </c>
      <c r="DE53" s="139" t="str">
        <f t="shared" si="135"/>
        <v>-</v>
      </c>
      <c r="DF53" s="138" t="str">
        <f t="shared" si="136"/>
        <v>-</v>
      </c>
      <c r="DG53" s="139" t="str">
        <f t="shared" si="137"/>
        <v>-</v>
      </c>
      <c r="DH53" s="138" t="str">
        <f t="shared" si="138"/>
        <v>-</v>
      </c>
      <c r="DI53" s="139" t="str">
        <f t="shared" si="139"/>
        <v>-</v>
      </c>
      <c r="DJ53" s="138" t="str">
        <f t="shared" si="140"/>
        <v>-</v>
      </c>
      <c r="DK53" s="139" t="str">
        <f t="shared" si="141"/>
        <v>-</v>
      </c>
    </row>
    <row r="54" spans="1:115" x14ac:dyDescent="0.25">
      <c r="A54" s="3"/>
      <c r="B54" s="44">
        <f>IF(Input!B54="","-",Input!B54)</f>
        <v>48</v>
      </c>
      <c r="C54" s="85" t="str">
        <f>IF(Input!C54="","-",Input!C54)</f>
        <v>-</v>
      </c>
      <c r="D54" s="85" t="str">
        <f>IF(Input!D54="","-",Input!D54)</f>
        <v>-</v>
      </c>
      <c r="E54" s="85" t="str">
        <f>IF(Input!E54="","-",Input!E54)</f>
        <v>-</v>
      </c>
      <c r="F54" s="85" t="str">
        <f>IF(Input!F54="","-",Input!F54)</f>
        <v>-</v>
      </c>
      <c r="G54" s="85" t="str">
        <f>IF(Input!G54="","-",Input!G54)</f>
        <v>-</v>
      </c>
      <c r="H54" s="86" t="str">
        <f>IF(Input!H54="","-",Input!H54)</f>
        <v>-</v>
      </c>
      <c r="I54" s="308" t="str">
        <f>IF(Input!I54="","-",Input!I54)</f>
        <v>-</v>
      </c>
      <c r="J54" s="3"/>
      <c r="K54" s="113" t="str">
        <f>IF(ISBLANK(VLOOKUP($B54,'MAIN - SCORING'!$B$14:$L$115,6,FALSE)),"-",VLOOKUP($B54,'MAIN - SCORING'!$B$14:$L$115,6,FALSE))</f>
        <v>-</v>
      </c>
      <c r="L54" s="113" t="str">
        <f>IF(ISBLANK(VLOOKUP($B54,'MAIN - SCORING'!$B$14:$L$115,7,FALSE)),"-",VLOOKUP($B54,'MAIN - SCORING'!$B$14:$L$115,7,FALSE))</f>
        <v>-</v>
      </c>
      <c r="M54" s="118">
        <f t="shared" si="0"/>
        <v>0</v>
      </c>
      <c r="N54" s="113" t="str">
        <f>IF(ISBLANK(VLOOKUP($B54,'MAIN - SCORING'!$B$14:$L$115,8,FALSE)),"-",VLOOKUP($B54,'MAIN - SCORING'!$B$14:$L$115,8,FALSE))</f>
        <v>-</v>
      </c>
      <c r="O54" s="113" t="str">
        <f>IF(ISBLANK(VLOOKUP($B54,'MAIN - SCORING'!$B$14:$L$115,9,FALSE)),"-",VLOOKUP($B54,'MAIN - SCORING'!$B$14:$L$115,9,FALSE))</f>
        <v>-</v>
      </c>
      <c r="P54" s="118">
        <f t="shared" si="1"/>
        <v>0</v>
      </c>
      <c r="Q54" s="113" t="str">
        <f>IF(ISBLANK(VLOOKUP($B54,'MAIN - SCORING'!$B$14:$L$115,10,FALSE)),"-",VLOOKUP($B54,'MAIN - SCORING'!$B$14:$L$115,10,FALSE))</f>
        <v>-</v>
      </c>
      <c r="R54" s="113" t="str">
        <f>IF(ISBLANK(VLOOKUP($B54,'MAIN - SCORING'!$B$14:$L$115,11,FALSE)),"-",VLOOKUP($B54,'MAIN - SCORING'!$B$14:$L$115,11,FALSE))</f>
        <v>-</v>
      </c>
      <c r="S54" s="118">
        <f t="shared" si="2"/>
        <v>0</v>
      </c>
      <c r="T54" s="111">
        <f t="shared" si="3"/>
        <v>0</v>
      </c>
      <c r="U54" s="113" t="str">
        <f>IF(ISBLANK(VLOOKUP($B54,'MAIN - SCORING'!$N$14:$X$115,6,FALSE)),"-",VLOOKUP($B54,'MAIN - SCORING'!$N$14:$X$115,6,FALSE))</f>
        <v>-</v>
      </c>
      <c r="V54" s="113" t="str">
        <f>IF(ISBLANK(VLOOKUP($B54,'MAIN - SCORING'!$N$14:$X$115,7,FALSE)),"-",VLOOKUP($B54,'MAIN - SCORING'!$N$14:$X$115,7,FALSE))</f>
        <v>-</v>
      </c>
      <c r="W54" s="118">
        <f t="shared" si="4"/>
        <v>0</v>
      </c>
      <c r="X54" s="113" t="str">
        <f>IF(ISBLANK(VLOOKUP($B54,'MAIN - SCORING'!$N$14:$X$115,8,FALSE)),"-",VLOOKUP($B54,'MAIN - SCORING'!$N$14:$X$115,8,FALSE))</f>
        <v>-</v>
      </c>
      <c r="Y54" s="113" t="str">
        <f>IF(ISBLANK(VLOOKUP($B54,'MAIN - SCORING'!$N$14:$X$115,9,FALSE)),"-",VLOOKUP($B54,'MAIN - SCORING'!$N$14:$X$115,9,FALSE))</f>
        <v>-</v>
      </c>
      <c r="Z54" s="118">
        <f t="shared" si="5"/>
        <v>0</v>
      </c>
      <c r="AA54" s="113" t="str">
        <f>IF(ISBLANK(VLOOKUP($B54,'MAIN - SCORING'!$N$14:$X$115,10,FALSE)),"-",VLOOKUP($B54,'MAIN - SCORING'!$N$14:$X$115,10,FALSE))</f>
        <v>-</v>
      </c>
      <c r="AB54" s="113" t="str">
        <f>IF(ISBLANK(VLOOKUP($B54,'MAIN - SCORING'!$N$14:$X$115,11,FALSE)),"-",VLOOKUP($B54,'MAIN - SCORING'!$N$14:$X$115,11,FALSE))</f>
        <v>-</v>
      </c>
      <c r="AC54" s="118">
        <f t="shared" si="6"/>
        <v>0</v>
      </c>
      <c r="AD54" s="111">
        <f t="shared" si="7"/>
        <v>0</v>
      </c>
      <c r="AE54" s="113" t="str">
        <f>IF(ISBLANK(VLOOKUP($B54,'MAIN - SCORING'!$Z$14:$AJ$115,6,FALSE)),"-",VLOOKUP($B54,'MAIN - SCORING'!$Z$14:$AJ$115,6,FALSE))</f>
        <v>-</v>
      </c>
      <c r="AF54" s="113" t="str">
        <f>IF(ISBLANK(VLOOKUP($B54,'MAIN - SCORING'!$Z$14:$AJ$115,7,FALSE)),"-",VLOOKUP($B54,'MAIN - SCORING'!$Z$14:$AJ$115,7,FALSE))</f>
        <v>-</v>
      </c>
      <c r="AG54" s="118">
        <f t="shared" si="8"/>
        <v>0</v>
      </c>
      <c r="AH54" s="113" t="str">
        <f>IF(ISBLANK(VLOOKUP($B54,'MAIN - SCORING'!$Z$14:$AJ$115,8,FALSE)),"-",VLOOKUP($B54,'MAIN - SCORING'!$Z$14:$AJ$115,8,FALSE))</f>
        <v>-</v>
      </c>
      <c r="AI54" s="113" t="str">
        <f>IF(ISBLANK(VLOOKUP($B54,'MAIN - SCORING'!$Z$14:$AJ$115,9,FALSE)),"-",VLOOKUP($B54,'MAIN - SCORING'!$Z$14:$AJ$115,9,FALSE))</f>
        <v>-</v>
      </c>
      <c r="AJ54" s="118">
        <f t="shared" si="9"/>
        <v>0</v>
      </c>
      <c r="AK54" s="113" t="str">
        <f>IF(ISBLANK(VLOOKUP($B54,'MAIN - SCORING'!$Z$14:$AJ$115,10,FALSE)),"-",VLOOKUP($B54,'MAIN - SCORING'!$Z$14:$AJ$115,10,FALSE))</f>
        <v>-</v>
      </c>
      <c r="AL54" s="113" t="str">
        <f>IF(ISBLANK(VLOOKUP($B54,'MAIN - SCORING'!$Z$14:$AJ$115,11,FALSE)),"-",VLOOKUP($B54,'MAIN - SCORING'!$Z$14:$AJ$115,11,FALSE))</f>
        <v>-</v>
      </c>
      <c r="AM54" s="118">
        <f t="shared" si="10"/>
        <v>0</v>
      </c>
      <c r="AN54" s="111">
        <f t="shared" si="11"/>
        <v>0</v>
      </c>
      <c r="AO54" s="7"/>
      <c r="AP54" s="115" t="str">
        <f t="shared" si="12"/>
        <v>-</v>
      </c>
      <c r="AQ54" s="130">
        <f t="shared" si="78"/>
        <v>0</v>
      </c>
      <c r="AR54" s="131">
        <f>IF(AQ54="-","-",(AQ54*Lookups!$T$3))</f>
        <v>0</v>
      </c>
      <c r="AS54" s="92" t="str">
        <f t="shared" si="77"/>
        <v>-</v>
      </c>
      <c r="AT54" s="92" t="str">
        <f t="shared" si="79"/>
        <v>-</v>
      </c>
      <c r="AU54" s="92" t="str">
        <f t="shared" si="80"/>
        <v>-</v>
      </c>
      <c r="AV54" s="93" t="str">
        <f>IF(I54="-","-",(I54/Lookups!$T$3))</f>
        <v>-</v>
      </c>
      <c r="AW54" s="94" t="str">
        <f t="shared" si="81"/>
        <v>-</v>
      </c>
      <c r="AX54" s="95" t="str">
        <f>IF(AW54="M",VLOOKUP(TEXT(MROUND(AV54,0.05),"#.00"),Lookups!$D$8:$E$3912,2,FALSE),"-")</f>
        <v>-</v>
      </c>
      <c r="AY54" s="95" t="str">
        <f>IF(AW54="W",VLOOKUP(TEXT(MROUND(AV54,0.05),"#.00"),Lookups!$J$8:$K$2640,2,FALSE),"-")</f>
        <v>-</v>
      </c>
      <c r="AZ54" s="95" t="str">
        <f>IF(H54="-","-",IF(AS54="Master",VLOOKUP(H54,Lookups!$O$8:$P$59,2,FALSE),"-"))</f>
        <v>-</v>
      </c>
      <c r="BB54" s="113" t="str">
        <f>IF(G54="-","-",VLOOKUP(G54,Input!$BZ$7:$CA$83,2,FALSE))</f>
        <v>-</v>
      </c>
      <c r="BD54" s="138" t="str">
        <f t="shared" si="82"/>
        <v>-</v>
      </c>
      <c r="BE54" s="139" t="str">
        <f t="shared" si="83"/>
        <v>-</v>
      </c>
      <c r="BF54" s="138" t="str">
        <f t="shared" si="84"/>
        <v>-</v>
      </c>
      <c r="BG54" s="139" t="str">
        <f t="shared" si="85"/>
        <v>-</v>
      </c>
      <c r="BH54" s="138" t="str">
        <f t="shared" si="86"/>
        <v>-</v>
      </c>
      <c r="BI54" s="139" t="str">
        <f t="shared" si="87"/>
        <v>-</v>
      </c>
      <c r="BJ54" s="138" t="str">
        <f t="shared" si="88"/>
        <v>-</v>
      </c>
      <c r="BK54" s="139" t="str">
        <f t="shared" si="89"/>
        <v>-</v>
      </c>
      <c r="BL54" s="138" t="str">
        <f t="shared" si="90"/>
        <v>-</v>
      </c>
      <c r="BM54" s="139" t="str">
        <f t="shared" si="91"/>
        <v>-</v>
      </c>
      <c r="BN54" s="138" t="str">
        <f t="shared" si="92"/>
        <v>-</v>
      </c>
      <c r="BO54" s="139" t="str">
        <f t="shared" si="93"/>
        <v>-</v>
      </c>
      <c r="BP54" s="138" t="str">
        <f t="shared" si="94"/>
        <v>-</v>
      </c>
      <c r="BQ54" s="139" t="str">
        <f t="shared" si="95"/>
        <v>-</v>
      </c>
      <c r="BR54" s="138" t="str">
        <f t="shared" si="96"/>
        <v>-</v>
      </c>
      <c r="BS54" s="139" t="str">
        <f t="shared" si="97"/>
        <v>-</v>
      </c>
      <c r="BT54" s="138" t="str">
        <f t="shared" si="98"/>
        <v>-</v>
      </c>
      <c r="BU54" s="139" t="str">
        <f t="shared" si="99"/>
        <v>-</v>
      </c>
      <c r="BV54" s="138" t="str">
        <f t="shared" si="100"/>
        <v>-</v>
      </c>
      <c r="BW54" s="139" t="str">
        <f t="shared" si="101"/>
        <v>-</v>
      </c>
      <c r="BX54" s="138" t="str">
        <f t="shared" si="102"/>
        <v>-</v>
      </c>
      <c r="BY54" s="139" t="str">
        <f t="shared" si="103"/>
        <v>-</v>
      </c>
      <c r="BZ54" s="138" t="str">
        <f t="shared" si="104"/>
        <v>-</v>
      </c>
      <c r="CA54" s="139" t="str">
        <f t="shared" si="105"/>
        <v>-</v>
      </c>
      <c r="CB54" s="138" t="str">
        <f t="shared" si="106"/>
        <v>-</v>
      </c>
      <c r="CC54" s="139" t="str">
        <f t="shared" si="107"/>
        <v>-</v>
      </c>
      <c r="CD54" s="138" t="str">
        <f t="shared" si="108"/>
        <v>-</v>
      </c>
      <c r="CE54" s="139" t="str">
        <f t="shared" si="109"/>
        <v>-</v>
      </c>
      <c r="CF54" s="138" t="str">
        <f t="shared" si="110"/>
        <v>-</v>
      </c>
      <c r="CG54" s="139" t="str">
        <f t="shared" si="111"/>
        <v>-</v>
      </c>
      <c r="CH54" s="138" t="str">
        <f t="shared" si="112"/>
        <v>-</v>
      </c>
      <c r="CI54" s="139" t="str">
        <f t="shared" si="113"/>
        <v>-</v>
      </c>
      <c r="CJ54" s="138" t="str">
        <f t="shared" si="114"/>
        <v>-</v>
      </c>
      <c r="CK54" s="139" t="str">
        <f t="shared" si="115"/>
        <v>-</v>
      </c>
      <c r="CL54" s="138" t="str">
        <f t="shared" si="116"/>
        <v>-</v>
      </c>
      <c r="CM54" s="139" t="str">
        <f t="shared" si="117"/>
        <v>-</v>
      </c>
      <c r="CN54" s="138" t="str">
        <f t="shared" si="118"/>
        <v>-</v>
      </c>
      <c r="CO54" s="139" t="str">
        <f t="shared" si="119"/>
        <v>-</v>
      </c>
      <c r="CP54" s="138" t="str">
        <f t="shared" si="120"/>
        <v>-</v>
      </c>
      <c r="CQ54" s="139" t="str">
        <f t="shared" si="121"/>
        <v>-</v>
      </c>
      <c r="CR54" s="138" t="str">
        <f t="shared" si="122"/>
        <v>-</v>
      </c>
      <c r="CS54" s="139" t="str">
        <f t="shared" si="123"/>
        <v>-</v>
      </c>
      <c r="CT54" s="138" t="str">
        <f t="shared" si="124"/>
        <v>-</v>
      </c>
      <c r="CU54" s="139" t="str">
        <f t="shared" si="125"/>
        <v>-</v>
      </c>
      <c r="CV54" s="138" t="str">
        <f t="shared" si="126"/>
        <v>-</v>
      </c>
      <c r="CW54" s="139" t="str">
        <f t="shared" si="127"/>
        <v>-</v>
      </c>
      <c r="CX54" s="138" t="str">
        <f t="shared" si="128"/>
        <v>-</v>
      </c>
      <c r="CY54" s="139" t="str">
        <f t="shared" si="129"/>
        <v>-</v>
      </c>
      <c r="CZ54" s="138" t="str">
        <f t="shared" si="130"/>
        <v>-</v>
      </c>
      <c r="DA54" s="139" t="str">
        <f t="shared" si="131"/>
        <v>-</v>
      </c>
      <c r="DB54" s="138" t="str">
        <f t="shared" si="132"/>
        <v>-</v>
      </c>
      <c r="DC54" s="139" t="str">
        <f t="shared" si="133"/>
        <v>-</v>
      </c>
      <c r="DD54" s="138" t="str">
        <f t="shared" si="134"/>
        <v>-</v>
      </c>
      <c r="DE54" s="139" t="str">
        <f t="shared" si="135"/>
        <v>-</v>
      </c>
      <c r="DF54" s="138" t="str">
        <f t="shared" si="136"/>
        <v>-</v>
      </c>
      <c r="DG54" s="139" t="str">
        <f t="shared" si="137"/>
        <v>-</v>
      </c>
      <c r="DH54" s="138" t="str">
        <f t="shared" si="138"/>
        <v>-</v>
      </c>
      <c r="DI54" s="139" t="str">
        <f t="shared" si="139"/>
        <v>-</v>
      </c>
      <c r="DJ54" s="138" t="str">
        <f t="shared" si="140"/>
        <v>-</v>
      </c>
      <c r="DK54" s="139" t="str">
        <f t="shared" si="141"/>
        <v>-</v>
      </c>
    </row>
    <row r="55" spans="1:115" x14ac:dyDescent="0.25">
      <c r="B55" s="44">
        <f>IF(Input!B55="","-",Input!B55)</f>
        <v>49</v>
      </c>
      <c r="C55" s="85" t="str">
        <f>IF(Input!C55="","-",Input!C55)</f>
        <v>-</v>
      </c>
      <c r="D55" s="85" t="str">
        <f>IF(Input!D55="","-",Input!D55)</f>
        <v>-</v>
      </c>
      <c r="E55" s="85" t="str">
        <f>IF(Input!E55="","-",Input!E55)</f>
        <v>-</v>
      </c>
      <c r="F55" s="85" t="str">
        <f>IF(Input!F55="","-",Input!F55)</f>
        <v>-</v>
      </c>
      <c r="G55" s="85" t="str">
        <f>IF(Input!G55="","-",Input!G55)</f>
        <v>-</v>
      </c>
      <c r="H55" s="86" t="str">
        <f>IF(Input!H55="","-",Input!H55)</f>
        <v>-</v>
      </c>
      <c r="I55" s="308" t="str">
        <f>IF(Input!I55="","-",Input!I55)</f>
        <v>-</v>
      </c>
      <c r="K55" s="113" t="str">
        <f>IF(ISBLANK(VLOOKUP($B55,'MAIN - SCORING'!$B$14:$L$115,6,FALSE)),"-",VLOOKUP($B55,'MAIN - SCORING'!$B$14:$L$115,6,FALSE))</f>
        <v>-</v>
      </c>
      <c r="L55" s="113" t="str">
        <f>IF(ISBLANK(VLOOKUP($B55,'MAIN - SCORING'!$B$14:$L$115,7,FALSE)),"-",VLOOKUP($B55,'MAIN - SCORING'!$B$14:$L$115,7,FALSE))</f>
        <v>-</v>
      </c>
      <c r="M55" s="118">
        <f t="shared" si="0"/>
        <v>0</v>
      </c>
      <c r="N55" s="113" t="str">
        <f>IF(ISBLANK(VLOOKUP($B55,'MAIN - SCORING'!$B$14:$L$115,8,FALSE)),"-",VLOOKUP($B55,'MAIN - SCORING'!$B$14:$L$115,8,FALSE))</f>
        <v>-</v>
      </c>
      <c r="O55" s="113" t="str">
        <f>IF(ISBLANK(VLOOKUP($B55,'MAIN - SCORING'!$B$14:$L$115,9,FALSE)),"-",VLOOKUP($B55,'MAIN - SCORING'!$B$14:$L$115,9,FALSE))</f>
        <v>-</v>
      </c>
      <c r="P55" s="118">
        <f t="shared" si="1"/>
        <v>0</v>
      </c>
      <c r="Q55" s="113" t="str">
        <f>IF(ISBLANK(VLOOKUP($B55,'MAIN - SCORING'!$B$14:$L$115,10,FALSE)),"-",VLOOKUP($B55,'MAIN - SCORING'!$B$14:$L$115,10,FALSE))</f>
        <v>-</v>
      </c>
      <c r="R55" s="113" t="str">
        <f>IF(ISBLANK(VLOOKUP($B55,'MAIN - SCORING'!$B$14:$L$115,11,FALSE)),"-",VLOOKUP($B55,'MAIN - SCORING'!$B$14:$L$115,11,FALSE))</f>
        <v>-</v>
      </c>
      <c r="S55" s="118">
        <f t="shared" si="2"/>
        <v>0</v>
      </c>
      <c r="T55" s="111">
        <f t="shared" si="3"/>
        <v>0</v>
      </c>
      <c r="U55" s="113" t="str">
        <f>IF(ISBLANK(VLOOKUP($B55,'MAIN - SCORING'!$N$14:$X$115,6,FALSE)),"-",VLOOKUP($B55,'MAIN - SCORING'!$N$14:$X$115,6,FALSE))</f>
        <v>-</v>
      </c>
      <c r="V55" s="113" t="str">
        <f>IF(ISBLANK(VLOOKUP($B55,'MAIN - SCORING'!$N$14:$X$115,7,FALSE)),"-",VLOOKUP($B55,'MAIN - SCORING'!$N$14:$X$115,7,FALSE))</f>
        <v>-</v>
      </c>
      <c r="W55" s="118">
        <f t="shared" si="4"/>
        <v>0</v>
      </c>
      <c r="X55" s="113" t="str">
        <f>IF(ISBLANK(VLOOKUP($B55,'MAIN - SCORING'!$N$14:$X$115,8,FALSE)),"-",VLOOKUP($B55,'MAIN - SCORING'!$N$14:$X$115,8,FALSE))</f>
        <v>-</v>
      </c>
      <c r="Y55" s="113" t="str">
        <f>IF(ISBLANK(VLOOKUP($B55,'MAIN - SCORING'!$N$14:$X$115,9,FALSE)),"-",VLOOKUP($B55,'MAIN - SCORING'!$N$14:$X$115,9,FALSE))</f>
        <v>-</v>
      </c>
      <c r="Z55" s="118">
        <f t="shared" si="5"/>
        <v>0</v>
      </c>
      <c r="AA55" s="113" t="str">
        <f>IF(ISBLANK(VLOOKUP($B55,'MAIN - SCORING'!$N$14:$X$115,10,FALSE)),"-",VLOOKUP($B55,'MAIN - SCORING'!$N$14:$X$115,10,FALSE))</f>
        <v>-</v>
      </c>
      <c r="AB55" s="113" t="str">
        <f>IF(ISBLANK(VLOOKUP($B55,'MAIN - SCORING'!$N$14:$X$115,11,FALSE)),"-",VLOOKUP($B55,'MAIN - SCORING'!$N$14:$X$115,11,FALSE))</f>
        <v>-</v>
      </c>
      <c r="AC55" s="118">
        <f t="shared" si="6"/>
        <v>0</v>
      </c>
      <c r="AD55" s="111">
        <f t="shared" si="7"/>
        <v>0</v>
      </c>
      <c r="AE55" s="113" t="str">
        <f>IF(ISBLANK(VLOOKUP($B55,'MAIN - SCORING'!$Z$14:$AJ$115,6,FALSE)),"-",VLOOKUP($B55,'MAIN - SCORING'!$Z$14:$AJ$115,6,FALSE))</f>
        <v>-</v>
      </c>
      <c r="AF55" s="113" t="str">
        <f>IF(ISBLANK(VLOOKUP($B55,'MAIN - SCORING'!$Z$14:$AJ$115,7,FALSE)),"-",VLOOKUP($B55,'MAIN - SCORING'!$Z$14:$AJ$115,7,FALSE))</f>
        <v>-</v>
      </c>
      <c r="AG55" s="118">
        <f t="shared" si="8"/>
        <v>0</v>
      </c>
      <c r="AH55" s="113" t="str">
        <f>IF(ISBLANK(VLOOKUP($B55,'MAIN - SCORING'!$Z$14:$AJ$115,8,FALSE)),"-",VLOOKUP($B55,'MAIN - SCORING'!$Z$14:$AJ$115,8,FALSE))</f>
        <v>-</v>
      </c>
      <c r="AI55" s="113" t="str">
        <f>IF(ISBLANK(VLOOKUP($B55,'MAIN - SCORING'!$Z$14:$AJ$115,9,FALSE)),"-",VLOOKUP($B55,'MAIN - SCORING'!$Z$14:$AJ$115,9,FALSE))</f>
        <v>-</v>
      </c>
      <c r="AJ55" s="118">
        <f t="shared" si="9"/>
        <v>0</v>
      </c>
      <c r="AK55" s="113" t="str">
        <f>IF(ISBLANK(VLOOKUP($B55,'MAIN - SCORING'!$Z$14:$AJ$115,10,FALSE)),"-",VLOOKUP($B55,'MAIN - SCORING'!$Z$14:$AJ$115,10,FALSE))</f>
        <v>-</v>
      </c>
      <c r="AL55" s="113" t="str">
        <f>IF(ISBLANK(VLOOKUP($B55,'MAIN - SCORING'!$Z$14:$AJ$115,11,FALSE)),"-",VLOOKUP($B55,'MAIN - SCORING'!$Z$14:$AJ$115,11,FALSE))</f>
        <v>-</v>
      </c>
      <c r="AM55" s="118">
        <f t="shared" si="10"/>
        <v>0</v>
      </c>
      <c r="AN55" s="111">
        <f t="shared" si="11"/>
        <v>0</v>
      </c>
      <c r="AP55" s="115" t="str">
        <f t="shared" si="12"/>
        <v>-</v>
      </c>
      <c r="AQ55" s="130">
        <f t="shared" si="78"/>
        <v>0</v>
      </c>
      <c r="AR55" s="131">
        <f>IF(AQ55="-","-",(AQ55*Lookups!$T$3))</f>
        <v>0</v>
      </c>
      <c r="AS55" s="92" t="str">
        <f t="shared" si="77"/>
        <v>-</v>
      </c>
      <c r="AT55" s="92" t="str">
        <f t="shared" si="79"/>
        <v>-</v>
      </c>
      <c r="AU55" s="92" t="str">
        <f t="shared" si="80"/>
        <v>-</v>
      </c>
      <c r="AV55" s="93" t="str">
        <f>IF(I55="-","-",(I55/Lookups!$T$3))</f>
        <v>-</v>
      </c>
      <c r="AW55" s="94" t="str">
        <f t="shared" si="81"/>
        <v>-</v>
      </c>
      <c r="AX55" s="95" t="str">
        <f>IF(AW55="M",VLOOKUP(TEXT(MROUND(AV55,0.05),"#.00"),Lookups!$D$8:$E$3912,2,FALSE),"-")</f>
        <v>-</v>
      </c>
      <c r="AY55" s="95" t="str">
        <f>IF(AW55="W",VLOOKUP(TEXT(MROUND(AV55,0.05),"#.00"),Lookups!$J$8:$K$2640,2,FALSE),"-")</f>
        <v>-</v>
      </c>
      <c r="AZ55" s="95" t="str">
        <f>IF(H55="-","-",IF(AS55="Master",VLOOKUP(H55,Lookups!$O$8:$P$59,2,FALSE),"-"))</f>
        <v>-</v>
      </c>
      <c r="BB55" s="113" t="str">
        <f>IF(G55="-","-",VLOOKUP(G55,Input!$BZ$7:$CA$83,2,FALSE))</f>
        <v>-</v>
      </c>
      <c r="BD55" s="138" t="str">
        <f t="shared" si="82"/>
        <v>-</v>
      </c>
      <c r="BE55" s="139" t="str">
        <f t="shared" si="83"/>
        <v>-</v>
      </c>
      <c r="BF55" s="138" t="str">
        <f t="shared" si="84"/>
        <v>-</v>
      </c>
      <c r="BG55" s="139" t="str">
        <f t="shared" si="85"/>
        <v>-</v>
      </c>
      <c r="BH55" s="138" t="str">
        <f t="shared" si="86"/>
        <v>-</v>
      </c>
      <c r="BI55" s="139" t="str">
        <f t="shared" si="87"/>
        <v>-</v>
      </c>
      <c r="BJ55" s="138" t="str">
        <f t="shared" si="88"/>
        <v>-</v>
      </c>
      <c r="BK55" s="139" t="str">
        <f t="shared" si="89"/>
        <v>-</v>
      </c>
      <c r="BL55" s="138" t="str">
        <f t="shared" si="90"/>
        <v>-</v>
      </c>
      <c r="BM55" s="139" t="str">
        <f t="shared" si="91"/>
        <v>-</v>
      </c>
      <c r="BN55" s="138" t="str">
        <f t="shared" si="92"/>
        <v>-</v>
      </c>
      <c r="BO55" s="139" t="str">
        <f t="shared" si="93"/>
        <v>-</v>
      </c>
      <c r="BP55" s="138" t="str">
        <f t="shared" si="94"/>
        <v>-</v>
      </c>
      <c r="BQ55" s="139" t="str">
        <f t="shared" si="95"/>
        <v>-</v>
      </c>
      <c r="BR55" s="138" t="str">
        <f t="shared" si="96"/>
        <v>-</v>
      </c>
      <c r="BS55" s="139" t="str">
        <f t="shared" si="97"/>
        <v>-</v>
      </c>
      <c r="BT55" s="138" t="str">
        <f t="shared" si="98"/>
        <v>-</v>
      </c>
      <c r="BU55" s="139" t="str">
        <f t="shared" si="99"/>
        <v>-</v>
      </c>
      <c r="BV55" s="138" t="str">
        <f t="shared" si="100"/>
        <v>-</v>
      </c>
      <c r="BW55" s="139" t="str">
        <f t="shared" si="101"/>
        <v>-</v>
      </c>
      <c r="BX55" s="138" t="str">
        <f t="shared" si="102"/>
        <v>-</v>
      </c>
      <c r="BY55" s="139" t="str">
        <f t="shared" si="103"/>
        <v>-</v>
      </c>
      <c r="BZ55" s="138" t="str">
        <f t="shared" si="104"/>
        <v>-</v>
      </c>
      <c r="CA55" s="139" t="str">
        <f t="shared" si="105"/>
        <v>-</v>
      </c>
      <c r="CB55" s="138" t="str">
        <f t="shared" si="106"/>
        <v>-</v>
      </c>
      <c r="CC55" s="139" t="str">
        <f t="shared" si="107"/>
        <v>-</v>
      </c>
      <c r="CD55" s="138" t="str">
        <f t="shared" si="108"/>
        <v>-</v>
      </c>
      <c r="CE55" s="139" t="str">
        <f t="shared" si="109"/>
        <v>-</v>
      </c>
      <c r="CF55" s="138" t="str">
        <f t="shared" si="110"/>
        <v>-</v>
      </c>
      <c r="CG55" s="139" t="str">
        <f t="shared" si="111"/>
        <v>-</v>
      </c>
      <c r="CH55" s="138" t="str">
        <f t="shared" si="112"/>
        <v>-</v>
      </c>
      <c r="CI55" s="139" t="str">
        <f t="shared" si="113"/>
        <v>-</v>
      </c>
      <c r="CJ55" s="138" t="str">
        <f t="shared" si="114"/>
        <v>-</v>
      </c>
      <c r="CK55" s="139" t="str">
        <f t="shared" si="115"/>
        <v>-</v>
      </c>
      <c r="CL55" s="138" t="str">
        <f t="shared" si="116"/>
        <v>-</v>
      </c>
      <c r="CM55" s="139" t="str">
        <f t="shared" si="117"/>
        <v>-</v>
      </c>
      <c r="CN55" s="138" t="str">
        <f t="shared" si="118"/>
        <v>-</v>
      </c>
      <c r="CO55" s="139" t="str">
        <f t="shared" si="119"/>
        <v>-</v>
      </c>
      <c r="CP55" s="138" t="str">
        <f t="shared" si="120"/>
        <v>-</v>
      </c>
      <c r="CQ55" s="139" t="str">
        <f t="shared" si="121"/>
        <v>-</v>
      </c>
      <c r="CR55" s="138" t="str">
        <f t="shared" si="122"/>
        <v>-</v>
      </c>
      <c r="CS55" s="139" t="str">
        <f t="shared" si="123"/>
        <v>-</v>
      </c>
      <c r="CT55" s="138" t="str">
        <f t="shared" si="124"/>
        <v>-</v>
      </c>
      <c r="CU55" s="139" t="str">
        <f t="shared" si="125"/>
        <v>-</v>
      </c>
      <c r="CV55" s="138" t="str">
        <f t="shared" si="126"/>
        <v>-</v>
      </c>
      <c r="CW55" s="139" t="str">
        <f t="shared" si="127"/>
        <v>-</v>
      </c>
      <c r="CX55" s="138" t="str">
        <f t="shared" si="128"/>
        <v>-</v>
      </c>
      <c r="CY55" s="139" t="str">
        <f t="shared" si="129"/>
        <v>-</v>
      </c>
      <c r="CZ55" s="138" t="str">
        <f t="shared" si="130"/>
        <v>-</v>
      </c>
      <c r="DA55" s="139" t="str">
        <f t="shared" si="131"/>
        <v>-</v>
      </c>
      <c r="DB55" s="138" t="str">
        <f t="shared" si="132"/>
        <v>-</v>
      </c>
      <c r="DC55" s="139" t="str">
        <f t="shared" si="133"/>
        <v>-</v>
      </c>
      <c r="DD55" s="138" t="str">
        <f t="shared" si="134"/>
        <v>-</v>
      </c>
      <c r="DE55" s="139" t="str">
        <f t="shared" si="135"/>
        <v>-</v>
      </c>
      <c r="DF55" s="138" t="str">
        <f t="shared" si="136"/>
        <v>-</v>
      </c>
      <c r="DG55" s="139" t="str">
        <f t="shared" si="137"/>
        <v>-</v>
      </c>
      <c r="DH55" s="138" t="str">
        <f t="shared" si="138"/>
        <v>-</v>
      </c>
      <c r="DI55" s="139" t="str">
        <f t="shared" si="139"/>
        <v>-</v>
      </c>
      <c r="DJ55" s="138" t="str">
        <f t="shared" si="140"/>
        <v>-</v>
      </c>
      <c r="DK55" s="139" t="str">
        <f t="shared" si="141"/>
        <v>-</v>
      </c>
    </row>
    <row r="56" spans="1:115" x14ac:dyDescent="0.25">
      <c r="B56" s="44">
        <f>IF(Input!B56="","-",Input!B56)</f>
        <v>50</v>
      </c>
      <c r="C56" s="85" t="str">
        <f>IF(Input!C56="","-",Input!C56)</f>
        <v>-</v>
      </c>
      <c r="D56" s="85" t="str">
        <f>IF(Input!D56="","-",Input!D56)</f>
        <v>-</v>
      </c>
      <c r="E56" s="85" t="str">
        <f>IF(Input!E56="","-",Input!E56)</f>
        <v>-</v>
      </c>
      <c r="F56" s="85" t="str">
        <f>IF(Input!F56="","-",Input!F56)</f>
        <v>-</v>
      </c>
      <c r="G56" s="85" t="str">
        <f>IF(Input!G56="","-",Input!G56)</f>
        <v>-</v>
      </c>
      <c r="H56" s="86" t="str">
        <f>IF(Input!H56="","-",Input!H56)</f>
        <v>-</v>
      </c>
      <c r="I56" s="308" t="str">
        <f>IF(Input!I56="","-",Input!I56)</f>
        <v>-</v>
      </c>
      <c r="K56" s="113" t="str">
        <f>IF(ISBLANK(VLOOKUP($B56,'MAIN - SCORING'!$B$14:$L$115,6,FALSE)),"-",VLOOKUP($B56,'MAIN - SCORING'!$B$14:$L$115,6,FALSE))</f>
        <v>-</v>
      </c>
      <c r="L56" s="113" t="str">
        <f>IF(ISBLANK(VLOOKUP($B56,'MAIN - SCORING'!$B$14:$L$115,7,FALSE)),"-",VLOOKUP($B56,'MAIN - SCORING'!$B$14:$L$115,7,FALSE))</f>
        <v>-</v>
      </c>
      <c r="M56" s="118">
        <f t="shared" si="0"/>
        <v>0</v>
      </c>
      <c r="N56" s="113" t="str">
        <f>IF(ISBLANK(VLOOKUP($B56,'MAIN - SCORING'!$B$14:$L$115,8,FALSE)),"-",VLOOKUP($B56,'MAIN - SCORING'!$B$14:$L$115,8,FALSE))</f>
        <v>-</v>
      </c>
      <c r="O56" s="113" t="str">
        <f>IF(ISBLANK(VLOOKUP($B56,'MAIN - SCORING'!$B$14:$L$115,9,FALSE)),"-",VLOOKUP($B56,'MAIN - SCORING'!$B$14:$L$115,9,FALSE))</f>
        <v>-</v>
      </c>
      <c r="P56" s="118">
        <f t="shared" si="1"/>
        <v>0</v>
      </c>
      <c r="Q56" s="113" t="str">
        <f>IF(ISBLANK(VLOOKUP($B56,'MAIN - SCORING'!$B$14:$L$115,10,FALSE)),"-",VLOOKUP($B56,'MAIN - SCORING'!$B$14:$L$115,10,FALSE))</f>
        <v>-</v>
      </c>
      <c r="R56" s="113" t="str">
        <f>IF(ISBLANK(VLOOKUP($B56,'MAIN - SCORING'!$B$14:$L$115,11,FALSE)),"-",VLOOKUP($B56,'MAIN - SCORING'!$B$14:$L$115,11,FALSE))</f>
        <v>-</v>
      </c>
      <c r="S56" s="118">
        <f t="shared" si="2"/>
        <v>0</v>
      </c>
      <c r="T56" s="111">
        <f t="shared" si="3"/>
        <v>0</v>
      </c>
      <c r="U56" s="113" t="str">
        <f>IF(ISBLANK(VLOOKUP($B56,'MAIN - SCORING'!$N$14:$X$115,6,FALSE)),"-",VLOOKUP($B56,'MAIN - SCORING'!$N$14:$X$115,6,FALSE))</f>
        <v>-</v>
      </c>
      <c r="V56" s="113" t="str">
        <f>IF(ISBLANK(VLOOKUP($B56,'MAIN - SCORING'!$N$14:$X$115,7,FALSE)),"-",VLOOKUP($B56,'MAIN - SCORING'!$N$14:$X$115,7,FALSE))</f>
        <v>-</v>
      </c>
      <c r="W56" s="118">
        <f t="shared" si="4"/>
        <v>0</v>
      </c>
      <c r="X56" s="113" t="str">
        <f>IF(ISBLANK(VLOOKUP($B56,'MAIN - SCORING'!$N$14:$X$115,8,FALSE)),"-",VLOOKUP($B56,'MAIN - SCORING'!$N$14:$X$115,8,FALSE))</f>
        <v>-</v>
      </c>
      <c r="Y56" s="113" t="str">
        <f>IF(ISBLANK(VLOOKUP($B56,'MAIN - SCORING'!$N$14:$X$115,9,FALSE)),"-",VLOOKUP($B56,'MAIN - SCORING'!$N$14:$X$115,9,FALSE))</f>
        <v>-</v>
      </c>
      <c r="Z56" s="118">
        <f t="shared" si="5"/>
        <v>0</v>
      </c>
      <c r="AA56" s="113" t="str">
        <f>IF(ISBLANK(VLOOKUP($B56,'MAIN - SCORING'!$N$14:$X$115,10,FALSE)),"-",VLOOKUP($B56,'MAIN - SCORING'!$N$14:$X$115,10,FALSE))</f>
        <v>-</v>
      </c>
      <c r="AB56" s="113" t="str">
        <f>IF(ISBLANK(VLOOKUP($B56,'MAIN - SCORING'!$N$14:$X$115,11,FALSE)),"-",VLOOKUP($B56,'MAIN - SCORING'!$N$14:$X$115,11,FALSE))</f>
        <v>-</v>
      </c>
      <c r="AC56" s="118">
        <f t="shared" si="6"/>
        <v>0</v>
      </c>
      <c r="AD56" s="111">
        <f t="shared" si="7"/>
        <v>0</v>
      </c>
      <c r="AE56" s="113" t="str">
        <f>IF(ISBLANK(VLOOKUP($B56,'MAIN - SCORING'!$Z$14:$AJ$115,6,FALSE)),"-",VLOOKUP($B56,'MAIN - SCORING'!$Z$14:$AJ$115,6,FALSE))</f>
        <v>-</v>
      </c>
      <c r="AF56" s="113" t="str">
        <f>IF(ISBLANK(VLOOKUP($B56,'MAIN - SCORING'!$Z$14:$AJ$115,7,FALSE)),"-",VLOOKUP($B56,'MAIN - SCORING'!$Z$14:$AJ$115,7,FALSE))</f>
        <v>-</v>
      </c>
      <c r="AG56" s="118">
        <f t="shared" si="8"/>
        <v>0</v>
      </c>
      <c r="AH56" s="113" t="str">
        <f>IF(ISBLANK(VLOOKUP($B56,'MAIN - SCORING'!$Z$14:$AJ$115,8,FALSE)),"-",VLOOKUP($B56,'MAIN - SCORING'!$Z$14:$AJ$115,8,FALSE))</f>
        <v>-</v>
      </c>
      <c r="AI56" s="113" t="str">
        <f>IF(ISBLANK(VLOOKUP($B56,'MAIN - SCORING'!$Z$14:$AJ$115,9,FALSE)),"-",VLOOKUP($B56,'MAIN - SCORING'!$Z$14:$AJ$115,9,FALSE))</f>
        <v>-</v>
      </c>
      <c r="AJ56" s="118">
        <f t="shared" si="9"/>
        <v>0</v>
      </c>
      <c r="AK56" s="113" t="str">
        <f>IF(ISBLANK(VLOOKUP($B56,'MAIN - SCORING'!$Z$14:$AJ$115,10,FALSE)),"-",VLOOKUP($B56,'MAIN - SCORING'!$Z$14:$AJ$115,10,FALSE))</f>
        <v>-</v>
      </c>
      <c r="AL56" s="113" t="str">
        <f>IF(ISBLANK(VLOOKUP($B56,'MAIN - SCORING'!$Z$14:$AJ$115,11,FALSE)),"-",VLOOKUP($B56,'MAIN - SCORING'!$Z$14:$AJ$115,11,FALSE))</f>
        <v>-</v>
      </c>
      <c r="AM56" s="118">
        <f t="shared" si="10"/>
        <v>0</v>
      </c>
      <c r="AN56" s="111">
        <f t="shared" si="11"/>
        <v>0</v>
      </c>
      <c r="AP56" s="115" t="str">
        <f t="shared" si="12"/>
        <v>-</v>
      </c>
      <c r="AQ56" s="130">
        <f t="shared" si="78"/>
        <v>0</v>
      </c>
      <c r="AR56" s="131">
        <f>IF(AQ56="-","-",(AQ56*Lookups!$T$3))</f>
        <v>0</v>
      </c>
      <c r="AS56" s="92" t="str">
        <f t="shared" si="77"/>
        <v>-</v>
      </c>
      <c r="AT56" s="92" t="str">
        <f t="shared" si="79"/>
        <v>-</v>
      </c>
      <c r="AU56" s="92" t="str">
        <f t="shared" si="80"/>
        <v>-</v>
      </c>
      <c r="AV56" s="93" t="str">
        <f>IF(I56="-","-",(I56/Lookups!$T$3))</f>
        <v>-</v>
      </c>
      <c r="AW56" s="94" t="str">
        <f t="shared" si="81"/>
        <v>-</v>
      </c>
      <c r="AX56" s="95" t="str">
        <f>IF(AW56="M",VLOOKUP(TEXT(MROUND(AV56,0.05),"#.00"),Lookups!$D$8:$E$3912,2,FALSE),"-")</f>
        <v>-</v>
      </c>
      <c r="AY56" s="95" t="str">
        <f>IF(AW56="W",VLOOKUP(TEXT(MROUND(AV56,0.05),"#.00"),Lookups!$J$8:$K$2640,2,FALSE),"-")</f>
        <v>-</v>
      </c>
      <c r="AZ56" s="95" t="str">
        <f>IF(H56="-","-",IF(AS56="Master",VLOOKUP(H56,Lookups!$O$8:$P$59,2,FALSE),"-"))</f>
        <v>-</v>
      </c>
      <c r="BB56" s="113" t="str">
        <f>IF(G56="-","-",VLOOKUP(G56,Input!$BZ$7:$CA$83,2,FALSE))</f>
        <v>-</v>
      </c>
      <c r="BD56" s="138" t="str">
        <f t="shared" si="82"/>
        <v>-</v>
      </c>
      <c r="BE56" s="139" t="str">
        <f t="shared" si="83"/>
        <v>-</v>
      </c>
      <c r="BF56" s="138" t="str">
        <f t="shared" si="84"/>
        <v>-</v>
      </c>
      <c r="BG56" s="139" t="str">
        <f t="shared" si="85"/>
        <v>-</v>
      </c>
      <c r="BH56" s="138" t="str">
        <f t="shared" si="86"/>
        <v>-</v>
      </c>
      <c r="BI56" s="139" t="str">
        <f t="shared" si="87"/>
        <v>-</v>
      </c>
      <c r="BJ56" s="138" t="str">
        <f t="shared" si="88"/>
        <v>-</v>
      </c>
      <c r="BK56" s="139" t="str">
        <f t="shared" si="89"/>
        <v>-</v>
      </c>
      <c r="BL56" s="138" t="str">
        <f t="shared" si="90"/>
        <v>-</v>
      </c>
      <c r="BM56" s="139" t="str">
        <f t="shared" si="91"/>
        <v>-</v>
      </c>
      <c r="BN56" s="138" t="str">
        <f t="shared" si="92"/>
        <v>-</v>
      </c>
      <c r="BO56" s="139" t="str">
        <f t="shared" si="93"/>
        <v>-</v>
      </c>
      <c r="BP56" s="138" t="str">
        <f t="shared" si="94"/>
        <v>-</v>
      </c>
      <c r="BQ56" s="139" t="str">
        <f t="shared" si="95"/>
        <v>-</v>
      </c>
      <c r="BR56" s="138" t="str">
        <f t="shared" si="96"/>
        <v>-</v>
      </c>
      <c r="BS56" s="139" t="str">
        <f t="shared" si="97"/>
        <v>-</v>
      </c>
      <c r="BT56" s="138" t="str">
        <f t="shared" si="98"/>
        <v>-</v>
      </c>
      <c r="BU56" s="139" t="str">
        <f t="shared" si="99"/>
        <v>-</v>
      </c>
      <c r="BV56" s="138" t="str">
        <f t="shared" si="100"/>
        <v>-</v>
      </c>
      <c r="BW56" s="139" t="str">
        <f t="shared" si="101"/>
        <v>-</v>
      </c>
      <c r="BX56" s="138" t="str">
        <f t="shared" si="102"/>
        <v>-</v>
      </c>
      <c r="BY56" s="139" t="str">
        <f t="shared" si="103"/>
        <v>-</v>
      </c>
      <c r="BZ56" s="138" t="str">
        <f t="shared" si="104"/>
        <v>-</v>
      </c>
      <c r="CA56" s="139" t="str">
        <f t="shared" si="105"/>
        <v>-</v>
      </c>
      <c r="CB56" s="138" t="str">
        <f t="shared" si="106"/>
        <v>-</v>
      </c>
      <c r="CC56" s="139" t="str">
        <f t="shared" si="107"/>
        <v>-</v>
      </c>
      <c r="CD56" s="138" t="str">
        <f t="shared" si="108"/>
        <v>-</v>
      </c>
      <c r="CE56" s="139" t="str">
        <f t="shared" si="109"/>
        <v>-</v>
      </c>
      <c r="CF56" s="138" t="str">
        <f t="shared" si="110"/>
        <v>-</v>
      </c>
      <c r="CG56" s="139" t="str">
        <f t="shared" si="111"/>
        <v>-</v>
      </c>
      <c r="CH56" s="138" t="str">
        <f t="shared" si="112"/>
        <v>-</v>
      </c>
      <c r="CI56" s="139" t="str">
        <f t="shared" si="113"/>
        <v>-</v>
      </c>
      <c r="CJ56" s="138" t="str">
        <f t="shared" si="114"/>
        <v>-</v>
      </c>
      <c r="CK56" s="139" t="str">
        <f t="shared" si="115"/>
        <v>-</v>
      </c>
      <c r="CL56" s="138" t="str">
        <f t="shared" si="116"/>
        <v>-</v>
      </c>
      <c r="CM56" s="139" t="str">
        <f t="shared" si="117"/>
        <v>-</v>
      </c>
      <c r="CN56" s="138" t="str">
        <f t="shared" si="118"/>
        <v>-</v>
      </c>
      <c r="CO56" s="139" t="str">
        <f t="shared" si="119"/>
        <v>-</v>
      </c>
      <c r="CP56" s="138" t="str">
        <f t="shared" si="120"/>
        <v>-</v>
      </c>
      <c r="CQ56" s="139" t="str">
        <f t="shared" si="121"/>
        <v>-</v>
      </c>
      <c r="CR56" s="138" t="str">
        <f t="shared" si="122"/>
        <v>-</v>
      </c>
      <c r="CS56" s="139" t="str">
        <f t="shared" si="123"/>
        <v>-</v>
      </c>
      <c r="CT56" s="138" t="str">
        <f t="shared" si="124"/>
        <v>-</v>
      </c>
      <c r="CU56" s="139" t="str">
        <f t="shared" si="125"/>
        <v>-</v>
      </c>
      <c r="CV56" s="138" t="str">
        <f t="shared" si="126"/>
        <v>-</v>
      </c>
      <c r="CW56" s="139" t="str">
        <f t="shared" si="127"/>
        <v>-</v>
      </c>
      <c r="CX56" s="138" t="str">
        <f t="shared" si="128"/>
        <v>-</v>
      </c>
      <c r="CY56" s="139" t="str">
        <f t="shared" si="129"/>
        <v>-</v>
      </c>
      <c r="CZ56" s="138" t="str">
        <f t="shared" si="130"/>
        <v>-</v>
      </c>
      <c r="DA56" s="139" t="str">
        <f t="shared" si="131"/>
        <v>-</v>
      </c>
      <c r="DB56" s="138" t="str">
        <f t="shared" si="132"/>
        <v>-</v>
      </c>
      <c r="DC56" s="139" t="str">
        <f t="shared" si="133"/>
        <v>-</v>
      </c>
      <c r="DD56" s="138" t="str">
        <f t="shared" si="134"/>
        <v>-</v>
      </c>
      <c r="DE56" s="139" t="str">
        <f t="shared" si="135"/>
        <v>-</v>
      </c>
      <c r="DF56" s="138" t="str">
        <f t="shared" si="136"/>
        <v>-</v>
      </c>
      <c r="DG56" s="139" t="str">
        <f t="shared" si="137"/>
        <v>-</v>
      </c>
      <c r="DH56" s="138" t="str">
        <f t="shared" si="138"/>
        <v>-</v>
      </c>
      <c r="DI56" s="139" t="str">
        <f t="shared" si="139"/>
        <v>-</v>
      </c>
      <c r="DJ56" s="138" t="str">
        <f t="shared" si="140"/>
        <v>-</v>
      </c>
      <c r="DK56" s="139" t="str">
        <f t="shared" si="141"/>
        <v>-</v>
      </c>
    </row>
    <row r="57" spans="1:115" x14ac:dyDescent="0.25">
      <c r="B57" s="44">
        <f>IF(Input!B57="","-",Input!B57)</f>
        <v>51</v>
      </c>
      <c r="C57" s="85" t="str">
        <f>IF(Input!C57="","-",Input!C57)</f>
        <v>-</v>
      </c>
      <c r="D57" s="85" t="str">
        <f>IF(Input!D57="","-",Input!D57)</f>
        <v>-</v>
      </c>
      <c r="E57" s="85" t="str">
        <f>IF(Input!E57="","-",Input!E57)</f>
        <v>-</v>
      </c>
      <c r="F57" s="85" t="str">
        <f>IF(Input!F57="","-",Input!F57)</f>
        <v>-</v>
      </c>
      <c r="G57" s="85" t="str">
        <f>IF(Input!G57="","-",Input!G57)</f>
        <v>-</v>
      </c>
      <c r="H57" s="86" t="str">
        <f>IF(Input!H57="","-",Input!H57)</f>
        <v>-</v>
      </c>
      <c r="I57" s="308" t="str">
        <f>IF(Input!I57="","-",Input!I57)</f>
        <v>-</v>
      </c>
      <c r="K57" s="113" t="str">
        <f>IF(ISBLANK(VLOOKUP($B57,'MAIN - SCORING'!$B$14:$L$115,6,FALSE)),"-",VLOOKUP($B57,'MAIN - SCORING'!$B$14:$L$115,6,FALSE))</f>
        <v>-</v>
      </c>
      <c r="L57" s="113" t="str">
        <f>IF(ISBLANK(VLOOKUP($B57,'MAIN - SCORING'!$B$14:$L$115,7,FALSE)),"-",VLOOKUP($B57,'MAIN - SCORING'!$B$14:$L$115,7,FALSE))</f>
        <v>-</v>
      </c>
      <c r="M57" s="118">
        <f t="shared" si="0"/>
        <v>0</v>
      </c>
      <c r="N57" s="113" t="str">
        <f>IF(ISBLANK(VLOOKUP($B57,'MAIN - SCORING'!$B$14:$L$115,8,FALSE)),"-",VLOOKUP($B57,'MAIN - SCORING'!$B$14:$L$115,8,FALSE))</f>
        <v>-</v>
      </c>
      <c r="O57" s="113" t="str">
        <f>IF(ISBLANK(VLOOKUP($B57,'MAIN - SCORING'!$B$14:$L$115,9,FALSE)),"-",VLOOKUP($B57,'MAIN - SCORING'!$B$14:$L$115,9,FALSE))</f>
        <v>-</v>
      </c>
      <c r="P57" s="118">
        <f t="shared" si="1"/>
        <v>0</v>
      </c>
      <c r="Q57" s="113" t="str">
        <f>IF(ISBLANK(VLOOKUP($B57,'MAIN - SCORING'!$B$14:$L$115,10,FALSE)),"-",VLOOKUP($B57,'MAIN - SCORING'!$B$14:$L$115,10,FALSE))</f>
        <v>-</v>
      </c>
      <c r="R57" s="113" t="str">
        <f>IF(ISBLANK(VLOOKUP($B57,'MAIN - SCORING'!$B$14:$L$115,11,FALSE)),"-",VLOOKUP($B57,'MAIN - SCORING'!$B$14:$L$115,11,FALSE))</f>
        <v>-</v>
      </c>
      <c r="S57" s="118">
        <f t="shared" si="2"/>
        <v>0</v>
      </c>
      <c r="T57" s="111">
        <f t="shared" si="3"/>
        <v>0</v>
      </c>
      <c r="U57" s="113" t="str">
        <f>IF(ISBLANK(VLOOKUP($B57,'MAIN - SCORING'!$N$14:$X$115,6,FALSE)),"-",VLOOKUP($B57,'MAIN - SCORING'!$N$14:$X$115,6,FALSE))</f>
        <v>-</v>
      </c>
      <c r="V57" s="113" t="str">
        <f>IF(ISBLANK(VLOOKUP($B57,'MAIN - SCORING'!$N$14:$X$115,7,FALSE)),"-",VLOOKUP($B57,'MAIN - SCORING'!$N$14:$X$115,7,FALSE))</f>
        <v>-</v>
      </c>
      <c r="W57" s="118">
        <f t="shared" si="4"/>
        <v>0</v>
      </c>
      <c r="X57" s="113" t="str">
        <f>IF(ISBLANK(VLOOKUP($B57,'MAIN - SCORING'!$N$14:$X$115,8,FALSE)),"-",VLOOKUP($B57,'MAIN - SCORING'!$N$14:$X$115,8,FALSE))</f>
        <v>-</v>
      </c>
      <c r="Y57" s="113" t="str">
        <f>IF(ISBLANK(VLOOKUP($B57,'MAIN - SCORING'!$N$14:$X$115,9,FALSE)),"-",VLOOKUP($B57,'MAIN - SCORING'!$N$14:$X$115,9,FALSE))</f>
        <v>-</v>
      </c>
      <c r="Z57" s="118">
        <f t="shared" si="5"/>
        <v>0</v>
      </c>
      <c r="AA57" s="113" t="str">
        <f>IF(ISBLANK(VLOOKUP($B57,'MAIN - SCORING'!$N$14:$X$115,10,FALSE)),"-",VLOOKUP($B57,'MAIN - SCORING'!$N$14:$X$115,10,FALSE))</f>
        <v>-</v>
      </c>
      <c r="AB57" s="113" t="str">
        <f>IF(ISBLANK(VLOOKUP($B57,'MAIN - SCORING'!$N$14:$X$115,11,FALSE)),"-",VLOOKUP($B57,'MAIN - SCORING'!$N$14:$X$115,11,FALSE))</f>
        <v>-</v>
      </c>
      <c r="AC57" s="118">
        <f t="shared" si="6"/>
        <v>0</v>
      </c>
      <c r="AD57" s="111">
        <f t="shared" si="7"/>
        <v>0</v>
      </c>
      <c r="AE57" s="113" t="str">
        <f>IF(ISBLANK(VLOOKUP($B57,'MAIN - SCORING'!$Z$14:$AJ$115,6,FALSE)),"-",VLOOKUP($B57,'MAIN - SCORING'!$Z$14:$AJ$115,6,FALSE))</f>
        <v>-</v>
      </c>
      <c r="AF57" s="113" t="str">
        <f>IF(ISBLANK(VLOOKUP($B57,'MAIN - SCORING'!$Z$14:$AJ$115,7,FALSE)),"-",VLOOKUP($B57,'MAIN - SCORING'!$Z$14:$AJ$115,7,FALSE))</f>
        <v>-</v>
      </c>
      <c r="AG57" s="118">
        <f t="shared" si="8"/>
        <v>0</v>
      </c>
      <c r="AH57" s="113" t="str">
        <f>IF(ISBLANK(VLOOKUP($B57,'MAIN - SCORING'!$Z$14:$AJ$115,8,FALSE)),"-",VLOOKUP($B57,'MAIN - SCORING'!$Z$14:$AJ$115,8,FALSE))</f>
        <v>-</v>
      </c>
      <c r="AI57" s="113" t="str">
        <f>IF(ISBLANK(VLOOKUP($B57,'MAIN - SCORING'!$Z$14:$AJ$115,9,FALSE)),"-",VLOOKUP($B57,'MAIN - SCORING'!$Z$14:$AJ$115,9,FALSE))</f>
        <v>-</v>
      </c>
      <c r="AJ57" s="118">
        <f t="shared" si="9"/>
        <v>0</v>
      </c>
      <c r="AK57" s="113" t="str">
        <f>IF(ISBLANK(VLOOKUP($B57,'MAIN - SCORING'!$Z$14:$AJ$115,10,FALSE)),"-",VLOOKUP($B57,'MAIN - SCORING'!$Z$14:$AJ$115,10,FALSE))</f>
        <v>-</v>
      </c>
      <c r="AL57" s="113" t="str">
        <f>IF(ISBLANK(VLOOKUP($B57,'MAIN - SCORING'!$Z$14:$AJ$115,11,FALSE)),"-",VLOOKUP($B57,'MAIN - SCORING'!$Z$14:$AJ$115,11,FALSE))</f>
        <v>-</v>
      </c>
      <c r="AM57" s="118">
        <f t="shared" si="10"/>
        <v>0</v>
      </c>
      <c r="AN57" s="111">
        <f t="shared" si="11"/>
        <v>0</v>
      </c>
      <c r="AP57" s="115" t="str">
        <f t="shared" si="12"/>
        <v>-</v>
      </c>
      <c r="AQ57" s="130">
        <f t="shared" si="78"/>
        <v>0</v>
      </c>
      <c r="AR57" s="131">
        <f>IF(AQ57="-","-",(AQ57*Lookups!$T$3))</f>
        <v>0</v>
      </c>
      <c r="AS57" s="92" t="str">
        <f t="shared" si="77"/>
        <v>-</v>
      </c>
      <c r="AT57" s="92" t="str">
        <f t="shared" si="79"/>
        <v>-</v>
      </c>
      <c r="AU57" s="92" t="str">
        <f t="shared" si="80"/>
        <v>-</v>
      </c>
      <c r="AV57" s="93" t="str">
        <f>IF(I57="-","-",(I57/Lookups!$T$3))</f>
        <v>-</v>
      </c>
      <c r="AW57" s="94" t="str">
        <f t="shared" si="81"/>
        <v>-</v>
      </c>
      <c r="AX57" s="95" t="str">
        <f>IF(AW57="M",VLOOKUP(TEXT(MROUND(AV57,0.05),"#.00"),Lookups!$D$8:$E$3912,2,FALSE),"-")</f>
        <v>-</v>
      </c>
      <c r="AY57" s="95" t="str">
        <f>IF(AW57="W",VLOOKUP(TEXT(MROUND(AV57,0.05),"#.00"),Lookups!$J$8:$K$2640,2,FALSE),"-")</f>
        <v>-</v>
      </c>
      <c r="AZ57" s="95" t="str">
        <f>IF(H57="-","-",IF(AS57="Master",VLOOKUP(H57,Lookups!$O$8:$P$59,2,FALSE),"-"))</f>
        <v>-</v>
      </c>
      <c r="BB57" s="113" t="str">
        <f>IF(G57="-","-",VLOOKUP(G57,Input!$BZ$7:$CA$83,2,FALSE))</f>
        <v>-</v>
      </c>
      <c r="BD57" s="138" t="str">
        <f t="shared" si="82"/>
        <v>-</v>
      </c>
      <c r="BE57" s="139" t="str">
        <f t="shared" si="83"/>
        <v>-</v>
      </c>
      <c r="BF57" s="138" t="str">
        <f t="shared" si="84"/>
        <v>-</v>
      </c>
      <c r="BG57" s="139" t="str">
        <f t="shared" si="85"/>
        <v>-</v>
      </c>
      <c r="BH57" s="138" t="str">
        <f t="shared" si="86"/>
        <v>-</v>
      </c>
      <c r="BI57" s="139" t="str">
        <f t="shared" si="87"/>
        <v>-</v>
      </c>
      <c r="BJ57" s="138" t="str">
        <f t="shared" si="88"/>
        <v>-</v>
      </c>
      <c r="BK57" s="139" t="str">
        <f t="shared" si="89"/>
        <v>-</v>
      </c>
      <c r="BL57" s="138" t="str">
        <f t="shared" si="90"/>
        <v>-</v>
      </c>
      <c r="BM57" s="139" t="str">
        <f t="shared" si="91"/>
        <v>-</v>
      </c>
      <c r="BN57" s="138" t="str">
        <f t="shared" si="92"/>
        <v>-</v>
      </c>
      <c r="BO57" s="139" t="str">
        <f t="shared" si="93"/>
        <v>-</v>
      </c>
      <c r="BP57" s="138" t="str">
        <f t="shared" si="94"/>
        <v>-</v>
      </c>
      <c r="BQ57" s="139" t="str">
        <f t="shared" si="95"/>
        <v>-</v>
      </c>
      <c r="BR57" s="138" t="str">
        <f t="shared" si="96"/>
        <v>-</v>
      </c>
      <c r="BS57" s="139" t="str">
        <f t="shared" si="97"/>
        <v>-</v>
      </c>
      <c r="BT57" s="138" t="str">
        <f t="shared" si="98"/>
        <v>-</v>
      </c>
      <c r="BU57" s="139" t="str">
        <f t="shared" si="99"/>
        <v>-</v>
      </c>
      <c r="BV57" s="138" t="str">
        <f t="shared" si="100"/>
        <v>-</v>
      </c>
      <c r="BW57" s="139" t="str">
        <f t="shared" si="101"/>
        <v>-</v>
      </c>
      <c r="BX57" s="138" t="str">
        <f t="shared" si="102"/>
        <v>-</v>
      </c>
      <c r="BY57" s="139" t="str">
        <f t="shared" si="103"/>
        <v>-</v>
      </c>
      <c r="BZ57" s="138" t="str">
        <f t="shared" si="104"/>
        <v>-</v>
      </c>
      <c r="CA57" s="139" t="str">
        <f t="shared" si="105"/>
        <v>-</v>
      </c>
      <c r="CB57" s="138" t="str">
        <f t="shared" si="106"/>
        <v>-</v>
      </c>
      <c r="CC57" s="139" t="str">
        <f t="shared" si="107"/>
        <v>-</v>
      </c>
      <c r="CD57" s="138" t="str">
        <f t="shared" si="108"/>
        <v>-</v>
      </c>
      <c r="CE57" s="139" t="str">
        <f t="shared" si="109"/>
        <v>-</v>
      </c>
      <c r="CF57" s="138" t="str">
        <f t="shared" si="110"/>
        <v>-</v>
      </c>
      <c r="CG57" s="139" t="str">
        <f t="shared" si="111"/>
        <v>-</v>
      </c>
      <c r="CH57" s="138" t="str">
        <f t="shared" si="112"/>
        <v>-</v>
      </c>
      <c r="CI57" s="139" t="str">
        <f t="shared" si="113"/>
        <v>-</v>
      </c>
      <c r="CJ57" s="138" t="str">
        <f t="shared" si="114"/>
        <v>-</v>
      </c>
      <c r="CK57" s="139" t="str">
        <f t="shared" si="115"/>
        <v>-</v>
      </c>
      <c r="CL57" s="138" t="str">
        <f t="shared" si="116"/>
        <v>-</v>
      </c>
      <c r="CM57" s="139" t="str">
        <f t="shared" si="117"/>
        <v>-</v>
      </c>
      <c r="CN57" s="138" t="str">
        <f t="shared" si="118"/>
        <v>-</v>
      </c>
      <c r="CO57" s="139" t="str">
        <f t="shared" si="119"/>
        <v>-</v>
      </c>
      <c r="CP57" s="138" t="str">
        <f t="shared" si="120"/>
        <v>-</v>
      </c>
      <c r="CQ57" s="139" t="str">
        <f t="shared" si="121"/>
        <v>-</v>
      </c>
      <c r="CR57" s="138" t="str">
        <f t="shared" si="122"/>
        <v>-</v>
      </c>
      <c r="CS57" s="139" t="str">
        <f t="shared" si="123"/>
        <v>-</v>
      </c>
      <c r="CT57" s="138" t="str">
        <f t="shared" si="124"/>
        <v>-</v>
      </c>
      <c r="CU57" s="139" t="str">
        <f t="shared" si="125"/>
        <v>-</v>
      </c>
      <c r="CV57" s="138" t="str">
        <f t="shared" si="126"/>
        <v>-</v>
      </c>
      <c r="CW57" s="139" t="str">
        <f t="shared" si="127"/>
        <v>-</v>
      </c>
      <c r="CX57" s="138" t="str">
        <f t="shared" si="128"/>
        <v>-</v>
      </c>
      <c r="CY57" s="139" t="str">
        <f t="shared" si="129"/>
        <v>-</v>
      </c>
      <c r="CZ57" s="138" t="str">
        <f t="shared" si="130"/>
        <v>-</v>
      </c>
      <c r="DA57" s="139" t="str">
        <f t="shared" si="131"/>
        <v>-</v>
      </c>
      <c r="DB57" s="138" t="str">
        <f t="shared" si="132"/>
        <v>-</v>
      </c>
      <c r="DC57" s="139" t="str">
        <f t="shared" si="133"/>
        <v>-</v>
      </c>
      <c r="DD57" s="138" t="str">
        <f t="shared" si="134"/>
        <v>-</v>
      </c>
      <c r="DE57" s="139" t="str">
        <f t="shared" si="135"/>
        <v>-</v>
      </c>
      <c r="DF57" s="138" t="str">
        <f t="shared" si="136"/>
        <v>-</v>
      </c>
      <c r="DG57" s="139" t="str">
        <f t="shared" si="137"/>
        <v>-</v>
      </c>
      <c r="DH57" s="138" t="str">
        <f t="shared" si="138"/>
        <v>-</v>
      </c>
      <c r="DI57" s="139" t="str">
        <f t="shared" si="139"/>
        <v>-</v>
      </c>
      <c r="DJ57" s="138" t="str">
        <f t="shared" si="140"/>
        <v>-</v>
      </c>
      <c r="DK57" s="139" t="str">
        <f t="shared" si="141"/>
        <v>-</v>
      </c>
    </row>
    <row r="58" spans="1:115" x14ac:dyDescent="0.25">
      <c r="B58" s="44">
        <f>IF(Input!B58="","-",Input!B58)</f>
        <v>52</v>
      </c>
      <c r="C58" s="85" t="str">
        <f>IF(Input!C58="","-",Input!C58)</f>
        <v>-</v>
      </c>
      <c r="D58" s="85" t="str">
        <f>IF(Input!D58="","-",Input!D58)</f>
        <v>-</v>
      </c>
      <c r="E58" s="85" t="str">
        <f>IF(Input!E58="","-",Input!E58)</f>
        <v>-</v>
      </c>
      <c r="F58" s="85" t="str">
        <f>IF(Input!F58="","-",Input!F58)</f>
        <v>-</v>
      </c>
      <c r="G58" s="85" t="str">
        <f>IF(Input!G58="","-",Input!G58)</f>
        <v>-</v>
      </c>
      <c r="H58" s="86" t="str">
        <f>IF(Input!H58="","-",Input!H58)</f>
        <v>-</v>
      </c>
      <c r="I58" s="308" t="str">
        <f>IF(Input!I58="","-",Input!I58)</f>
        <v>-</v>
      </c>
      <c r="K58" s="113" t="str">
        <f>IF(ISBLANK(VLOOKUP($B58,'MAIN - SCORING'!$B$14:$L$115,6,FALSE)),"-",VLOOKUP($B58,'MAIN - SCORING'!$B$14:$L$115,6,FALSE))</f>
        <v>-</v>
      </c>
      <c r="L58" s="113" t="str">
        <f>IF(ISBLANK(VLOOKUP($B58,'MAIN - SCORING'!$B$14:$L$115,7,FALSE)),"-",VLOOKUP($B58,'MAIN - SCORING'!$B$14:$L$115,7,FALSE))</f>
        <v>-</v>
      </c>
      <c r="M58" s="118">
        <f t="shared" si="0"/>
        <v>0</v>
      </c>
      <c r="N58" s="113" t="str">
        <f>IF(ISBLANK(VLOOKUP($B58,'MAIN - SCORING'!$B$14:$L$115,8,FALSE)),"-",VLOOKUP($B58,'MAIN - SCORING'!$B$14:$L$115,8,FALSE))</f>
        <v>-</v>
      </c>
      <c r="O58" s="113" t="str">
        <f>IF(ISBLANK(VLOOKUP($B58,'MAIN - SCORING'!$B$14:$L$115,9,FALSE)),"-",VLOOKUP($B58,'MAIN - SCORING'!$B$14:$L$115,9,FALSE))</f>
        <v>-</v>
      </c>
      <c r="P58" s="118">
        <f t="shared" si="1"/>
        <v>0</v>
      </c>
      <c r="Q58" s="113" t="str">
        <f>IF(ISBLANK(VLOOKUP($B58,'MAIN - SCORING'!$B$14:$L$115,10,FALSE)),"-",VLOOKUP($B58,'MAIN - SCORING'!$B$14:$L$115,10,FALSE))</f>
        <v>-</v>
      </c>
      <c r="R58" s="113" t="str">
        <f>IF(ISBLANK(VLOOKUP($B58,'MAIN - SCORING'!$B$14:$L$115,11,FALSE)),"-",VLOOKUP($B58,'MAIN - SCORING'!$B$14:$L$115,11,FALSE))</f>
        <v>-</v>
      </c>
      <c r="S58" s="118">
        <f t="shared" si="2"/>
        <v>0</v>
      </c>
      <c r="T58" s="111">
        <f t="shared" si="3"/>
        <v>0</v>
      </c>
      <c r="U58" s="113" t="str">
        <f>IF(ISBLANK(VLOOKUP($B58,'MAIN - SCORING'!$N$14:$X$115,6,FALSE)),"-",VLOOKUP($B58,'MAIN - SCORING'!$N$14:$X$115,6,FALSE))</f>
        <v>-</v>
      </c>
      <c r="V58" s="113" t="str">
        <f>IF(ISBLANK(VLOOKUP($B58,'MAIN - SCORING'!$N$14:$X$115,7,FALSE)),"-",VLOOKUP($B58,'MAIN - SCORING'!$N$14:$X$115,7,FALSE))</f>
        <v>-</v>
      </c>
      <c r="W58" s="118">
        <f t="shared" si="4"/>
        <v>0</v>
      </c>
      <c r="X58" s="113" t="str">
        <f>IF(ISBLANK(VLOOKUP($B58,'MAIN - SCORING'!$N$14:$X$115,8,FALSE)),"-",VLOOKUP($B58,'MAIN - SCORING'!$N$14:$X$115,8,FALSE))</f>
        <v>-</v>
      </c>
      <c r="Y58" s="113" t="str">
        <f>IF(ISBLANK(VLOOKUP($B58,'MAIN - SCORING'!$N$14:$X$115,9,FALSE)),"-",VLOOKUP($B58,'MAIN - SCORING'!$N$14:$X$115,9,FALSE))</f>
        <v>-</v>
      </c>
      <c r="Z58" s="118">
        <f t="shared" si="5"/>
        <v>0</v>
      </c>
      <c r="AA58" s="113" t="str">
        <f>IF(ISBLANK(VLOOKUP($B58,'MAIN - SCORING'!$N$14:$X$115,10,FALSE)),"-",VLOOKUP($B58,'MAIN - SCORING'!$N$14:$X$115,10,FALSE))</f>
        <v>-</v>
      </c>
      <c r="AB58" s="113" t="str">
        <f>IF(ISBLANK(VLOOKUP($B58,'MAIN - SCORING'!$N$14:$X$115,11,FALSE)),"-",VLOOKUP($B58,'MAIN - SCORING'!$N$14:$X$115,11,FALSE))</f>
        <v>-</v>
      </c>
      <c r="AC58" s="118">
        <f t="shared" si="6"/>
        <v>0</v>
      </c>
      <c r="AD58" s="111">
        <f t="shared" si="7"/>
        <v>0</v>
      </c>
      <c r="AE58" s="113" t="str">
        <f>IF(ISBLANK(VLOOKUP($B58,'MAIN - SCORING'!$Z$14:$AJ$115,6,FALSE)),"-",VLOOKUP($B58,'MAIN - SCORING'!$Z$14:$AJ$115,6,FALSE))</f>
        <v>-</v>
      </c>
      <c r="AF58" s="113" t="str">
        <f>IF(ISBLANK(VLOOKUP($B58,'MAIN - SCORING'!$Z$14:$AJ$115,7,FALSE)),"-",VLOOKUP($B58,'MAIN - SCORING'!$Z$14:$AJ$115,7,FALSE))</f>
        <v>-</v>
      </c>
      <c r="AG58" s="118">
        <f t="shared" si="8"/>
        <v>0</v>
      </c>
      <c r="AH58" s="113" t="str">
        <f>IF(ISBLANK(VLOOKUP($B58,'MAIN - SCORING'!$Z$14:$AJ$115,8,FALSE)),"-",VLOOKUP($B58,'MAIN - SCORING'!$Z$14:$AJ$115,8,FALSE))</f>
        <v>-</v>
      </c>
      <c r="AI58" s="113" t="str">
        <f>IF(ISBLANK(VLOOKUP($B58,'MAIN - SCORING'!$Z$14:$AJ$115,9,FALSE)),"-",VLOOKUP($B58,'MAIN - SCORING'!$Z$14:$AJ$115,9,FALSE))</f>
        <v>-</v>
      </c>
      <c r="AJ58" s="118">
        <f t="shared" si="9"/>
        <v>0</v>
      </c>
      <c r="AK58" s="113" t="str">
        <f>IF(ISBLANK(VLOOKUP($B58,'MAIN - SCORING'!$Z$14:$AJ$115,10,FALSE)),"-",VLOOKUP($B58,'MAIN - SCORING'!$Z$14:$AJ$115,10,FALSE))</f>
        <v>-</v>
      </c>
      <c r="AL58" s="113" t="str">
        <f>IF(ISBLANK(VLOOKUP($B58,'MAIN - SCORING'!$Z$14:$AJ$115,11,FALSE)),"-",VLOOKUP($B58,'MAIN - SCORING'!$Z$14:$AJ$115,11,FALSE))</f>
        <v>-</v>
      </c>
      <c r="AM58" s="118">
        <f t="shared" si="10"/>
        <v>0</v>
      </c>
      <c r="AN58" s="111">
        <f t="shared" si="11"/>
        <v>0</v>
      </c>
      <c r="AP58" s="115" t="str">
        <f t="shared" si="12"/>
        <v>-</v>
      </c>
      <c r="AQ58" s="130">
        <f t="shared" si="78"/>
        <v>0</v>
      </c>
      <c r="AR58" s="131">
        <f>IF(AQ58="-","-",(AQ58*Lookups!$T$3))</f>
        <v>0</v>
      </c>
      <c r="AS58" s="92" t="str">
        <f t="shared" si="77"/>
        <v>-</v>
      </c>
      <c r="AT58" s="92" t="str">
        <f t="shared" si="79"/>
        <v>-</v>
      </c>
      <c r="AU58" s="92" t="str">
        <f t="shared" si="80"/>
        <v>-</v>
      </c>
      <c r="AV58" s="93" t="str">
        <f>IF(I58="-","-",(I58/Lookups!$T$3))</f>
        <v>-</v>
      </c>
      <c r="AW58" s="94" t="str">
        <f t="shared" si="81"/>
        <v>-</v>
      </c>
      <c r="AX58" s="95" t="str">
        <f>IF(AW58="M",VLOOKUP(TEXT(MROUND(AV58,0.05),"#.00"),Lookups!$D$8:$E$3912,2,FALSE),"-")</f>
        <v>-</v>
      </c>
      <c r="AY58" s="95" t="str">
        <f>IF(AW58="W",VLOOKUP(TEXT(MROUND(AV58,0.05),"#.00"),Lookups!$J$8:$K$2640,2,FALSE),"-")</f>
        <v>-</v>
      </c>
      <c r="AZ58" s="95" t="str">
        <f>IF(H58="-","-",IF(AS58="Master",VLOOKUP(H58,Lookups!$O$8:$P$59,2,FALSE),"-"))</f>
        <v>-</v>
      </c>
      <c r="BB58" s="113" t="str">
        <f>IF(G58="-","-",VLOOKUP(G58,Input!$BZ$7:$CA$83,2,FALSE))</f>
        <v>-</v>
      </c>
      <c r="BD58" s="138" t="str">
        <f t="shared" si="82"/>
        <v>-</v>
      </c>
      <c r="BE58" s="139" t="str">
        <f t="shared" si="83"/>
        <v>-</v>
      </c>
      <c r="BF58" s="138" t="str">
        <f t="shared" si="84"/>
        <v>-</v>
      </c>
      <c r="BG58" s="139" t="str">
        <f t="shared" si="85"/>
        <v>-</v>
      </c>
      <c r="BH58" s="138" t="str">
        <f t="shared" si="86"/>
        <v>-</v>
      </c>
      <c r="BI58" s="139" t="str">
        <f t="shared" si="87"/>
        <v>-</v>
      </c>
      <c r="BJ58" s="138" t="str">
        <f t="shared" si="88"/>
        <v>-</v>
      </c>
      <c r="BK58" s="139" t="str">
        <f t="shared" si="89"/>
        <v>-</v>
      </c>
      <c r="BL58" s="138" t="str">
        <f t="shared" si="90"/>
        <v>-</v>
      </c>
      <c r="BM58" s="139" t="str">
        <f t="shared" si="91"/>
        <v>-</v>
      </c>
      <c r="BN58" s="138" t="str">
        <f t="shared" si="92"/>
        <v>-</v>
      </c>
      <c r="BO58" s="139" t="str">
        <f t="shared" si="93"/>
        <v>-</v>
      </c>
      <c r="BP58" s="138" t="str">
        <f t="shared" si="94"/>
        <v>-</v>
      </c>
      <c r="BQ58" s="139" t="str">
        <f t="shared" si="95"/>
        <v>-</v>
      </c>
      <c r="BR58" s="138" t="str">
        <f t="shared" si="96"/>
        <v>-</v>
      </c>
      <c r="BS58" s="139" t="str">
        <f t="shared" si="97"/>
        <v>-</v>
      </c>
      <c r="BT58" s="138" t="str">
        <f t="shared" si="98"/>
        <v>-</v>
      </c>
      <c r="BU58" s="139" t="str">
        <f t="shared" si="99"/>
        <v>-</v>
      </c>
      <c r="BV58" s="138" t="str">
        <f t="shared" si="100"/>
        <v>-</v>
      </c>
      <c r="BW58" s="139" t="str">
        <f t="shared" si="101"/>
        <v>-</v>
      </c>
      <c r="BX58" s="138" t="str">
        <f t="shared" si="102"/>
        <v>-</v>
      </c>
      <c r="BY58" s="139" t="str">
        <f t="shared" si="103"/>
        <v>-</v>
      </c>
      <c r="BZ58" s="138" t="str">
        <f t="shared" si="104"/>
        <v>-</v>
      </c>
      <c r="CA58" s="139" t="str">
        <f t="shared" si="105"/>
        <v>-</v>
      </c>
      <c r="CB58" s="138" t="str">
        <f t="shared" si="106"/>
        <v>-</v>
      </c>
      <c r="CC58" s="139" t="str">
        <f t="shared" si="107"/>
        <v>-</v>
      </c>
      <c r="CD58" s="138" t="str">
        <f t="shared" si="108"/>
        <v>-</v>
      </c>
      <c r="CE58" s="139" t="str">
        <f t="shared" si="109"/>
        <v>-</v>
      </c>
      <c r="CF58" s="138" t="str">
        <f t="shared" si="110"/>
        <v>-</v>
      </c>
      <c r="CG58" s="139" t="str">
        <f t="shared" si="111"/>
        <v>-</v>
      </c>
      <c r="CH58" s="138" t="str">
        <f t="shared" si="112"/>
        <v>-</v>
      </c>
      <c r="CI58" s="139" t="str">
        <f t="shared" si="113"/>
        <v>-</v>
      </c>
      <c r="CJ58" s="138" t="str">
        <f t="shared" si="114"/>
        <v>-</v>
      </c>
      <c r="CK58" s="139" t="str">
        <f t="shared" si="115"/>
        <v>-</v>
      </c>
      <c r="CL58" s="138" t="str">
        <f t="shared" si="116"/>
        <v>-</v>
      </c>
      <c r="CM58" s="139" t="str">
        <f t="shared" si="117"/>
        <v>-</v>
      </c>
      <c r="CN58" s="138" t="str">
        <f t="shared" si="118"/>
        <v>-</v>
      </c>
      <c r="CO58" s="139" t="str">
        <f t="shared" si="119"/>
        <v>-</v>
      </c>
      <c r="CP58" s="138" t="str">
        <f t="shared" si="120"/>
        <v>-</v>
      </c>
      <c r="CQ58" s="139" t="str">
        <f t="shared" si="121"/>
        <v>-</v>
      </c>
      <c r="CR58" s="138" t="str">
        <f t="shared" si="122"/>
        <v>-</v>
      </c>
      <c r="CS58" s="139" t="str">
        <f t="shared" si="123"/>
        <v>-</v>
      </c>
      <c r="CT58" s="138" t="str">
        <f t="shared" si="124"/>
        <v>-</v>
      </c>
      <c r="CU58" s="139" t="str">
        <f t="shared" si="125"/>
        <v>-</v>
      </c>
      <c r="CV58" s="138" t="str">
        <f t="shared" si="126"/>
        <v>-</v>
      </c>
      <c r="CW58" s="139" t="str">
        <f t="shared" si="127"/>
        <v>-</v>
      </c>
      <c r="CX58" s="138" t="str">
        <f t="shared" si="128"/>
        <v>-</v>
      </c>
      <c r="CY58" s="139" t="str">
        <f t="shared" si="129"/>
        <v>-</v>
      </c>
      <c r="CZ58" s="138" t="str">
        <f t="shared" si="130"/>
        <v>-</v>
      </c>
      <c r="DA58" s="139" t="str">
        <f t="shared" si="131"/>
        <v>-</v>
      </c>
      <c r="DB58" s="138" t="str">
        <f t="shared" si="132"/>
        <v>-</v>
      </c>
      <c r="DC58" s="139" t="str">
        <f t="shared" si="133"/>
        <v>-</v>
      </c>
      <c r="DD58" s="138" t="str">
        <f t="shared" si="134"/>
        <v>-</v>
      </c>
      <c r="DE58" s="139" t="str">
        <f t="shared" si="135"/>
        <v>-</v>
      </c>
      <c r="DF58" s="138" t="str">
        <f t="shared" si="136"/>
        <v>-</v>
      </c>
      <c r="DG58" s="139" t="str">
        <f t="shared" si="137"/>
        <v>-</v>
      </c>
      <c r="DH58" s="138" t="str">
        <f t="shared" si="138"/>
        <v>-</v>
      </c>
      <c r="DI58" s="139" t="str">
        <f t="shared" si="139"/>
        <v>-</v>
      </c>
      <c r="DJ58" s="138" t="str">
        <f t="shared" si="140"/>
        <v>-</v>
      </c>
      <c r="DK58" s="139" t="str">
        <f t="shared" si="141"/>
        <v>-</v>
      </c>
    </row>
    <row r="59" spans="1:115" x14ac:dyDescent="0.25">
      <c r="B59" s="44">
        <f>IF(Input!B59="","-",Input!B59)</f>
        <v>53</v>
      </c>
      <c r="C59" s="85" t="str">
        <f>IF(Input!C59="","-",Input!C59)</f>
        <v>-</v>
      </c>
      <c r="D59" s="85" t="str">
        <f>IF(Input!D59="","-",Input!D59)</f>
        <v>-</v>
      </c>
      <c r="E59" s="85" t="str">
        <f>IF(Input!E59="","-",Input!E59)</f>
        <v>-</v>
      </c>
      <c r="F59" s="85" t="str">
        <f>IF(Input!F59="","-",Input!F59)</f>
        <v>-</v>
      </c>
      <c r="G59" s="85" t="str">
        <f>IF(Input!G59="","-",Input!G59)</f>
        <v>-</v>
      </c>
      <c r="H59" s="86" t="str">
        <f>IF(Input!H59="","-",Input!H59)</f>
        <v>-</v>
      </c>
      <c r="I59" s="308" t="str">
        <f>IF(Input!I59="","-",Input!I59)</f>
        <v>-</v>
      </c>
      <c r="K59" s="113" t="str">
        <f>IF(ISBLANK(VLOOKUP($B59,'MAIN - SCORING'!$B$14:$L$115,6,FALSE)),"-",VLOOKUP($B59,'MAIN - SCORING'!$B$14:$L$115,6,FALSE))</f>
        <v>-</v>
      </c>
      <c r="L59" s="113" t="str">
        <f>IF(ISBLANK(VLOOKUP($B59,'MAIN - SCORING'!$B$14:$L$115,7,FALSE)),"-",VLOOKUP($B59,'MAIN - SCORING'!$B$14:$L$115,7,FALSE))</f>
        <v>-</v>
      </c>
      <c r="M59" s="118">
        <f t="shared" si="0"/>
        <v>0</v>
      </c>
      <c r="N59" s="113" t="str">
        <f>IF(ISBLANK(VLOOKUP($B59,'MAIN - SCORING'!$B$14:$L$115,8,FALSE)),"-",VLOOKUP($B59,'MAIN - SCORING'!$B$14:$L$115,8,FALSE))</f>
        <v>-</v>
      </c>
      <c r="O59" s="113" t="str">
        <f>IF(ISBLANK(VLOOKUP($B59,'MAIN - SCORING'!$B$14:$L$115,9,FALSE)),"-",VLOOKUP($B59,'MAIN - SCORING'!$B$14:$L$115,9,FALSE))</f>
        <v>-</v>
      </c>
      <c r="P59" s="118">
        <f t="shared" si="1"/>
        <v>0</v>
      </c>
      <c r="Q59" s="113" t="str">
        <f>IF(ISBLANK(VLOOKUP($B59,'MAIN - SCORING'!$B$14:$L$115,10,FALSE)),"-",VLOOKUP($B59,'MAIN - SCORING'!$B$14:$L$115,10,FALSE))</f>
        <v>-</v>
      </c>
      <c r="R59" s="113" t="str">
        <f>IF(ISBLANK(VLOOKUP($B59,'MAIN - SCORING'!$B$14:$L$115,11,FALSE)),"-",VLOOKUP($B59,'MAIN - SCORING'!$B$14:$L$115,11,FALSE))</f>
        <v>-</v>
      </c>
      <c r="S59" s="118">
        <f t="shared" si="2"/>
        <v>0</v>
      </c>
      <c r="T59" s="111">
        <f t="shared" si="3"/>
        <v>0</v>
      </c>
      <c r="U59" s="113" t="str">
        <f>IF(ISBLANK(VLOOKUP($B59,'MAIN - SCORING'!$N$14:$X$115,6,FALSE)),"-",VLOOKUP($B59,'MAIN - SCORING'!$N$14:$X$115,6,FALSE))</f>
        <v>-</v>
      </c>
      <c r="V59" s="113" t="str">
        <f>IF(ISBLANK(VLOOKUP($B59,'MAIN - SCORING'!$N$14:$X$115,7,FALSE)),"-",VLOOKUP($B59,'MAIN - SCORING'!$N$14:$X$115,7,FALSE))</f>
        <v>-</v>
      </c>
      <c r="W59" s="118">
        <f t="shared" si="4"/>
        <v>0</v>
      </c>
      <c r="X59" s="113" t="str">
        <f>IF(ISBLANK(VLOOKUP($B59,'MAIN - SCORING'!$N$14:$X$115,8,FALSE)),"-",VLOOKUP($B59,'MAIN - SCORING'!$N$14:$X$115,8,FALSE))</f>
        <v>-</v>
      </c>
      <c r="Y59" s="113" t="str">
        <f>IF(ISBLANK(VLOOKUP($B59,'MAIN - SCORING'!$N$14:$X$115,9,FALSE)),"-",VLOOKUP($B59,'MAIN - SCORING'!$N$14:$X$115,9,FALSE))</f>
        <v>-</v>
      </c>
      <c r="Z59" s="118">
        <f t="shared" si="5"/>
        <v>0</v>
      </c>
      <c r="AA59" s="113" t="str">
        <f>IF(ISBLANK(VLOOKUP($B59,'MAIN - SCORING'!$N$14:$X$115,10,FALSE)),"-",VLOOKUP($B59,'MAIN - SCORING'!$N$14:$X$115,10,FALSE))</f>
        <v>-</v>
      </c>
      <c r="AB59" s="113" t="str">
        <f>IF(ISBLANK(VLOOKUP($B59,'MAIN - SCORING'!$N$14:$X$115,11,FALSE)),"-",VLOOKUP($B59,'MAIN - SCORING'!$N$14:$X$115,11,FALSE))</f>
        <v>-</v>
      </c>
      <c r="AC59" s="118">
        <f t="shared" si="6"/>
        <v>0</v>
      </c>
      <c r="AD59" s="111">
        <f t="shared" si="7"/>
        <v>0</v>
      </c>
      <c r="AE59" s="113" t="str">
        <f>IF(ISBLANK(VLOOKUP($B59,'MAIN - SCORING'!$Z$14:$AJ$115,6,FALSE)),"-",VLOOKUP($B59,'MAIN - SCORING'!$Z$14:$AJ$115,6,FALSE))</f>
        <v>-</v>
      </c>
      <c r="AF59" s="113" t="str">
        <f>IF(ISBLANK(VLOOKUP($B59,'MAIN - SCORING'!$Z$14:$AJ$115,7,FALSE)),"-",VLOOKUP($B59,'MAIN - SCORING'!$Z$14:$AJ$115,7,FALSE))</f>
        <v>-</v>
      </c>
      <c r="AG59" s="118">
        <f t="shared" si="8"/>
        <v>0</v>
      </c>
      <c r="AH59" s="113" t="str">
        <f>IF(ISBLANK(VLOOKUP($B59,'MAIN - SCORING'!$Z$14:$AJ$115,8,FALSE)),"-",VLOOKUP($B59,'MAIN - SCORING'!$Z$14:$AJ$115,8,FALSE))</f>
        <v>-</v>
      </c>
      <c r="AI59" s="113" t="str">
        <f>IF(ISBLANK(VLOOKUP($B59,'MAIN - SCORING'!$Z$14:$AJ$115,9,FALSE)),"-",VLOOKUP($B59,'MAIN - SCORING'!$Z$14:$AJ$115,9,FALSE))</f>
        <v>-</v>
      </c>
      <c r="AJ59" s="118">
        <f t="shared" si="9"/>
        <v>0</v>
      </c>
      <c r="AK59" s="113" t="str">
        <f>IF(ISBLANK(VLOOKUP($B59,'MAIN - SCORING'!$Z$14:$AJ$115,10,FALSE)),"-",VLOOKUP($B59,'MAIN - SCORING'!$Z$14:$AJ$115,10,FALSE))</f>
        <v>-</v>
      </c>
      <c r="AL59" s="113" t="str">
        <f>IF(ISBLANK(VLOOKUP($B59,'MAIN - SCORING'!$Z$14:$AJ$115,11,FALSE)),"-",VLOOKUP($B59,'MAIN - SCORING'!$Z$14:$AJ$115,11,FALSE))</f>
        <v>-</v>
      </c>
      <c r="AM59" s="118">
        <f t="shared" si="10"/>
        <v>0</v>
      </c>
      <c r="AN59" s="111">
        <f t="shared" si="11"/>
        <v>0</v>
      </c>
      <c r="AP59" s="115" t="str">
        <f t="shared" si="12"/>
        <v>-</v>
      </c>
      <c r="AQ59" s="130">
        <f t="shared" si="78"/>
        <v>0</v>
      </c>
      <c r="AR59" s="131">
        <f>IF(AQ59="-","-",(AQ59*Lookups!$T$3))</f>
        <v>0</v>
      </c>
      <c r="AS59" s="92" t="str">
        <f t="shared" si="77"/>
        <v>-</v>
      </c>
      <c r="AT59" s="92" t="str">
        <f t="shared" si="79"/>
        <v>-</v>
      </c>
      <c r="AU59" s="92" t="str">
        <f t="shared" si="80"/>
        <v>-</v>
      </c>
      <c r="AV59" s="93" t="str">
        <f>IF(I59="-","-",(I59/Lookups!$T$3))</f>
        <v>-</v>
      </c>
      <c r="AW59" s="94" t="str">
        <f t="shared" si="81"/>
        <v>-</v>
      </c>
      <c r="AX59" s="95" t="str">
        <f>IF(AW59="M",VLOOKUP(TEXT(MROUND(AV59,0.05),"#.00"),Lookups!$D$8:$E$3912,2,FALSE),"-")</f>
        <v>-</v>
      </c>
      <c r="AY59" s="95" t="str">
        <f>IF(AW59="W",VLOOKUP(TEXT(MROUND(AV59,0.05),"#.00"),Lookups!$J$8:$K$2640,2,FALSE),"-")</f>
        <v>-</v>
      </c>
      <c r="AZ59" s="95" t="str">
        <f>IF(H59="-","-",IF(AS59="Master",VLOOKUP(H59,Lookups!$O$8:$P$59,2,FALSE),"-"))</f>
        <v>-</v>
      </c>
      <c r="BB59" s="113" t="str">
        <f>IF(G59="-","-",VLOOKUP(G59,Input!$BZ$7:$CA$83,2,FALSE))</f>
        <v>-</v>
      </c>
      <c r="BD59" s="138" t="str">
        <f t="shared" si="82"/>
        <v>-</v>
      </c>
      <c r="BE59" s="139" t="str">
        <f t="shared" si="83"/>
        <v>-</v>
      </c>
      <c r="BF59" s="138" t="str">
        <f t="shared" si="84"/>
        <v>-</v>
      </c>
      <c r="BG59" s="139" t="str">
        <f t="shared" si="85"/>
        <v>-</v>
      </c>
      <c r="BH59" s="138" t="str">
        <f t="shared" si="86"/>
        <v>-</v>
      </c>
      <c r="BI59" s="139" t="str">
        <f t="shared" si="87"/>
        <v>-</v>
      </c>
      <c r="BJ59" s="138" t="str">
        <f t="shared" si="88"/>
        <v>-</v>
      </c>
      <c r="BK59" s="139" t="str">
        <f t="shared" si="89"/>
        <v>-</v>
      </c>
      <c r="BL59" s="138" t="str">
        <f t="shared" si="90"/>
        <v>-</v>
      </c>
      <c r="BM59" s="139" t="str">
        <f t="shared" si="91"/>
        <v>-</v>
      </c>
      <c r="BN59" s="138" t="str">
        <f t="shared" si="92"/>
        <v>-</v>
      </c>
      <c r="BO59" s="139" t="str">
        <f t="shared" si="93"/>
        <v>-</v>
      </c>
      <c r="BP59" s="138" t="str">
        <f t="shared" si="94"/>
        <v>-</v>
      </c>
      <c r="BQ59" s="139" t="str">
        <f t="shared" si="95"/>
        <v>-</v>
      </c>
      <c r="BR59" s="138" t="str">
        <f t="shared" si="96"/>
        <v>-</v>
      </c>
      <c r="BS59" s="139" t="str">
        <f t="shared" si="97"/>
        <v>-</v>
      </c>
      <c r="BT59" s="138" t="str">
        <f t="shared" si="98"/>
        <v>-</v>
      </c>
      <c r="BU59" s="139" t="str">
        <f t="shared" si="99"/>
        <v>-</v>
      </c>
      <c r="BV59" s="138" t="str">
        <f t="shared" si="100"/>
        <v>-</v>
      </c>
      <c r="BW59" s="139" t="str">
        <f t="shared" si="101"/>
        <v>-</v>
      </c>
      <c r="BX59" s="138" t="str">
        <f t="shared" si="102"/>
        <v>-</v>
      </c>
      <c r="BY59" s="139" t="str">
        <f t="shared" si="103"/>
        <v>-</v>
      </c>
      <c r="BZ59" s="138" t="str">
        <f t="shared" si="104"/>
        <v>-</v>
      </c>
      <c r="CA59" s="139" t="str">
        <f t="shared" si="105"/>
        <v>-</v>
      </c>
      <c r="CB59" s="138" t="str">
        <f t="shared" si="106"/>
        <v>-</v>
      </c>
      <c r="CC59" s="139" t="str">
        <f t="shared" si="107"/>
        <v>-</v>
      </c>
      <c r="CD59" s="138" t="str">
        <f t="shared" si="108"/>
        <v>-</v>
      </c>
      <c r="CE59" s="139" t="str">
        <f t="shared" si="109"/>
        <v>-</v>
      </c>
      <c r="CF59" s="138" t="str">
        <f t="shared" si="110"/>
        <v>-</v>
      </c>
      <c r="CG59" s="139" t="str">
        <f t="shared" si="111"/>
        <v>-</v>
      </c>
      <c r="CH59" s="138" t="str">
        <f t="shared" si="112"/>
        <v>-</v>
      </c>
      <c r="CI59" s="139" t="str">
        <f t="shared" si="113"/>
        <v>-</v>
      </c>
      <c r="CJ59" s="138" t="str">
        <f t="shared" si="114"/>
        <v>-</v>
      </c>
      <c r="CK59" s="139" t="str">
        <f t="shared" si="115"/>
        <v>-</v>
      </c>
      <c r="CL59" s="138" t="str">
        <f t="shared" si="116"/>
        <v>-</v>
      </c>
      <c r="CM59" s="139" t="str">
        <f t="shared" si="117"/>
        <v>-</v>
      </c>
      <c r="CN59" s="138" t="str">
        <f t="shared" si="118"/>
        <v>-</v>
      </c>
      <c r="CO59" s="139" t="str">
        <f t="shared" si="119"/>
        <v>-</v>
      </c>
      <c r="CP59" s="138" t="str">
        <f t="shared" si="120"/>
        <v>-</v>
      </c>
      <c r="CQ59" s="139" t="str">
        <f t="shared" si="121"/>
        <v>-</v>
      </c>
      <c r="CR59" s="138" t="str">
        <f t="shared" si="122"/>
        <v>-</v>
      </c>
      <c r="CS59" s="139" t="str">
        <f t="shared" si="123"/>
        <v>-</v>
      </c>
      <c r="CT59" s="138" t="str">
        <f t="shared" si="124"/>
        <v>-</v>
      </c>
      <c r="CU59" s="139" t="str">
        <f t="shared" si="125"/>
        <v>-</v>
      </c>
      <c r="CV59" s="138" t="str">
        <f t="shared" si="126"/>
        <v>-</v>
      </c>
      <c r="CW59" s="139" t="str">
        <f t="shared" si="127"/>
        <v>-</v>
      </c>
      <c r="CX59" s="138" t="str">
        <f t="shared" si="128"/>
        <v>-</v>
      </c>
      <c r="CY59" s="139" t="str">
        <f t="shared" si="129"/>
        <v>-</v>
      </c>
      <c r="CZ59" s="138" t="str">
        <f t="shared" si="130"/>
        <v>-</v>
      </c>
      <c r="DA59" s="139" t="str">
        <f t="shared" si="131"/>
        <v>-</v>
      </c>
      <c r="DB59" s="138" t="str">
        <f t="shared" si="132"/>
        <v>-</v>
      </c>
      <c r="DC59" s="139" t="str">
        <f t="shared" si="133"/>
        <v>-</v>
      </c>
      <c r="DD59" s="138" t="str">
        <f t="shared" si="134"/>
        <v>-</v>
      </c>
      <c r="DE59" s="139" t="str">
        <f t="shared" si="135"/>
        <v>-</v>
      </c>
      <c r="DF59" s="138" t="str">
        <f t="shared" si="136"/>
        <v>-</v>
      </c>
      <c r="DG59" s="139" t="str">
        <f t="shared" si="137"/>
        <v>-</v>
      </c>
      <c r="DH59" s="138" t="str">
        <f t="shared" si="138"/>
        <v>-</v>
      </c>
      <c r="DI59" s="139" t="str">
        <f t="shared" si="139"/>
        <v>-</v>
      </c>
      <c r="DJ59" s="138" t="str">
        <f t="shared" si="140"/>
        <v>-</v>
      </c>
      <c r="DK59" s="139" t="str">
        <f t="shared" si="141"/>
        <v>-</v>
      </c>
    </row>
    <row r="60" spans="1:115" x14ac:dyDescent="0.25">
      <c r="B60" s="44">
        <f>IF(Input!B60="","-",Input!B60)</f>
        <v>54</v>
      </c>
      <c r="C60" s="85" t="str">
        <f>IF(Input!C60="","-",Input!C60)</f>
        <v>-</v>
      </c>
      <c r="D60" s="85" t="str">
        <f>IF(Input!D60="","-",Input!D60)</f>
        <v>-</v>
      </c>
      <c r="E60" s="85" t="str">
        <f>IF(Input!E60="","-",Input!E60)</f>
        <v>-</v>
      </c>
      <c r="F60" s="85" t="str">
        <f>IF(Input!F60="","-",Input!F60)</f>
        <v>-</v>
      </c>
      <c r="G60" s="85" t="str">
        <f>IF(Input!G60="","-",Input!G60)</f>
        <v>-</v>
      </c>
      <c r="H60" s="86" t="str">
        <f>IF(Input!H60="","-",Input!H60)</f>
        <v>-</v>
      </c>
      <c r="I60" s="308" t="str">
        <f>IF(Input!I60="","-",Input!I60)</f>
        <v>-</v>
      </c>
      <c r="K60" s="113" t="str">
        <f>IF(ISBLANK(VLOOKUP($B60,'MAIN - SCORING'!$B$14:$L$115,6,FALSE)),"-",VLOOKUP($B60,'MAIN - SCORING'!$B$14:$L$115,6,FALSE))</f>
        <v>-</v>
      </c>
      <c r="L60" s="113" t="str">
        <f>IF(ISBLANK(VLOOKUP($B60,'MAIN - SCORING'!$B$14:$L$115,7,FALSE)),"-",VLOOKUP($B60,'MAIN - SCORING'!$B$14:$L$115,7,FALSE))</f>
        <v>-</v>
      </c>
      <c r="M60" s="118">
        <f t="shared" si="0"/>
        <v>0</v>
      </c>
      <c r="N60" s="113" t="str">
        <f>IF(ISBLANK(VLOOKUP($B60,'MAIN - SCORING'!$B$14:$L$115,8,FALSE)),"-",VLOOKUP($B60,'MAIN - SCORING'!$B$14:$L$115,8,FALSE))</f>
        <v>-</v>
      </c>
      <c r="O60" s="113" t="str">
        <f>IF(ISBLANK(VLOOKUP($B60,'MAIN - SCORING'!$B$14:$L$115,9,FALSE)),"-",VLOOKUP($B60,'MAIN - SCORING'!$B$14:$L$115,9,FALSE))</f>
        <v>-</v>
      </c>
      <c r="P60" s="118">
        <f t="shared" si="1"/>
        <v>0</v>
      </c>
      <c r="Q60" s="113" t="str">
        <f>IF(ISBLANK(VLOOKUP($B60,'MAIN - SCORING'!$B$14:$L$115,10,FALSE)),"-",VLOOKUP($B60,'MAIN - SCORING'!$B$14:$L$115,10,FALSE))</f>
        <v>-</v>
      </c>
      <c r="R60" s="113" t="str">
        <f>IF(ISBLANK(VLOOKUP($B60,'MAIN - SCORING'!$B$14:$L$115,11,FALSE)),"-",VLOOKUP($B60,'MAIN - SCORING'!$B$14:$L$115,11,FALSE))</f>
        <v>-</v>
      </c>
      <c r="S60" s="118">
        <f t="shared" si="2"/>
        <v>0</v>
      </c>
      <c r="T60" s="111">
        <f t="shared" si="3"/>
        <v>0</v>
      </c>
      <c r="U60" s="113" t="str">
        <f>IF(ISBLANK(VLOOKUP($B60,'MAIN - SCORING'!$N$14:$X$115,6,FALSE)),"-",VLOOKUP($B60,'MAIN - SCORING'!$N$14:$X$115,6,FALSE))</f>
        <v>-</v>
      </c>
      <c r="V60" s="113" t="str">
        <f>IF(ISBLANK(VLOOKUP($B60,'MAIN - SCORING'!$N$14:$X$115,7,FALSE)),"-",VLOOKUP($B60,'MAIN - SCORING'!$N$14:$X$115,7,FALSE))</f>
        <v>-</v>
      </c>
      <c r="W60" s="118">
        <f t="shared" si="4"/>
        <v>0</v>
      </c>
      <c r="X60" s="113" t="str">
        <f>IF(ISBLANK(VLOOKUP($B60,'MAIN - SCORING'!$N$14:$X$115,8,FALSE)),"-",VLOOKUP($B60,'MAIN - SCORING'!$N$14:$X$115,8,FALSE))</f>
        <v>-</v>
      </c>
      <c r="Y60" s="113" t="str">
        <f>IF(ISBLANK(VLOOKUP($B60,'MAIN - SCORING'!$N$14:$X$115,9,FALSE)),"-",VLOOKUP($B60,'MAIN - SCORING'!$N$14:$X$115,9,FALSE))</f>
        <v>-</v>
      </c>
      <c r="Z60" s="118">
        <f t="shared" si="5"/>
        <v>0</v>
      </c>
      <c r="AA60" s="113" t="str">
        <f>IF(ISBLANK(VLOOKUP($B60,'MAIN - SCORING'!$N$14:$X$115,10,FALSE)),"-",VLOOKUP($B60,'MAIN - SCORING'!$N$14:$X$115,10,FALSE))</f>
        <v>-</v>
      </c>
      <c r="AB60" s="113" t="str">
        <f>IF(ISBLANK(VLOOKUP($B60,'MAIN - SCORING'!$N$14:$X$115,11,FALSE)),"-",VLOOKUP($B60,'MAIN - SCORING'!$N$14:$X$115,11,FALSE))</f>
        <v>-</v>
      </c>
      <c r="AC60" s="118">
        <f t="shared" si="6"/>
        <v>0</v>
      </c>
      <c r="AD60" s="111">
        <f t="shared" si="7"/>
        <v>0</v>
      </c>
      <c r="AE60" s="113" t="str">
        <f>IF(ISBLANK(VLOOKUP($B60,'MAIN - SCORING'!$Z$14:$AJ$115,6,FALSE)),"-",VLOOKUP($B60,'MAIN - SCORING'!$Z$14:$AJ$115,6,FALSE))</f>
        <v>-</v>
      </c>
      <c r="AF60" s="113" t="str">
        <f>IF(ISBLANK(VLOOKUP($B60,'MAIN - SCORING'!$Z$14:$AJ$115,7,FALSE)),"-",VLOOKUP($B60,'MAIN - SCORING'!$Z$14:$AJ$115,7,FALSE))</f>
        <v>-</v>
      </c>
      <c r="AG60" s="118">
        <f t="shared" si="8"/>
        <v>0</v>
      </c>
      <c r="AH60" s="113" t="str">
        <f>IF(ISBLANK(VLOOKUP($B60,'MAIN - SCORING'!$Z$14:$AJ$115,8,FALSE)),"-",VLOOKUP($B60,'MAIN - SCORING'!$Z$14:$AJ$115,8,FALSE))</f>
        <v>-</v>
      </c>
      <c r="AI60" s="113" t="str">
        <f>IF(ISBLANK(VLOOKUP($B60,'MAIN - SCORING'!$Z$14:$AJ$115,9,FALSE)),"-",VLOOKUP($B60,'MAIN - SCORING'!$Z$14:$AJ$115,9,FALSE))</f>
        <v>-</v>
      </c>
      <c r="AJ60" s="118">
        <f t="shared" si="9"/>
        <v>0</v>
      </c>
      <c r="AK60" s="113" t="str">
        <f>IF(ISBLANK(VLOOKUP($B60,'MAIN - SCORING'!$Z$14:$AJ$115,10,FALSE)),"-",VLOOKUP($B60,'MAIN - SCORING'!$Z$14:$AJ$115,10,FALSE))</f>
        <v>-</v>
      </c>
      <c r="AL60" s="113" t="str">
        <f>IF(ISBLANK(VLOOKUP($B60,'MAIN - SCORING'!$Z$14:$AJ$115,11,FALSE)),"-",VLOOKUP($B60,'MAIN - SCORING'!$Z$14:$AJ$115,11,FALSE))</f>
        <v>-</v>
      </c>
      <c r="AM60" s="118">
        <f t="shared" si="10"/>
        <v>0</v>
      </c>
      <c r="AN60" s="111">
        <f t="shared" si="11"/>
        <v>0</v>
      </c>
      <c r="AP60" s="115" t="str">
        <f t="shared" si="12"/>
        <v>-</v>
      </c>
      <c r="AQ60" s="130">
        <f t="shared" si="78"/>
        <v>0</v>
      </c>
      <c r="AR60" s="131">
        <f>IF(AQ60="-","-",(AQ60*Lookups!$T$3))</f>
        <v>0</v>
      </c>
      <c r="AS60" s="92" t="str">
        <f t="shared" si="77"/>
        <v>-</v>
      </c>
      <c r="AT60" s="92" t="str">
        <f t="shared" si="79"/>
        <v>-</v>
      </c>
      <c r="AU60" s="92" t="str">
        <f t="shared" si="80"/>
        <v>-</v>
      </c>
      <c r="AV60" s="93" t="str">
        <f>IF(I60="-","-",(I60/Lookups!$T$3))</f>
        <v>-</v>
      </c>
      <c r="AW60" s="94" t="str">
        <f t="shared" si="81"/>
        <v>-</v>
      </c>
      <c r="AX60" s="95" t="str">
        <f>IF(AW60="M",VLOOKUP(TEXT(MROUND(AV60,0.05),"#.00"),Lookups!$D$8:$E$3912,2,FALSE),"-")</f>
        <v>-</v>
      </c>
      <c r="AY60" s="95" t="str">
        <f>IF(AW60="W",VLOOKUP(TEXT(MROUND(AV60,0.05),"#.00"),Lookups!$J$8:$K$2640,2,FALSE),"-")</f>
        <v>-</v>
      </c>
      <c r="AZ60" s="95" t="str">
        <f>IF(H60="-","-",IF(AS60="Master",VLOOKUP(H60,Lookups!$O$8:$P$59,2,FALSE),"-"))</f>
        <v>-</v>
      </c>
      <c r="BB60" s="113" t="str">
        <f>IF(G60="-","-",VLOOKUP(G60,Input!$BZ$7:$CA$83,2,FALSE))</f>
        <v>-</v>
      </c>
      <c r="BD60" s="138" t="str">
        <f t="shared" si="82"/>
        <v>-</v>
      </c>
      <c r="BE60" s="139" t="str">
        <f t="shared" si="83"/>
        <v>-</v>
      </c>
      <c r="BF60" s="138" t="str">
        <f t="shared" si="84"/>
        <v>-</v>
      </c>
      <c r="BG60" s="139" t="str">
        <f t="shared" si="85"/>
        <v>-</v>
      </c>
      <c r="BH60" s="138" t="str">
        <f t="shared" si="86"/>
        <v>-</v>
      </c>
      <c r="BI60" s="139" t="str">
        <f t="shared" si="87"/>
        <v>-</v>
      </c>
      <c r="BJ60" s="138" t="str">
        <f t="shared" si="88"/>
        <v>-</v>
      </c>
      <c r="BK60" s="139" t="str">
        <f t="shared" si="89"/>
        <v>-</v>
      </c>
      <c r="BL60" s="138" t="str">
        <f t="shared" si="90"/>
        <v>-</v>
      </c>
      <c r="BM60" s="139" t="str">
        <f t="shared" si="91"/>
        <v>-</v>
      </c>
      <c r="BN60" s="138" t="str">
        <f t="shared" si="92"/>
        <v>-</v>
      </c>
      <c r="BO60" s="139" t="str">
        <f t="shared" si="93"/>
        <v>-</v>
      </c>
      <c r="BP60" s="138" t="str">
        <f t="shared" si="94"/>
        <v>-</v>
      </c>
      <c r="BQ60" s="139" t="str">
        <f t="shared" si="95"/>
        <v>-</v>
      </c>
      <c r="BR60" s="138" t="str">
        <f t="shared" si="96"/>
        <v>-</v>
      </c>
      <c r="BS60" s="139" t="str">
        <f t="shared" si="97"/>
        <v>-</v>
      </c>
      <c r="BT60" s="138" t="str">
        <f t="shared" si="98"/>
        <v>-</v>
      </c>
      <c r="BU60" s="139" t="str">
        <f t="shared" si="99"/>
        <v>-</v>
      </c>
      <c r="BV60" s="138" t="str">
        <f t="shared" si="100"/>
        <v>-</v>
      </c>
      <c r="BW60" s="139" t="str">
        <f t="shared" si="101"/>
        <v>-</v>
      </c>
      <c r="BX60" s="138" t="str">
        <f t="shared" si="102"/>
        <v>-</v>
      </c>
      <c r="BY60" s="139" t="str">
        <f t="shared" si="103"/>
        <v>-</v>
      </c>
      <c r="BZ60" s="138" t="str">
        <f t="shared" si="104"/>
        <v>-</v>
      </c>
      <c r="CA60" s="139" t="str">
        <f t="shared" si="105"/>
        <v>-</v>
      </c>
      <c r="CB60" s="138" t="str">
        <f t="shared" si="106"/>
        <v>-</v>
      </c>
      <c r="CC60" s="139" t="str">
        <f t="shared" si="107"/>
        <v>-</v>
      </c>
      <c r="CD60" s="138" t="str">
        <f t="shared" si="108"/>
        <v>-</v>
      </c>
      <c r="CE60" s="139" t="str">
        <f t="shared" si="109"/>
        <v>-</v>
      </c>
      <c r="CF60" s="138" t="str">
        <f t="shared" si="110"/>
        <v>-</v>
      </c>
      <c r="CG60" s="139" t="str">
        <f t="shared" si="111"/>
        <v>-</v>
      </c>
      <c r="CH60" s="138" t="str">
        <f t="shared" si="112"/>
        <v>-</v>
      </c>
      <c r="CI60" s="139" t="str">
        <f t="shared" si="113"/>
        <v>-</v>
      </c>
      <c r="CJ60" s="138" t="str">
        <f t="shared" si="114"/>
        <v>-</v>
      </c>
      <c r="CK60" s="139" t="str">
        <f t="shared" si="115"/>
        <v>-</v>
      </c>
      <c r="CL60" s="138" t="str">
        <f t="shared" si="116"/>
        <v>-</v>
      </c>
      <c r="CM60" s="139" t="str">
        <f t="shared" si="117"/>
        <v>-</v>
      </c>
      <c r="CN60" s="138" t="str">
        <f t="shared" si="118"/>
        <v>-</v>
      </c>
      <c r="CO60" s="139" t="str">
        <f t="shared" si="119"/>
        <v>-</v>
      </c>
      <c r="CP60" s="138" t="str">
        <f t="shared" si="120"/>
        <v>-</v>
      </c>
      <c r="CQ60" s="139" t="str">
        <f t="shared" si="121"/>
        <v>-</v>
      </c>
      <c r="CR60" s="138" t="str">
        <f t="shared" si="122"/>
        <v>-</v>
      </c>
      <c r="CS60" s="139" t="str">
        <f t="shared" si="123"/>
        <v>-</v>
      </c>
      <c r="CT60" s="138" t="str">
        <f t="shared" si="124"/>
        <v>-</v>
      </c>
      <c r="CU60" s="139" t="str">
        <f t="shared" si="125"/>
        <v>-</v>
      </c>
      <c r="CV60" s="138" t="str">
        <f t="shared" si="126"/>
        <v>-</v>
      </c>
      <c r="CW60" s="139" t="str">
        <f t="shared" si="127"/>
        <v>-</v>
      </c>
      <c r="CX60" s="138" t="str">
        <f t="shared" si="128"/>
        <v>-</v>
      </c>
      <c r="CY60" s="139" t="str">
        <f t="shared" si="129"/>
        <v>-</v>
      </c>
      <c r="CZ60" s="138" t="str">
        <f t="shared" si="130"/>
        <v>-</v>
      </c>
      <c r="DA60" s="139" t="str">
        <f t="shared" si="131"/>
        <v>-</v>
      </c>
      <c r="DB60" s="138" t="str">
        <f t="shared" si="132"/>
        <v>-</v>
      </c>
      <c r="DC60" s="139" t="str">
        <f t="shared" si="133"/>
        <v>-</v>
      </c>
      <c r="DD60" s="138" t="str">
        <f t="shared" si="134"/>
        <v>-</v>
      </c>
      <c r="DE60" s="139" t="str">
        <f t="shared" si="135"/>
        <v>-</v>
      </c>
      <c r="DF60" s="138" t="str">
        <f t="shared" si="136"/>
        <v>-</v>
      </c>
      <c r="DG60" s="139" t="str">
        <f t="shared" si="137"/>
        <v>-</v>
      </c>
      <c r="DH60" s="138" t="str">
        <f t="shared" si="138"/>
        <v>-</v>
      </c>
      <c r="DI60" s="139" t="str">
        <f t="shared" si="139"/>
        <v>-</v>
      </c>
      <c r="DJ60" s="138" t="str">
        <f t="shared" si="140"/>
        <v>-</v>
      </c>
      <c r="DK60" s="139" t="str">
        <f t="shared" si="141"/>
        <v>-</v>
      </c>
    </row>
    <row r="61" spans="1:115" x14ac:dyDescent="0.25">
      <c r="B61" s="44">
        <f>IF(Input!B61="","-",Input!B61)</f>
        <v>55</v>
      </c>
      <c r="C61" s="85" t="str">
        <f>IF(Input!C61="","-",Input!C61)</f>
        <v>-</v>
      </c>
      <c r="D61" s="85" t="str">
        <f>IF(Input!D61="","-",Input!D61)</f>
        <v>-</v>
      </c>
      <c r="E61" s="85" t="str">
        <f>IF(Input!E61="","-",Input!E61)</f>
        <v>-</v>
      </c>
      <c r="F61" s="85" t="str">
        <f>IF(Input!F61="","-",Input!F61)</f>
        <v>-</v>
      </c>
      <c r="G61" s="85" t="str">
        <f>IF(Input!G61="","-",Input!G61)</f>
        <v>-</v>
      </c>
      <c r="H61" s="86" t="str">
        <f>IF(Input!H61="","-",Input!H61)</f>
        <v>-</v>
      </c>
      <c r="I61" s="308" t="str">
        <f>IF(Input!I61="","-",Input!I61)</f>
        <v>-</v>
      </c>
      <c r="K61" s="113" t="str">
        <f>IF(ISBLANK(VLOOKUP($B61,'MAIN - SCORING'!$B$14:$L$115,6,FALSE)),"-",VLOOKUP($B61,'MAIN - SCORING'!$B$14:$L$115,6,FALSE))</f>
        <v>-</v>
      </c>
      <c r="L61" s="113" t="str">
        <f>IF(ISBLANK(VLOOKUP($B61,'MAIN - SCORING'!$B$14:$L$115,7,FALSE)),"-",VLOOKUP($B61,'MAIN - SCORING'!$B$14:$L$115,7,FALSE))</f>
        <v>-</v>
      </c>
      <c r="M61" s="118">
        <f t="shared" si="0"/>
        <v>0</v>
      </c>
      <c r="N61" s="113" t="str">
        <f>IF(ISBLANK(VLOOKUP($B61,'MAIN - SCORING'!$B$14:$L$115,8,FALSE)),"-",VLOOKUP($B61,'MAIN - SCORING'!$B$14:$L$115,8,FALSE))</f>
        <v>-</v>
      </c>
      <c r="O61" s="113" t="str">
        <f>IF(ISBLANK(VLOOKUP($B61,'MAIN - SCORING'!$B$14:$L$115,9,FALSE)),"-",VLOOKUP($B61,'MAIN - SCORING'!$B$14:$L$115,9,FALSE))</f>
        <v>-</v>
      </c>
      <c r="P61" s="118">
        <f t="shared" si="1"/>
        <v>0</v>
      </c>
      <c r="Q61" s="113" t="str">
        <f>IF(ISBLANK(VLOOKUP($B61,'MAIN - SCORING'!$B$14:$L$115,10,FALSE)),"-",VLOOKUP($B61,'MAIN - SCORING'!$B$14:$L$115,10,FALSE))</f>
        <v>-</v>
      </c>
      <c r="R61" s="113" t="str">
        <f>IF(ISBLANK(VLOOKUP($B61,'MAIN - SCORING'!$B$14:$L$115,11,FALSE)),"-",VLOOKUP($B61,'MAIN - SCORING'!$B$14:$L$115,11,FALSE))</f>
        <v>-</v>
      </c>
      <c r="S61" s="118">
        <f t="shared" si="2"/>
        <v>0</v>
      </c>
      <c r="T61" s="111">
        <f t="shared" si="3"/>
        <v>0</v>
      </c>
      <c r="U61" s="113" t="str">
        <f>IF(ISBLANK(VLOOKUP($B61,'MAIN - SCORING'!$N$14:$X$115,6,FALSE)),"-",VLOOKUP($B61,'MAIN - SCORING'!$N$14:$X$115,6,FALSE))</f>
        <v>-</v>
      </c>
      <c r="V61" s="113" t="str">
        <f>IF(ISBLANK(VLOOKUP($B61,'MAIN - SCORING'!$N$14:$X$115,7,FALSE)),"-",VLOOKUP($B61,'MAIN - SCORING'!$N$14:$X$115,7,FALSE))</f>
        <v>-</v>
      </c>
      <c r="W61" s="118">
        <f t="shared" si="4"/>
        <v>0</v>
      </c>
      <c r="X61" s="113" t="str">
        <f>IF(ISBLANK(VLOOKUP($B61,'MAIN - SCORING'!$N$14:$X$115,8,FALSE)),"-",VLOOKUP($B61,'MAIN - SCORING'!$N$14:$X$115,8,FALSE))</f>
        <v>-</v>
      </c>
      <c r="Y61" s="113" t="str">
        <f>IF(ISBLANK(VLOOKUP($B61,'MAIN - SCORING'!$N$14:$X$115,9,FALSE)),"-",VLOOKUP($B61,'MAIN - SCORING'!$N$14:$X$115,9,FALSE))</f>
        <v>-</v>
      </c>
      <c r="Z61" s="118">
        <f t="shared" si="5"/>
        <v>0</v>
      </c>
      <c r="AA61" s="113" t="str">
        <f>IF(ISBLANK(VLOOKUP($B61,'MAIN - SCORING'!$N$14:$X$115,10,FALSE)),"-",VLOOKUP($B61,'MAIN - SCORING'!$N$14:$X$115,10,FALSE))</f>
        <v>-</v>
      </c>
      <c r="AB61" s="113" t="str">
        <f>IF(ISBLANK(VLOOKUP($B61,'MAIN - SCORING'!$N$14:$X$115,11,FALSE)),"-",VLOOKUP($B61,'MAIN - SCORING'!$N$14:$X$115,11,FALSE))</f>
        <v>-</v>
      </c>
      <c r="AC61" s="118">
        <f t="shared" si="6"/>
        <v>0</v>
      </c>
      <c r="AD61" s="111">
        <f t="shared" si="7"/>
        <v>0</v>
      </c>
      <c r="AE61" s="113" t="str">
        <f>IF(ISBLANK(VLOOKUP($B61,'MAIN - SCORING'!$Z$14:$AJ$115,6,FALSE)),"-",VLOOKUP($B61,'MAIN - SCORING'!$Z$14:$AJ$115,6,FALSE))</f>
        <v>-</v>
      </c>
      <c r="AF61" s="113" t="str">
        <f>IF(ISBLANK(VLOOKUP($B61,'MAIN - SCORING'!$Z$14:$AJ$115,7,FALSE)),"-",VLOOKUP($B61,'MAIN - SCORING'!$Z$14:$AJ$115,7,FALSE))</f>
        <v>-</v>
      </c>
      <c r="AG61" s="118">
        <f t="shared" si="8"/>
        <v>0</v>
      </c>
      <c r="AH61" s="113" t="str">
        <f>IF(ISBLANK(VLOOKUP($B61,'MAIN - SCORING'!$Z$14:$AJ$115,8,FALSE)),"-",VLOOKUP($B61,'MAIN - SCORING'!$Z$14:$AJ$115,8,FALSE))</f>
        <v>-</v>
      </c>
      <c r="AI61" s="113" t="str">
        <f>IF(ISBLANK(VLOOKUP($B61,'MAIN - SCORING'!$Z$14:$AJ$115,9,FALSE)),"-",VLOOKUP($B61,'MAIN - SCORING'!$Z$14:$AJ$115,9,FALSE))</f>
        <v>-</v>
      </c>
      <c r="AJ61" s="118">
        <f t="shared" si="9"/>
        <v>0</v>
      </c>
      <c r="AK61" s="113" t="str">
        <f>IF(ISBLANK(VLOOKUP($B61,'MAIN - SCORING'!$Z$14:$AJ$115,10,FALSE)),"-",VLOOKUP($B61,'MAIN - SCORING'!$Z$14:$AJ$115,10,FALSE))</f>
        <v>-</v>
      </c>
      <c r="AL61" s="113" t="str">
        <f>IF(ISBLANK(VLOOKUP($B61,'MAIN - SCORING'!$Z$14:$AJ$115,11,FALSE)),"-",VLOOKUP($B61,'MAIN - SCORING'!$Z$14:$AJ$115,11,FALSE))</f>
        <v>-</v>
      </c>
      <c r="AM61" s="118">
        <f t="shared" si="10"/>
        <v>0</v>
      </c>
      <c r="AN61" s="111">
        <f t="shared" si="11"/>
        <v>0</v>
      </c>
      <c r="AP61" s="115" t="str">
        <f t="shared" si="12"/>
        <v>-</v>
      </c>
      <c r="AQ61" s="130">
        <f t="shared" si="78"/>
        <v>0</v>
      </c>
      <c r="AR61" s="131">
        <f>IF(AQ61="-","-",(AQ61*Lookups!$T$3))</f>
        <v>0</v>
      </c>
      <c r="AS61" s="92" t="str">
        <f t="shared" si="77"/>
        <v>-</v>
      </c>
      <c r="AT61" s="92" t="str">
        <f t="shared" si="79"/>
        <v>-</v>
      </c>
      <c r="AU61" s="92" t="str">
        <f t="shared" si="80"/>
        <v>-</v>
      </c>
      <c r="AV61" s="93" t="str">
        <f>IF(I61="-","-",(I61/Lookups!$T$3))</f>
        <v>-</v>
      </c>
      <c r="AW61" s="94" t="str">
        <f t="shared" si="81"/>
        <v>-</v>
      </c>
      <c r="AX61" s="95" t="str">
        <f>IF(AW61="M",VLOOKUP(TEXT(MROUND(AV61,0.05),"#.00"),Lookups!$D$8:$E$3912,2,FALSE),"-")</f>
        <v>-</v>
      </c>
      <c r="AY61" s="95" t="str">
        <f>IF(AW61="W",VLOOKUP(TEXT(MROUND(AV61,0.05),"#.00"),Lookups!$J$8:$K$2640,2,FALSE),"-")</f>
        <v>-</v>
      </c>
      <c r="AZ61" s="95" t="str">
        <f>IF(H61="-","-",IF(AS61="Master",VLOOKUP(H61,Lookups!$O$8:$P$59,2,FALSE),"-"))</f>
        <v>-</v>
      </c>
      <c r="BB61" s="113" t="str">
        <f>IF(G61="-","-",VLOOKUP(G61,Input!$BZ$7:$CA$83,2,FALSE))</f>
        <v>-</v>
      </c>
      <c r="BD61" s="138" t="str">
        <f t="shared" si="82"/>
        <v>-</v>
      </c>
      <c r="BE61" s="139" t="str">
        <f t="shared" si="83"/>
        <v>-</v>
      </c>
      <c r="BF61" s="138" t="str">
        <f t="shared" si="84"/>
        <v>-</v>
      </c>
      <c r="BG61" s="139" t="str">
        <f t="shared" si="85"/>
        <v>-</v>
      </c>
      <c r="BH61" s="138" t="str">
        <f t="shared" si="86"/>
        <v>-</v>
      </c>
      <c r="BI61" s="139" t="str">
        <f t="shared" si="87"/>
        <v>-</v>
      </c>
      <c r="BJ61" s="138" t="str">
        <f t="shared" si="88"/>
        <v>-</v>
      </c>
      <c r="BK61" s="139" t="str">
        <f t="shared" si="89"/>
        <v>-</v>
      </c>
      <c r="BL61" s="138" t="str">
        <f t="shared" si="90"/>
        <v>-</v>
      </c>
      <c r="BM61" s="139" t="str">
        <f t="shared" si="91"/>
        <v>-</v>
      </c>
      <c r="BN61" s="138" t="str">
        <f t="shared" si="92"/>
        <v>-</v>
      </c>
      <c r="BO61" s="139" t="str">
        <f t="shared" si="93"/>
        <v>-</v>
      </c>
      <c r="BP61" s="138" t="str">
        <f t="shared" si="94"/>
        <v>-</v>
      </c>
      <c r="BQ61" s="139" t="str">
        <f t="shared" si="95"/>
        <v>-</v>
      </c>
      <c r="BR61" s="138" t="str">
        <f t="shared" si="96"/>
        <v>-</v>
      </c>
      <c r="BS61" s="139" t="str">
        <f t="shared" si="97"/>
        <v>-</v>
      </c>
      <c r="BT61" s="138" t="str">
        <f t="shared" si="98"/>
        <v>-</v>
      </c>
      <c r="BU61" s="139" t="str">
        <f t="shared" si="99"/>
        <v>-</v>
      </c>
      <c r="BV61" s="138" t="str">
        <f t="shared" si="100"/>
        <v>-</v>
      </c>
      <c r="BW61" s="139" t="str">
        <f t="shared" si="101"/>
        <v>-</v>
      </c>
      <c r="BX61" s="138" t="str">
        <f t="shared" si="102"/>
        <v>-</v>
      </c>
      <c r="BY61" s="139" t="str">
        <f t="shared" si="103"/>
        <v>-</v>
      </c>
      <c r="BZ61" s="138" t="str">
        <f t="shared" si="104"/>
        <v>-</v>
      </c>
      <c r="CA61" s="139" t="str">
        <f t="shared" si="105"/>
        <v>-</v>
      </c>
      <c r="CB61" s="138" t="str">
        <f t="shared" si="106"/>
        <v>-</v>
      </c>
      <c r="CC61" s="139" t="str">
        <f t="shared" si="107"/>
        <v>-</v>
      </c>
      <c r="CD61" s="138" t="str">
        <f t="shared" si="108"/>
        <v>-</v>
      </c>
      <c r="CE61" s="139" t="str">
        <f t="shared" si="109"/>
        <v>-</v>
      </c>
      <c r="CF61" s="138" t="str">
        <f t="shared" si="110"/>
        <v>-</v>
      </c>
      <c r="CG61" s="139" t="str">
        <f t="shared" si="111"/>
        <v>-</v>
      </c>
      <c r="CH61" s="138" t="str">
        <f t="shared" si="112"/>
        <v>-</v>
      </c>
      <c r="CI61" s="139" t="str">
        <f t="shared" si="113"/>
        <v>-</v>
      </c>
      <c r="CJ61" s="138" t="str">
        <f t="shared" si="114"/>
        <v>-</v>
      </c>
      <c r="CK61" s="139" t="str">
        <f t="shared" si="115"/>
        <v>-</v>
      </c>
      <c r="CL61" s="138" t="str">
        <f t="shared" si="116"/>
        <v>-</v>
      </c>
      <c r="CM61" s="139" t="str">
        <f t="shared" si="117"/>
        <v>-</v>
      </c>
      <c r="CN61" s="138" t="str">
        <f t="shared" si="118"/>
        <v>-</v>
      </c>
      <c r="CO61" s="139" t="str">
        <f t="shared" si="119"/>
        <v>-</v>
      </c>
      <c r="CP61" s="138" t="str">
        <f t="shared" si="120"/>
        <v>-</v>
      </c>
      <c r="CQ61" s="139" t="str">
        <f t="shared" si="121"/>
        <v>-</v>
      </c>
      <c r="CR61" s="138" t="str">
        <f t="shared" si="122"/>
        <v>-</v>
      </c>
      <c r="CS61" s="139" t="str">
        <f t="shared" si="123"/>
        <v>-</v>
      </c>
      <c r="CT61" s="138" t="str">
        <f t="shared" si="124"/>
        <v>-</v>
      </c>
      <c r="CU61" s="139" t="str">
        <f t="shared" si="125"/>
        <v>-</v>
      </c>
      <c r="CV61" s="138" t="str">
        <f t="shared" si="126"/>
        <v>-</v>
      </c>
      <c r="CW61" s="139" t="str">
        <f t="shared" si="127"/>
        <v>-</v>
      </c>
      <c r="CX61" s="138" t="str">
        <f t="shared" si="128"/>
        <v>-</v>
      </c>
      <c r="CY61" s="139" t="str">
        <f t="shared" si="129"/>
        <v>-</v>
      </c>
      <c r="CZ61" s="138" t="str">
        <f t="shared" si="130"/>
        <v>-</v>
      </c>
      <c r="DA61" s="139" t="str">
        <f t="shared" si="131"/>
        <v>-</v>
      </c>
      <c r="DB61" s="138" t="str">
        <f t="shared" si="132"/>
        <v>-</v>
      </c>
      <c r="DC61" s="139" t="str">
        <f t="shared" si="133"/>
        <v>-</v>
      </c>
      <c r="DD61" s="138" t="str">
        <f t="shared" si="134"/>
        <v>-</v>
      </c>
      <c r="DE61" s="139" t="str">
        <f t="shared" si="135"/>
        <v>-</v>
      </c>
      <c r="DF61" s="138" t="str">
        <f t="shared" si="136"/>
        <v>-</v>
      </c>
      <c r="DG61" s="139" t="str">
        <f t="shared" si="137"/>
        <v>-</v>
      </c>
      <c r="DH61" s="138" t="str">
        <f t="shared" si="138"/>
        <v>-</v>
      </c>
      <c r="DI61" s="139" t="str">
        <f t="shared" si="139"/>
        <v>-</v>
      </c>
      <c r="DJ61" s="138" t="str">
        <f t="shared" si="140"/>
        <v>-</v>
      </c>
      <c r="DK61" s="139" t="str">
        <f t="shared" si="141"/>
        <v>-</v>
      </c>
    </row>
    <row r="62" spans="1:115" x14ac:dyDescent="0.25">
      <c r="B62" s="44">
        <f>IF(Input!B62="","-",Input!B62)</f>
        <v>56</v>
      </c>
      <c r="C62" s="85" t="str">
        <f>IF(Input!C62="","-",Input!C62)</f>
        <v>-</v>
      </c>
      <c r="D62" s="85" t="str">
        <f>IF(Input!D62="","-",Input!D62)</f>
        <v>-</v>
      </c>
      <c r="E62" s="85" t="str">
        <f>IF(Input!E62="","-",Input!E62)</f>
        <v>-</v>
      </c>
      <c r="F62" s="85" t="str">
        <f>IF(Input!F62="","-",Input!F62)</f>
        <v>-</v>
      </c>
      <c r="G62" s="85" t="str">
        <f>IF(Input!G62="","-",Input!G62)</f>
        <v>-</v>
      </c>
      <c r="H62" s="86" t="str">
        <f>IF(Input!H62="","-",Input!H62)</f>
        <v>-</v>
      </c>
      <c r="I62" s="308" t="str">
        <f>IF(Input!I62="","-",Input!I62)</f>
        <v>-</v>
      </c>
      <c r="K62" s="113" t="str">
        <f>IF(ISBLANK(VLOOKUP($B62,'MAIN - SCORING'!$B$14:$L$115,6,FALSE)),"-",VLOOKUP($B62,'MAIN - SCORING'!$B$14:$L$115,6,FALSE))</f>
        <v>-</v>
      </c>
      <c r="L62" s="113" t="str">
        <f>IF(ISBLANK(VLOOKUP($B62,'MAIN - SCORING'!$B$14:$L$115,7,FALSE)),"-",VLOOKUP($B62,'MAIN - SCORING'!$B$14:$L$115,7,FALSE))</f>
        <v>-</v>
      </c>
      <c r="M62" s="118">
        <f t="shared" si="0"/>
        <v>0</v>
      </c>
      <c r="N62" s="113" t="str">
        <f>IF(ISBLANK(VLOOKUP($B62,'MAIN - SCORING'!$B$14:$L$115,8,FALSE)),"-",VLOOKUP($B62,'MAIN - SCORING'!$B$14:$L$115,8,FALSE))</f>
        <v>-</v>
      </c>
      <c r="O62" s="113" t="str">
        <f>IF(ISBLANK(VLOOKUP($B62,'MAIN - SCORING'!$B$14:$L$115,9,FALSE)),"-",VLOOKUP($B62,'MAIN - SCORING'!$B$14:$L$115,9,FALSE))</f>
        <v>-</v>
      </c>
      <c r="P62" s="118">
        <f t="shared" si="1"/>
        <v>0</v>
      </c>
      <c r="Q62" s="113" t="str">
        <f>IF(ISBLANK(VLOOKUP($B62,'MAIN - SCORING'!$B$14:$L$115,10,FALSE)),"-",VLOOKUP($B62,'MAIN - SCORING'!$B$14:$L$115,10,FALSE))</f>
        <v>-</v>
      </c>
      <c r="R62" s="113" t="str">
        <f>IF(ISBLANK(VLOOKUP($B62,'MAIN - SCORING'!$B$14:$L$115,11,FALSE)),"-",VLOOKUP($B62,'MAIN - SCORING'!$B$14:$L$115,11,FALSE))</f>
        <v>-</v>
      </c>
      <c r="S62" s="118">
        <f t="shared" si="2"/>
        <v>0</v>
      </c>
      <c r="T62" s="111">
        <f t="shared" si="3"/>
        <v>0</v>
      </c>
      <c r="U62" s="113" t="str">
        <f>IF(ISBLANK(VLOOKUP($B62,'MAIN - SCORING'!$N$14:$X$115,6,FALSE)),"-",VLOOKUP($B62,'MAIN - SCORING'!$N$14:$X$115,6,FALSE))</f>
        <v>-</v>
      </c>
      <c r="V62" s="113" t="str">
        <f>IF(ISBLANK(VLOOKUP($B62,'MAIN - SCORING'!$N$14:$X$115,7,FALSE)),"-",VLOOKUP($B62,'MAIN - SCORING'!$N$14:$X$115,7,FALSE))</f>
        <v>-</v>
      </c>
      <c r="W62" s="118">
        <f t="shared" si="4"/>
        <v>0</v>
      </c>
      <c r="X62" s="113" t="str">
        <f>IF(ISBLANK(VLOOKUP($B62,'MAIN - SCORING'!$N$14:$X$115,8,FALSE)),"-",VLOOKUP($B62,'MAIN - SCORING'!$N$14:$X$115,8,FALSE))</f>
        <v>-</v>
      </c>
      <c r="Y62" s="113" t="str">
        <f>IF(ISBLANK(VLOOKUP($B62,'MAIN - SCORING'!$N$14:$X$115,9,FALSE)),"-",VLOOKUP($B62,'MAIN - SCORING'!$N$14:$X$115,9,FALSE))</f>
        <v>-</v>
      </c>
      <c r="Z62" s="118">
        <f t="shared" si="5"/>
        <v>0</v>
      </c>
      <c r="AA62" s="113" t="str">
        <f>IF(ISBLANK(VLOOKUP($B62,'MAIN - SCORING'!$N$14:$X$115,10,FALSE)),"-",VLOOKUP($B62,'MAIN - SCORING'!$N$14:$X$115,10,FALSE))</f>
        <v>-</v>
      </c>
      <c r="AB62" s="113" t="str">
        <f>IF(ISBLANK(VLOOKUP($B62,'MAIN - SCORING'!$N$14:$X$115,11,FALSE)),"-",VLOOKUP($B62,'MAIN - SCORING'!$N$14:$X$115,11,FALSE))</f>
        <v>-</v>
      </c>
      <c r="AC62" s="118">
        <f t="shared" si="6"/>
        <v>0</v>
      </c>
      <c r="AD62" s="111">
        <f t="shared" si="7"/>
        <v>0</v>
      </c>
      <c r="AE62" s="113" t="str">
        <f>IF(ISBLANK(VLOOKUP($B62,'MAIN - SCORING'!$Z$14:$AJ$115,6,FALSE)),"-",VLOOKUP($B62,'MAIN - SCORING'!$Z$14:$AJ$115,6,FALSE))</f>
        <v>-</v>
      </c>
      <c r="AF62" s="113" t="str">
        <f>IF(ISBLANK(VLOOKUP($B62,'MAIN - SCORING'!$Z$14:$AJ$115,7,FALSE)),"-",VLOOKUP($B62,'MAIN - SCORING'!$Z$14:$AJ$115,7,FALSE))</f>
        <v>-</v>
      </c>
      <c r="AG62" s="118">
        <f t="shared" si="8"/>
        <v>0</v>
      </c>
      <c r="AH62" s="113" t="str">
        <f>IF(ISBLANK(VLOOKUP($B62,'MAIN - SCORING'!$Z$14:$AJ$115,8,FALSE)),"-",VLOOKUP($B62,'MAIN - SCORING'!$Z$14:$AJ$115,8,FALSE))</f>
        <v>-</v>
      </c>
      <c r="AI62" s="113" t="str">
        <f>IF(ISBLANK(VLOOKUP($B62,'MAIN - SCORING'!$Z$14:$AJ$115,9,FALSE)),"-",VLOOKUP($B62,'MAIN - SCORING'!$Z$14:$AJ$115,9,FALSE))</f>
        <v>-</v>
      </c>
      <c r="AJ62" s="118">
        <f t="shared" si="9"/>
        <v>0</v>
      </c>
      <c r="AK62" s="113" t="str">
        <f>IF(ISBLANK(VLOOKUP($B62,'MAIN - SCORING'!$Z$14:$AJ$115,10,FALSE)),"-",VLOOKUP($B62,'MAIN - SCORING'!$Z$14:$AJ$115,10,FALSE))</f>
        <v>-</v>
      </c>
      <c r="AL62" s="113" t="str">
        <f>IF(ISBLANK(VLOOKUP($B62,'MAIN - SCORING'!$Z$14:$AJ$115,11,FALSE)),"-",VLOOKUP($B62,'MAIN - SCORING'!$Z$14:$AJ$115,11,FALSE))</f>
        <v>-</v>
      </c>
      <c r="AM62" s="118">
        <f t="shared" si="10"/>
        <v>0</v>
      </c>
      <c r="AN62" s="111">
        <f t="shared" si="11"/>
        <v>0</v>
      </c>
      <c r="AP62" s="115" t="str">
        <f t="shared" si="12"/>
        <v>-</v>
      </c>
      <c r="AQ62" s="130">
        <f t="shared" si="78"/>
        <v>0</v>
      </c>
      <c r="AR62" s="131">
        <f>IF(AQ62="-","-",(AQ62*Lookups!$T$3))</f>
        <v>0</v>
      </c>
      <c r="AS62" s="92" t="str">
        <f t="shared" si="77"/>
        <v>-</v>
      </c>
      <c r="AT62" s="92" t="str">
        <f t="shared" si="79"/>
        <v>-</v>
      </c>
      <c r="AU62" s="92" t="str">
        <f t="shared" si="80"/>
        <v>-</v>
      </c>
      <c r="AV62" s="93" t="str">
        <f>IF(I62="-","-",(I62/Lookups!$T$3))</f>
        <v>-</v>
      </c>
      <c r="AW62" s="94" t="str">
        <f t="shared" si="81"/>
        <v>-</v>
      </c>
      <c r="AX62" s="95" t="str">
        <f>IF(AW62="M",VLOOKUP(TEXT(MROUND(AV62,0.05),"#.00"),Lookups!$D$8:$E$3912,2,FALSE),"-")</f>
        <v>-</v>
      </c>
      <c r="AY62" s="95" t="str">
        <f>IF(AW62="W",VLOOKUP(TEXT(MROUND(AV62,0.05),"#.00"),Lookups!$J$8:$K$2640,2,FALSE),"-")</f>
        <v>-</v>
      </c>
      <c r="AZ62" s="95" t="str">
        <f>IF(H62="-","-",IF(AS62="Master",VLOOKUP(H62,Lookups!$O$8:$P$59,2,FALSE),"-"))</f>
        <v>-</v>
      </c>
      <c r="BB62" s="113" t="str">
        <f>IF(G62="-","-",VLOOKUP(G62,Input!$BZ$7:$CA$83,2,FALSE))</f>
        <v>-</v>
      </c>
      <c r="BD62" s="138" t="str">
        <f t="shared" si="82"/>
        <v>-</v>
      </c>
      <c r="BE62" s="139" t="str">
        <f t="shared" si="83"/>
        <v>-</v>
      </c>
      <c r="BF62" s="138" t="str">
        <f t="shared" si="84"/>
        <v>-</v>
      </c>
      <c r="BG62" s="139" t="str">
        <f t="shared" si="85"/>
        <v>-</v>
      </c>
      <c r="BH62" s="138" t="str">
        <f t="shared" si="86"/>
        <v>-</v>
      </c>
      <c r="BI62" s="139" t="str">
        <f t="shared" si="87"/>
        <v>-</v>
      </c>
      <c r="BJ62" s="138" t="str">
        <f t="shared" si="88"/>
        <v>-</v>
      </c>
      <c r="BK62" s="139" t="str">
        <f t="shared" si="89"/>
        <v>-</v>
      </c>
      <c r="BL62" s="138" t="str">
        <f t="shared" si="90"/>
        <v>-</v>
      </c>
      <c r="BM62" s="139" t="str">
        <f t="shared" si="91"/>
        <v>-</v>
      </c>
      <c r="BN62" s="138" t="str">
        <f t="shared" si="92"/>
        <v>-</v>
      </c>
      <c r="BO62" s="139" t="str">
        <f t="shared" si="93"/>
        <v>-</v>
      </c>
      <c r="BP62" s="138" t="str">
        <f t="shared" si="94"/>
        <v>-</v>
      </c>
      <c r="BQ62" s="139" t="str">
        <f t="shared" si="95"/>
        <v>-</v>
      </c>
      <c r="BR62" s="138" t="str">
        <f t="shared" si="96"/>
        <v>-</v>
      </c>
      <c r="BS62" s="139" t="str">
        <f t="shared" si="97"/>
        <v>-</v>
      </c>
      <c r="BT62" s="138" t="str">
        <f t="shared" si="98"/>
        <v>-</v>
      </c>
      <c r="BU62" s="139" t="str">
        <f t="shared" si="99"/>
        <v>-</v>
      </c>
      <c r="BV62" s="138" t="str">
        <f t="shared" si="100"/>
        <v>-</v>
      </c>
      <c r="BW62" s="139" t="str">
        <f t="shared" si="101"/>
        <v>-</v>
      </c>
      <c r="BX62" s="138" t="str">
        <f t="shared" si="102"/>
        <v>-</v>
      </c>
      <c r="BY62" s="139" t="str">
        <f t="shared" si="103"/>
        <v>-</v>
      </c>
      <c r="BZ62" s="138" t="str">
        <f t="shared" si="104"/>
        <v>-</v>
      </c>
      <c r="CA62" s="139" t="str">
        <f t="shared" si="105"/>
        <v>-</v>
      </c>
      <c r="CB62" s="138" t="str">
        <f t="shared" si="106"/>
        <v>-</v>
      </c>
      <c r="CC62" s="139" t="str">
        <f t="shared" si="107"/>
        <v>-</v>
      </c>
      <c r="CD62" s="138" t="str">
        <f t="shared" si="108"/>
        <v>-</v>
      </c>
      <c r="CE62" s="139" t="str">
        <f t="shared" si="109"/>
        <v>-</v>
      </c>
      <c r="CF62" s="138" t="str">
        <f t="shared" si="110"/>
        <v>-</v>
      </c>
      <c r="CG62" s="139" t="str">
        <f t="shared" si="111"/>
        <v>-</v>
      </c>
      <c r="CH62" s="138" t="str">
        <f t="shared" si="112"/>
        <v>-</v>
      </c>
      <c r="CI62" s="139" t="str">
        <f t="shared" si="113"/>
        <v>-</v>
      </c>
      <c r="CJ62" s="138" t="str">
        <f t="shared" si="114"/>
        <v>-</v>
      </c>
      <c r="CK62" s="139" t="str">
        <f t="shared" si="115"/>
        <v>-</v>
      </c>
      <c r="CL62" s="138" t="str">
        <f t="shared" si="116"/>
        <v>-</v>
      </c>
      <c r="CM62" s="139" t="str">
        <f t="shared" si="117"/>
        <v>-</v>
      </c>
      <c r="CN62" s="138" t="str">
        <f t="shared" si="118"/>
        <v>-</v>
      </c>
      <c r="CO62" s="139" t="str">
        <f t="shared" si="119"/>
        <v>-</v>
      </c>
      <c r="CP62" s="138" t="str">
        <f t="shared" si="120"/>
        <v>-</v>
      </c>
      <c r="CQ62" s="139" t="str">
        <f t="shared" si="121"/>
        <v>-</v>
      </c>
      <c r="CR62" s="138" t="str">
        <f t="shared" si="122"/>
        <v>-</v>
      </c>
      <c r="CS62" s="139" t="str">
        <f t="shared" si="123"/>
        <v>-</v>
      </c>
      <c r="CT62" s="138" t="str">
        <f t="shared" si="124"/>
        <v>-</v>
      </c>
      <c r="CU62" s="139" t="str">
        <f t="shared" si="125"/>
        <v>-</v>
      </c>
      <c r="CV62" s="138" t="str">
        <f t="shared" si="126"/>
        <v>-</v>
      </c>
      <c r="CW62" s="139" t="str">
        <f t="shared" si="127"/>
        <v>-</v>
      </c>
      <c r="CX62" s="138" t="str">
        <f t="shared" si="128"/>
        <v>-</v>
      </c>
      <c r="CY62" s="139" t="str">
        <f t="shared" si="129"/>
        <v>-</v>
      </c>
      <c r="CZ62" s="138" t="str">
        <f t="shared" si="130"/>
        <v>-</v>
      </c>
      <c r="DA62" s="139" t="str">
        <f t="shared" si="131"/>
        <v>-</v>
      </c>
      <c r="DB62" s="138" t="str">
        <f t="shared" si="132"/>
        <v>-</v>
      </c>
      <c r="DC62" s="139" t="str">
        <f t="shared" si="133"/>
        <v>-</v>
      </c>
      <c r="DD62" s="138" t="str">
        <f t="shared" si="134"/>
        <v>-</v>
      </c>
      <c r="DE62" s="139" t="str">
        <f t="shared" si="135"/>
        <v>-</v>
      </c>
      <c r="DF62" s="138" t="str">
        <f t="shared" si="136"/>
        <v>-</v>
      </c>
      <c r="DG62" s="139" t="str">
        <f t="shared" si="137"/>
        <v>-</v>
      </c>
      <c r="DH62" s="138" t="str">
        <f t="shared" si="138"/>
        <v>-</v>
      </c>
      <c r="DI62" s="139" t="str">
        <f t="shared" si="139"/>
        <v>-</v>
      </c>
      <c r="DJ62" s="138" t="str">
        <f t="shared" si="140"/>
        <v>-</v>
      </c>
      <c r="DK62" s="139" t="str">
        <f t="shared" si="141"/>
        <v>-</v>
      </c>
    </row>
    <row r="63" spans="1:115" x14ac:dyDescent="0.25">
      <c r="B63" s="44">
        <f>IF(Input!B63="","-",Input!B63)</f>
        <v>57</v>
      </c>
      <c r="C63" s="85" t="str">
        <f>IF(Input!C63="","-",Input!C63)</f>
        <v>-</v>
      </c>
      <c r="D63" s="85" t="str">
        <f>IF(Input!D63="","-",Input!D63)</f>
        <v>-</v>
      </c>
      <c r="E63" s="85" t="str">
        <f>IF(Input!E63="","-",Input!E63)</f>
        <v>-</v>
      </c>
      <c r="F63" s="85" t="str">
        <f>IF(Input!F63="","-",Input!F63)</f>
        <v>-</v>
      </c>
      <c r="G63" s="85" t="str">
        <f>IF(Input!G63="","-",Input!G63)</f>
        <v>-</v>
      </c>
      <c r="H63" s="86" t="str">
        <f>IF(Input!H63="","-",Input!H63)</f>
        <v>-</v>
      </c>
      <c r="I63" s="308" t="str">
        <f>IF(Input!I63="","-",Input!I63)</f>
        <v>-</v>
      </c>
      <c r="K63" s="113" t="str">
        <f>IF(ISBLANK(VLOOKUP($B63,'MAIN - SCORING'!$B$14:$L$115,6,FALSE)),"-",VLOOKUP($B63,'MAIN - SCORING'!$B$14:$L$115,6,FALSE))</f>
        <v>-</v>
      </c>
      <c r="L63" s="113" t="str">
        <f>IF(ISBLANK(VLOOKUP($B63,'MAIN - SCORING'!$B$14:$L$115,7,FALSE)),"-",VLOOKUP($B63,'MAIN - SCORING'!$B$14:$L$115,7,FALSE))</f>
        <v>-</v>
      </c>
      <c r="M63" s="118">
        <f t="shared" si="0"/>
        <v>0</v>
      </c>
      <c r="N63" s="113" t="str">
        <f>IF(ISBLANK(VLOOKUP($B63,'MAIN - SCORING'!$B$14:$L$115,8,FALSE)),"-",VLOOKUP($B63,'MAIN - SCORING'!$B$14:$L$115,8,FALSE))</f>
        <v>-</v>
      </c>
      <c r="O63" s="113" t="str">
        <f>IF(ISBLANK(VLOOKUP($B63,'MAIN - SCORING'!$B$14:$L$115,9,FALSE)),"-",VLOOKUP($B63,'MAIN - SCORING'!$B$14:$L$115,9,FALSE))</f>
        <v>-</v>
      </c>
      <c r="P63" s="118">
        <f t="shared" si="1"/>
        <v>0</v>
      </c>
      <c r="Q63" s="113" t="str">
        <f>IF(ISBLANK(VLOOKUP($B63,'MAIN - SCORING'!$B$14:$L$115,10,FALSE)),"-",VLOOKUP($B63,'MAIN - SCORING'!$B$14:$L$115,10,FALSE))</f>
        <v>-</v>
      </c>
      <c r="R63" s="113" t="str">
        <f>IF(ISBLANK(VLOOKUP($B63,'MAIN - SCORING'!$B$14:$L$115,11,FALSE)),"-",VLOOKUP($B63,'MAIN - SCORING'!$B$14:$L$115,11,FALSE))</f>
        <v>-</v>
      </c>
      <c r="S63" s="118">
        <f t="shared" si="2"/>
        <v>0</v>
      </c>
      <c r="T63" s="111">
        <f t="shared" si="3"/>
        <v>0</v>
      </c>
      <c r="U63" s="113" t="str">
        <f>IF(ISBLANK(VLOOKUP($B63,'MAIN - SCORING'!$N$14:$X$115,6,FALSE)),"-",VLOOKUP($B63,'MAIN - SCORING'!$N$14:$X$115,6,FALSE))</f>
        <v>-</v>
      </c>
      <c r="V63" s="113" t="str">
        <f>IF(ISBLANK(VLOOKUP($B63,'MAIN - SCORING'!$N$14:$X$115,7,FALSE)),"-",VLOOKUP($B63,'MAIN - SCORING'!$N$14:$X$115,7,FALSE))</f>
        <v>-</v>
      </c>
      <c r="W63" s="118">
        <f t="shared" si="4"/>
        <v>0</v>
      </c>
      <c r="X63" s="113" t="str">
        <f>IF(ISBLANK(VLOOKUP($B63,'MAIN - SCORING'!$N$14:$X$115,8,FALSE)),"-",VLOOKUP($B63,'MAIN - SCORING'!$N$14:$X$115,8,FALSE))</f>
        <v>-</v>
      </c>
      <c r="Y63" s="113" t="str">
        <f>IF(ISBLANK(VLOOKUP($B63,'MAIN - SCORING'!$N$14:$X$115,9,FALSE)),"-",VLOOKUP($B63,'MAIN - SCORING'!$N$14:$X$115,9,FALSE))</f>
        <v>-</v>
      </c>
      <c r="Z63" s="118">
        <f t="shared" si="5"/>
        <v>0</v>
      </c>
      <c r="AA63" s="113" t="str">
        <f>IF(ISBLANK(VLOOKUP($B63,'MAIN - SCORING'!$N$14:$X$115,10,FALSE)),"-",VLOOKUP($B63,'MAIN - SCORING'!$N$14:$X$115,10,FALSE))</f>
        <v>-</v>
      </c>
      <c r="AB63" s="113" t="str">
        <f>IF(ISBLANK(VLOOKUP($B63,'MAIN - SCORING'!$N$14:$X$115,11,FALSE)),"-",VLOOKUP($B63,'MAIN - SCORING'!$N$14:$X$115,11,FALSE))</f>
        <v>-</v>
      </c>
      <c r="AC63" s="118">
        <f t="shared" si="6"/>
        <v>0</v>
      </c>
      <c r="AD63" s="111">
        <f t="shared" si="7"/>
        <v>0</v>
      </c>
      <c r="AE63" s="113" t="str">
        <f>IF(ISBLANK(VLOOKUP($B63,'MAIN - SCORING'!$Z$14:$AJ$115,6,FALSE)),"-",VLOOKUP($B63,'MAIN - SCORING'!$Z$14:$AJ$115,6,FALSE))</f>
        <v>-</v>
      </c>
      <c r="AF63" s="113" t="str">
        <f>IF(ISBLANK(VLOOKUP($B63,'MAIN - SCORING'!$Z$14:$AJ$115,7,FALSE)),"-",VLOOKUP($B63,'MAIN - SCORING'!$Z$14:$AJ$115,7,FALSE))</f>
        <v>-</v>
      </c>
      <c r="AG63" s="118">
        <f t="shared" si="8"/>
        <v>0</v>
      </c>
      <c r="AH63" s="113" t="str">
        <f>IF(ISBLANK(VLOOKUP($B63,'MAIN - SCORING'!$Z$14:$AJ$115,8,FALSE)),"-",VLOOKUP($B63,'MAIN - SCORING'!$Z$14:$AJ$115,8,FALSE))</f>
        <v>-</v>
      </c>
      <c r="AI63" s="113" t="str">
        <f>IF(ISBLANK(VLOOKUP($B63,'MAIN - SCORING'!$Z$14:$AJ$115,9,FALSE)),"-",VLOOKUP($B63,'MAIN - SCORING'!$Z$14:$AJ$115,9,FALSE))</f>
        <v>-</v>
      </c>
      <c r="AJ63" s="118">
        <f t="shared" si="9"/>
        <v>0</v>
      </c>
      <c r="AK63" s="113" t="str">
        <f>IF(ISBLANK(VLOOKUP($B63,'MAIN - SCORING'!$Z$14:$AJ$115,10,FALSE)),"-",VLOOKUP($B63,'MAIN - SCORING'!$Z$14:$AJ$115,10,FALSE))</f>
        <v>-</v>
      </c>
      <c r="AL63" s="113" t="str">
        <f>IF(ISBLANK(VLOOKUP($B63,'MAIN - SCORING'!$Z$14:$AJ$115,11,FALSE)),"-",VLOOKUP($B63,'MAIN - SCORING'!$Z$14:$AJ$115,11,FALSE))</f>
        <v>-</v>
      </c>
      <c r="AM63" s="118">
        <f t="shared" si="10"/>
        <v>0</v>
      </c>
      <c r="AN63" s="111">
        <f t="shared" si="11"/>
        <v>0</v>
      </c>
      <c r="AP63" s="115" t="str">
        <f t="shared" si="12"/>
        <v>-</v>
      </c>
      <c r="AQ63" s="130">
        <f t="shared" si="78"/>
        <v>0</v>
      </c>
      <c r="AR63" s="131">
        <f>IF(AQ63="-","-",(AQ63*Lookups!$T$3))</f>
        <v>0</v>
      </c>
      <c r="AS63" s="92" t="str">
        <f t="shared" si="77"/>
        <v>-</v>
      </c>
      <c r="AT63" s="92" t="str">
        <f t="shared" si="79"/>
        <v>-</v>
      </c>
      <c r="AU63" s="92" t="str">
        <f t="shared" si="80"/>
        <v>-</v>
      </c>
      <c r="AV63" s="93" t="str">
        <f>IF(I63="-","-",(I63/Lookups!$T$3))</f>
        <v>-</v>
      </c>
      <c r="AW63" s="94" t="str">
        <f t="shared" si="81"/>
        <v>-</v>
      </c>
      <c r="AX63" s="95" t="str">
        <f>IF(AW63="M",VLOOKUP(TEXT(MROUND(AV63,0.05),"#.00"),Lookups!$D$8:$E$3912,2,FALSE),"-")</f>
        <v>-</v>
      </c>
      <c r="AY63" s="95" t="str">
        <f>IF(AW63="W",VLOOKUP(TEXT(MROUND(AV63,0.05),"#.00"),Lookups!$J$8:$K$2640,2,FALSE),"-")</f>
        <v>-</v>
      </c>
      <c r="AZ63" s="95" t="str">
        <f>IF(H63="-","-",IF(AS63="Master",VLOOKUP(H63,Lookups!$O$8:$P$59,2,FALSE),"-"))</f>
        <v>-</v>
      </c>
      <c r="BB63" s="113" t="str">
        <f>IF(G63="-","-",VLOOKUP(G63,Input!$BZ$7:$CA$83,2,FALSE))</f>
        <v>-</v>
      </c>
      <c r="BD63" s="138" t="str">
        <f t="shared" si="82"/>
        <v>-</v>
      </c>
      <c r="BE63" s="139" t="str">
        <f t="shared" si="83"/>
        <v>-</v>
      </c>
      <c r="BF63" s="138" t="str">
        <f t="shared" si="84"/>
        <v>-</v>
      </c>
      <c r="BG63" s="139" t="str">
        <f t="shared" si="85"/>
        <v>-</v>
      </c>
      <c r="BH63" s="138" t="str">
        <f t="shared" si="86"/>
        <v>-</v>
      </c>
      <c r="BI63" s="139" t="str">
        <f t="shared" si="87"/>
        <v>-</v>
      </c>
      <c r="BJ63" s="138" t="str">
        <f t="shared" si="88"/>
        <v>-</v>
      </c>
      <c r="BK63" s="139" t="str">
        <f t="shared" si="89"/>
        <v>-</v>
      </c>
      <c r="BL63" s="138" t="str">
        <f t="shared" si="90"/>
        <v>-</v>
      </c>
      <c r="BM63" s="139" t="str">
        <f t="shared" si="91"/>
        <v>-</v>
      </c>
      <c r="BN63" s="138" t="str">
        <f t="shared" si="92"/>
        <v>-</v>
      </c>
      <c r="BO63" s="139" t="str">
        <f t="shared" si="93"/>
        <v>-</v>
      </c>
      <c r="BP63" s="138" t="str">
        <f t="shared" si="94"/>
        <v>-</v>
      </c>
      <c r="BQ63" s="139" t="str">
        <f t="shared" si="95"/>
        <v>-</v>
      </c>
      <c r="BR63" s="138" t="str">
        <f t="shared" si="96"/>
        <v>-</v>
      </c>
      <c r="BS63" s="139" t="str">
        <f t="shared" si="97"/>
        <v>-</v>
      </c>
      <c r="BT63" s="138" t="str">
        <f t="shared" si="98"/>
        <v>-</v>
      </c>
      <c r="BU63" s="139" t="str">
        <f t="shared" si="99"/>
        <v>-</v>
      </c>
      <c r="BV63" s="138" t="str">
        <f t="shared" si="100"/>
        <v>-</v>
      </c>
      <c r="BW63" s="139" t="str">
        <f t="shared" si="101"/>
        <v>-</v>
      </c>
      <c r="BX63" s="138" t="str">
        <f t="shared" si="102"/>
        <v>-</v>
      </c>
      <c r="BY63" s="139" t="str">
        <f t="shared" si="103"/>
        <v>-</v>
      </c>
      <c r="BZ63" s="138" t="str">
        <f t="shared" si="104"/>
        <v>-</v>
      </c>
      <c r="CA63" s="139" t="str">
        <f t="shared" si="105"/>
        <v>-</v>
      </c>
      <c r="CB63" s="138" t="str">
        <f t="shared" si="106"/>
        <v>-</v>
      </c>
      <c r="CC63" s="139" t="str">
        <f t="shared" si="107"/>
        <v>-</v>
      </c>
      <c r="CD63" s="138" t="str">
        <f t="shared" si="108"/>
        <v>-</v>
      </c>
      <c r="CE63" s="139" t="str">
        <f t="shared" si="109"/>
        <v>-</v>
      </c>
      <c r="CF63" s="138" t="str">
        <f t="shared" si="110"/>
        <v>-</v>
      </c>
      <c r="CG63" s="139" t="str">
        <f t="shared" si="111"/>
        <v>-</v>
      </c>
      <c r="CH63" s="138" t="str">
        <f t="shared" si="112"/>
        <v>-</v>
      </c>
      <c r="CI63" s="139" t="str">
        <f t="shared" si="113"/>
        <v>-</v>
      </c>
      <c r="CJ63" s="138" t="str">
        <f t="shared" si="114"/>
        <v>-</v>
      </c>
      <c r="CK63" s="139" t="str">
        <f t="shared" si="115"/>
        <v>-</v>
      </c>
      <c r="CL63" s="138" t="str">
        <f t="shared" si="116"/>
        <v>-</v>
      </c>
      <c r="CM63" s="139" t="str">
        <f t="shared" si="117"/>
        <v>-</v>
      </c>
      <c r="CN63" s="138" t="str">
        <f t="shared" si="118"/>
        <v>-</v>
      </c>
      <c r="CO63" s="139" t="str">
        <f t="shared" si="119"/>
        <v>-</v>
      </c>
      <c r="CP63" s="138" t="str">
        <f t="shared" si="120"/>
        <v>-</v>
      </c>
      <c r="CQ63" s="139" t="str">
        <f t="shared" si="121"/>
        <v>-</v>
      </c>
      <c r="CR63" s="138" t="str">
        <f t="shared" si="122"/>
        <v>-</v>
      </c>
      <c r="CS63" s="139" t="str">
        <f t="shared" si="123"/>
        <v>-</v>
      </c>
      <c r="CT63" s="138" t="str">
        <f t="shared" si="124"/>
        <v>-</v>
      </c>
      <c r="CU63" s="139" t="str">
        <f t="shared" si="125"/>
        <v>-</v>
      </c>
      <c r="CV63" s="138" t="str">
        <f t="shared" si="126"/>
        <v>-</v>
      </c>
      <c r="CW63" s="139" t="str">
        <f t="shared" si="127"/>
        <v>-</v>
      </c>
      <c r="CX63" s="138" t="str">
        <f t="shared" si="128"/>
        <v>-</v>
      </c>
      <c r="CY63" s="139" t="str">
        <f t="shared" si="129"/>
        <v>-</v>
      </c>
      <c r="CZ63" s="138" t="str">
        <f t="shared" si="130"/>
        <v>-</v>
      </c>
      <c r="DA63" s="139" t="str">
        <f t="shared" si="131"/>
        <v>-</v>
      </c>
      <c r="DB63" s="138" t="str">
        <f t="shared" si="132"/>
        <v>-</v>
      </c>
      <c r="DC63" s="139" t="str">
        <f t="shared" si="133"/>
        <v>-</v>
      </c>
      <c r="DD63" s="138" t="str">
        <f t="shared" si="134"/>
        <v>-</v>
      </c>
      <c r="DE63" s="139" t="str">
        <f t="shared" si="135"/>
        <v>-</v>
      </c>
      <c r="DF63" s="138" t="str">
        <f t="shared" si="136"/>
        <v>-</v>
      </c>
      <c r="DG63" s="139" t="str">
        <f t="shared" si="137"/>
        <v>-</v>
      </c>
      <c r="DH63" s="138" t="str">
        <f t="shared" si="138"/>
        <v>-</v>
      </c>
      <c r="DI63" s="139" t="str">
        <f t="shared" si="139"/>
        <v>-</v>
      </c>
      <c r="DJ63" s="138" t="str">
        <f t="shared" si="140"/>
        <v>-</v>
      </c>
      <c r="DK63" s="139" t="str">
        <f t="shared" si="141"/>
        <v>-</v>
      </c>
    </row>
    <row r="64" spans="1:115" x14ac:dyDescent="0.25">
      <c r="B64" s="44">
        <f>IF(Input!B64="","-",Input!B64)</f>
        <v>58</v>
      </c>
      <c r="C64" s="85" t="str">
        <f>IF(Input!C64="","-",Input!C64)</f>
        <v>-</v>
      </c>
      <c r="D64" s="85" t="str">
        <f>IF(Input!D64="","-",Input!D64)</f>
        <v>-</v>
      </c>
      <c r="E64" s="85" t="str">
        <f>IF(Input!E64="","-",Input!E64)</f>
        <v>-</v>
      </c>
      <c r="F64" s="85" t="str">
        <f>IF(Input!F64="","-",Input!F64)</f>
        <v>-</v>
      </c>
      <c r="G64" s="85" t="str">
        <f>IF(Input!G64="","-",Input!G64)</f>
        <v>-</v>
      </c>
      <c r="H64" s="86" t="str">
        <f>IF(Input!H64="","-",Input!H64)</f>
        <v>-</v>
      </c>
      <c r="I64" s="308" t="str">
        <f>IF(Input!I64="","-",Input!I64)</f>
        <v>-</v>
      </c>
      <c r="K64" s="113" t="str">
        <f>IF(ISBLANK(VLOOKUP($B64,'MAIN - SCORING'!$B$14:$L$115,6,FALSE)),"-",VLOOKUP($B64,'MAIN - SCORING'!$B$14:$L$115,6,FALSE))</f>
        <v>-</v>
      </c>
      <c r="L64" s="113" t="str">
        <f>IF(ISBLANK(VLOOKUP($B64,'MAIN - SCORING'!$B$14:$L$115,7,FALSE)),"-",VLOOKUP($B64,'MAIN - SCORING'!$B$14:$L$115,7,FALSE))</f>
        <v>-</v>
      </c>
      <c r="M64" s="118">
        <f t="shared" si="0"/>
        <v>0</v>
      </c>
      <c r="N64" s="113" t="str">
        <f>IF(ISBLANK(VLOOKUP($B64,'MAIN - SCORING'!$B$14:$L$115,8,FALSE)),"-",VLOOKUP($B64,'MAIN - SCORING'!$B$14:$L$115,8,FALSE))</f>
        <v>-</v>
      </c>
      <c r="O64" s="113" t="str">
        <f>IF(ISBLANK(VLOOKUP($B64,'MAIN - SCORING'!$B$14:$L$115,9,FALSE)),"-",VLOOKUP($B64,'MAIN - SCORING'!$B$14:$L$115,9,FALSE))</f>
        <v>-</v>
      </c>
      <c r="P64" s="118">
        <f t="shared" si="1"/>
        <v>0</v>
      </c>
      <c r="Q64" s="113" t="str">
        <f>IF(ISBLANK(VLOOKUP($B64,'MAIN - SCORING'!$B$14:$L$115,10,FALSE)),"-",VLOOKUP($B64,'MAIN - SCORING'!$B$14:$L$115,10,FALSE))</f>
        <v>-</v>
      </c>
      <c r="R64" s="113" t="str">
        <f>IF(ISBLANK(VLOOKUP($B64,'MAIN - SCORING'!$B$14:$L$115,11,FALSE)),"-",VLOOKUP($B64,'MAIN - SCORING'!$B$14:$L$115,11,FALSE))</f>
        <v>-</v>
      </c>
      <c r="S64" s="118">
        <f t="shared" si="2"/>
        <v>0</v>
      </c>
      <c r="T64" s="111">
        <f t="shared" si="3"/>
        <v>0</v>
      </c>
      <c r="U64" s="113" t="str">
        <f>IF(ISBLANK(VLOOKUP($B64,'MAIN - SCORING'!$N$14:$X$115,6,FALSE)),"-",VLOOKUP($B64,'MAIN - SCORING'!$N$14:$X$115,6,FALSE))</f>
        <v>-</v>
      </c>
      <c r="V64" s="113" t="str">
        <f>IF(ISBLANK(VLOOKUP($B64,'MAIN - SCORING'!$N$14:$X$115,7,FALSE)),"-",VLOOKUP($B64,'MAIN - SCORING'!$N$14:$X$115,7,FALSE))</f>
        <v>-</v>
      </c>
      <c r="W64" s="118">
        <f t="shared" si="4"/>
        <v>0</v>
      </c>
      <c r="X64" s="113" t="str">
        <f>IF(ISBLANK(VLOOKUP($B64,'MAIN - SCORING'!$N$14:$X$115,8,FALSE)),"-",VLOOKUP($B64,'MAIN - SCORING'!$N$14:$X$115,8,FALSE))</f>
        <v>-</v>
      </c>
      <c r="Y64" s="113" t="str">
        <f>IF(ISBLANK(VLOOKUP($B64,'MAIN - SCORING'!$N$14:$X$115,9,FALSE)),"-",VLOOKUP($B64,'MAIN - SCORING'!$N$14:$X$115,9,FALSE))</f>
        <v>-</v>
      </c>
      <c r="Z64" s="118">
        <f t="shared" si="5"/>
        <v>0</v>
      </c>
      <c r="AA64" s="113" t="str">
        <f>IF(ISBLANK(VLOOKUP($B64,'MAIN - SCORING'!$N$14:$X$115,10,FALSE)),"-",VLOOKUP($B64,'MAIN - SCORING'!$N$14:$X$115,10,FALSE))</f>
        <v>-</v>
      </c>
      <c r="AB64" s="113" t="str">
        <f>IF(ISBLANK(VLOOKUP($B64,'MAIN - SCORING'!$N$14:$X$115,11,FALSE)),"-",VLOOKUP($B64,'MAIN - SCORING'!$N$14:$X$115,11,FALSE))</f>
        <v>-</v>
      </c>
      <c r="AC64" s="118">
        <f t="shared" si="6"/>
        <v>0</v>
      </c>
      <c r="AD64" s="111">
        <f t="shared" si="7"/>
        <v>0</v>
      </c>
      <c r="AE64" s="113" t="str">
        <f>IF(ISBLANK(VLOOKUP($B64,'MAIN - SCORING'!$Z$14:$AJ$115,6,FALSE)),"-",VLOOKUP($B64,'MAIN - SCORING'!$Z$14:$AJ$115,6,FALSE))</f>
        <v>-</v>
      </c>
      <c r="AF64" s="113" t="str">
        <f>IF(ISBLANK(VLOOKUP($B64,'MAIN - SCORING'!$Z$14:$AJ$115,7,FALSE)),"-",VLOOKUP($B64,'MAIN - SCORING'!$Z$14:$AJ$115,7,FALSE))</f>
        <v>-</v>
      </c>
      <c r="AG64" s="118">
        <f t="shared" si="8"/>
        <v>0</v>
      </c>
      <c r="AH64" s="113" t="str">
        <f>IF(ISBLANK(VLOOKUP($B64,'MAIN - SCORING'!$Z$14:$AJ$115,8,FALSE)),"-",VLOOKUP($B64,'MAIN - SCORING'!$Z$14:$AJ$115,8,FALSE))</f>
        <v>-</v>
      </c>
      <c r="AI64" s="113" t="str">
        <f>IF(ISBLANK(VLOOKUP($B64,'MAIN - SCORING'!$Z$14:$AJ$115,9,FALSE)),"-",VLOOKUP($B64,'MAIN - SCORING'!$Z$14:$AJ$115,9,FALSE))</f>
        <v>-</v>
      </c>
      <c r="AJ64" s="118">
        <f t="shared" si="9"/>
        <v>0</v>
      </c>
      <c r="AK64" s="113" t="str">
        <f>IF(ISBLANK(VLOOKUP($B64,'MAIN - SCORING'!$Z$14:$AJ$115,10,FALSE)),"-",VLOOKUP($B64,'MAIN - SCORING'!$Z$14:$AJ$115,10,FALSE))</f>
        <v>-</v>
      </c>
      <c r="AL64" s="113" t="str">
        <f>IF(ISBLANK(VLOOKUP($B64,'MAIN - SCORING'!$Z$14:$AJ$115,11,FALSE)),"-",VLOOKUP($B64,'MAIN - SCORING'!$Z$14:$AJ$115,11,FALSE))</f>
        <v>-</v>
      </c>
      <c r="AM64" s="118">
        <f t="shared" si="10"/>
        <v>0</v>
      </c>
      <c r="AN64" s="111">
        <f t="shared" si="11"/>
        <v>0</v>
      </c>
      <c r="AP64" s="115" t="str">
        <f t="shared" si="12"/>
        <v>-</v>
      </c>
      <c r="AQ64" s="130">
        <f t="shared" si="78"/>
        <v>0</v>
      </c>
      <c r="AR64" s="131">
        <f>IF(AQ64="-","-",(AQ64*Lookups!$T$3))</f>
        <v>0</v>
      </c>
      <c r="AS64" s="92" t="str">
        <f t="shared" si="77"/>
        <v>-</v>
      </c>
      <c r="AT64" s="92" t="str">
        <f t="shared" si="79"/>
        <v>-</v>
      </c>
      <c r="AU64" s="92" t="str">
        <f t="shared" si="80"/>
        <v>-</v>
      </c>
      <c r="AV64" s="93" t="str">
        <f>IF(I64="-","-",(I64/Lookups!$T$3))</f>
        <v>-</v>
      </c>
      <c r="AW64" s="94" t="str">
        <f t="shared" si="81"/>
        <v>-</v>
      </c>
      <c r="AX64" s="95" t="str">
        <f>IF(AW64="M",VLOOKUP(TEXT(MROUND(AV64,0.05),"#.00"),Lookups!$D$8:$E$3912,2,FALSE),"-")</f>
        <v>-</v>
      </c>
      <c r="AY64" s="95" t="str">
        <f>IF(AW64="W",VLOOKUP(TEXT(MROUND(AV64,0.05),"#.00"),Lookups!$J$8:$K$2640,2,FALSE),"-")</f>
        <v>-</v>
      </c>
      <c r="AZ64" s="95" t="str">
        <f>IF(H64="-","-",IF(AS64="Master",VLOOKUP(H64,Lookups!$O$8:$P$59,2,FALSE),"-"))</f>
        <v>-</v>
      </c>
      <c r="BB64" s="113" t="str">
        <f>IF(G64="-","-",VLOOKUP(G64,Input!$BZ$7:$CA$83,2,FALSE))</f>
        <v>-</v>
      </c>
      <c r="BD64" s="138" t="str">
        <f t="shared" si="82"/>
        <v>-</v>
      </c>
      <c r="BE64" s="139" t="str">
        <f t="shared" si="83"/>
        <v>-</v>
      </c>
      <c r="BF64" s="138" t="str">
        <f t="shared" si="84"/>
        <v>-</v>
      </c>
      <c r="BG64" s="139" t="str">
        <f t="shared" si="85"/>
        <v>-</v>
      </c>
      <c r="BH64" s="138" t="str">
        <f t="shared" si="86"/>
        <v>-</v>
      </c>
      <c r="BI64" s="139" t="str">
        <f t="shared" si="87"/>
        <v>-</v>
      </c>
      <c r="BJ64" s="138" t="str">
        <f t="shared" si="88"/>
        <v>-</v>
      </c>
      <c r="BK64" s="139" t="str">
        <f t="shared" si="89"/>
        <v>-</v>
      </c>
      <c r="BL64" s="138" t="str">
        <f t="shared" si="90"/>
        <v>-</v>
      </c>
      <c r="BM64" s="139" t="str">
        <f t="shared" si="91"/>
        <v>-</v>
      </c>
      <c r="BN64" s="138" t="str">
        <f t="shared" si="92"/>
        <v>-</v>
      </c>
      <c r="BO64" s="139" t="str">
        <f t="shared" si="93"/>
        <v>-</v>
      </c>
      <c r="BP64" s="138" t="str">
        <f t="shared" si="94"/>
        <v>-</v>
      </c>
      <c r="BQ64" s="139" t="str">
        <f t="shared" si="95"/>
        <v>-</v>
      </c>
      <c r="BR64" s="138" t="str">
        <f t="shared" si="96"/>
        <v>-</v>
      </c>
      <c r="BS64" s="139" t="str">
        <f t="shared" si="97"/>
        <v>-</v>
      </c>
      <c r="BT64" s="138" t="str">
        <f t="shared" si="98"/>
        <v>-</v>
      </c>
      <c r="BU64" s="139" t="str">
        <f t="shared" si="99"/>
        <v>-</v>
      </c>
      <c r="BV64" s="138" t="str">
        <f t="shared" si="100"/>
        <v>-</v>
      </c>
      <c r="BW64" s="139" t="str">
        <f t="shared" si="101"/>
        <v>-</v>
      </c>
      <c r="BX64" s="138" t="str">
        <f t="shared" si="102"/>
        <v>-</v>
      </c>
      <c r="BY64" s="139" t="str">
        <f t="shared" si="103"/>
        <v>-</v>
      </c>
      <c r="BZ64" s="138" t="str">
        <f t="shared" si="104"/>
        <v>-</v>
      </c>
      <c r="CA64" s="139" t="str">
        <f t="shared" si="105"/>
        <v>-</v>
      </c>
      <c r="CB64" s="138" t="str">
        <f t="shared" si="106"/>
        <v>-</v>
      </c>
      <c r="CC64" s="139" t="str">
        <f t="shared" si="107"/>
        <v>-</v>
      </c>
      <c r="CD64" s="138" t="str">
        <f t="shared" si="108"/>
        <v>-</v>
      </c>
      <c r="CE64" s="139" t="str">
        <f t="shared" si="109"/>
        <v>-</v>
      </c>
      <c r="CF64" s="138" t="str">
        <f t="shared" si="110"/>
        <v>-</v>
      </c>
      <c r="CG64" s="139" t="str">
        <f t="shared" si="111"/>
        <v>-</v>
      </c>
      <c r="CH64" s="138" t="str">
        <f t="shared" si="112"/>
        <v>-</v>
      </c>
      <c r="CI64" s="139" t="str">
        <f t="shared" si="113"/>
        <v>-</v>
      </c>
      <c r="CJ64" s="138" t="str">
        <f t="shared" si="114"/>
        <v>-</v>
      </c>
      <c r="CK64" s="139" t="str">
        <f t="shared" si="115"/>
        <v>-</v>
      </c>
      <c r="CL64" s="138" t="str">
        <f t="shared" si="116"/>
        <v>-</v>
      </c>
      <c r="CM64" s="139" t="str">
        <f t="shared" si="117"/>
        <v>-</v>
      </c>
      <c r="CN64" s="138" t="str">
        <f t="shared" si="118"/>
        <v>-</v>
      </c>
      <c r="CO64" s="139" t="str">
        <f t="shared" si="119"/>
        <v>-</v>
      </c>
      <c r="CP64" s="138" t="str">
        <f t="shared" si="120"/>
        <v>-</v>
      </c>
      <c r="CQ64" s="139" t="str">
        <f t="shared" si="121"/>
        <v>-</v>
      </c>
      <c r="CR64" s="138" t="str">
        <f t="shared" si="122"/>
        <v>-</v>
      </c>
      <c r="CS64" s="139" t="str">
        <f t="shared" si="123"/>
        <v>-</v>
      </c>
      <c r="CT64" s="138" t="str">
        <f t="shared" si="124"/>
        <v>-</v>
      </c>
      <c r="CU64" s="139" t="str">
        <f t="shared" si="125"/>
        <v>-</v>
      </c>
      <c r="CV64" s="138" t="str">
        <f t="shared" si="126"/>
        <v>-</v>
      </c>
      <c r="CW64" s="139" t="str">
        <f t="shared" si="127"/>
        <v>-</v>
      </c>
      <c r="CX64" s="138" t="str">
        <f t="shared" si="128"/>
        <v>-</v>
      </c>
      <c r="CY64" s="139" t="str">
        <f t="shared" si="129"/>
        <v>-</v>
      </c>
      <c r="CZ64" s="138" t="str">
        <f t="shared" si="130"/>
        <v>-</v>
      </c>
      <c r="DA64" s="139" t="str">
        <f t="shared" si="131"/>
        <v>-</v>
      </c>
      <c r="DB64" s="138" t="str">
        <f t="shared" si="132"/>
        <v>-</v>
      </c>
      <c r="DC64" s="139" t="str">
        <f t="shared" si="133"/>
        <v>-</v>
      </c>
      <c r="DD64" s="138" t="str">
        <f t="shared" si="134"/>
        <v>-</v>
      </c>
      <c r="DE64" s="139" t="str">
        <f t="shared" si="135"/>
        <v>-</v>
      </c>
      <c r="DF64" s="138" t="str">
        <f t="shared" si="136"/>
        <v>-</v>
      </c>
      <c r="DG64" s="139" t="str">
        <f t="shared" si="137"/>
        <v>-</v>
      </c>
      <c r="DH64" s="138" t="str">
        <f t="shared" si="138"/>
        <v>-</v>
      </c>
      <c r="DI64" s="139" t="str">
        <f t="shared" si="139"/>
        <v>-</v>
      </c>
      <c r="DJ64" s="138" t="str">
        <f t="shared" si="140"/>
        <v>-</v>
      </c>
      <c r="DK64" s="139" t="str">
        <f t="shared" si="141"/>
        <v>-</v>
      </c>
    </row>
    <row r="65" spans="2:115" x14ac:dyDescent="0.25">
      <c r="B65" s="44">
        <f>IF(Input!B65="","-",Input!B65)</f>
        <v>59</v>
      </c>
      <c r="C65" s="85" t="str">
        <f>IF(Input!C65="","-",Input!C65)</f>
        <v>-</v>
      </c>
      <c r="D65" s="85" t="str">
        <f>IF(Input!D65="","-",Input!D65)</f>
        <v>-</v>
      </c>
      <c r="E65" s="85" t="str">
        <f>IF(Input!E65="","-",Input!E65)</f>
        <v>-</v>
      </c>
      <c r="F65" s="85" t="str">
        <f>IF(Input!F65="","-",Input!F65)</f>
        <v>-</v>
      </c>
      <c r="G65" s="85" t="str">
        <f>IF(Input!G65="","-",Input!G65)</f>
        <v>-</v>
      </c>
      <c r="H65" s="86" t="str">
        <f>IF(Input!H65="","-",Input!H65)</f>
        <v>-</v>
      </c>
      <c r="I65" s="308" t="str">
        <f>IF(Input!I65="","-",Input!I65)</f>
        <v>-</v>
      </c>
      <c r="K65" s="113" t="str">
        <f>IF(ISBLANK(VLOOKUP($B65,'MAIN - SCORING'!$B$14:$L$115,6,FALSE)),"-",VLOOKUP($B65,'MAIN - SCORING'!$B$14:$L$115,6,FALSE))</f>
        <v>-</v>
      </c>
      <c r="L65" s="113" t="str">
        <f>IF(ISBLANK(VLOOKUP($B65,'MAIN - SCORING'!$B$14:$L$115,7,FALSE)),"-",VLOOKUP($B65,'MAIN - SCORING'!$B$14:$L$115,7,FALSE))</f>
        <v>-</v>
      </c>
      <c r="M65" s="118">
        <f t="shared" si="0"/>
        <v>0</v>
      </c>
      <c r="N65" s="113" t="str">
        <f>IF(ISBLANK(VLOOKUP($B65,'MAIN - SCORING'!$B$14:$L$115,8,FALSE)),"-",VLOOKUP($B65,'MAIN - SCORING'!$B$14:$L$115,8,FALSE))</f>
        <v>-</v>
      </c>
      <c r="O65" s="113" t="str">
        <f>IF(ISBLANK(VLOOKUP($B65,'MAIN - SCORING'!$B$14:$L$115,9,FALSE)),"-",VLOOKUP($B65,'MAIN - SCORING'!$B$14:$L$115,9,FALSE))</f>
        <v>-</v>
      </c>
      <c r="P65" s="118">
        <f t="shared" si="1"/>
        <v>0</v>
      </c>
      <c r="Q65" s="113" t="str">
        <f>IF(ISBLANK(VLOOKUP($B65,'MAIN - SCORING'!$B$14:$L$115,10,FALSE)),"-",VLOOKUP($B65,'MAIN - SCORING'!$B$14:$L$115,10,FALSE))</f>
        <v>-</v>
      </c>
      <c r="R65" s="113" t="str">
        <f>IF(ISBLANK(VLOOKUP($B65,'MAIN - SCORING'!$B$14:$L$115,11,FALSE)),"-",VLOOKUP($B65,'MAIN - SCORING'!$B$14:$L$115,11,FALSE))</f>
        <v>-</v>
      </c>
      <c r="S65" s="118">
        <f t="shared" si="2"/>
        <v>0</v>
      </c>
      <c r="T65" s="111">
        <f t="shared" si="3"/>
        <v>0</v>
      </c>
      <c r="U65" s="113" t="str">
        <f>IF(ISBLANK(VLOOKUP($B65,'MAIN - SCORING'!$N$14:$X$115,6,FALSE)),"-",VLOOKUP($B65,'MAIN - SCORING'!$N$14:$X$115,6,FALSE))</f>
        <v>-</v>
      </c>
      <c r="V65" s="113" t="str">
        <f>IF(ISBLANK(VLOOKUP($B65,'MAIN - SCORING'!$N$14:$X$115,7,FALSE)),"-",VLOOKUP($B65,'MAIN - SCORING'!$N$14:$X$115,7,FALSE))</f>
        <v>-</v>
      </c>
      <c r="W65" s="118">
        <f t="shared" si="4"/>
        <v>0</v>
      </c>
      <c r="X65" s="113" t="str">
        <f>IF(ISBLANK(VLOOKUP($B65,'MAIN - SCORING'!$N$14:$X$115,8,FALSE)),"-",VLOOKUP($B65,'MAIN - SCORING'!$N$14:$X$115,8,FALSE))</f>
        <v>-</v>
      </c>
      <c r="Y65" s="113" t="str">
        <f>IF(ISBLANK(VLOOKUP($B65,'MAIN - SCORING'!$N$14:$X$115,9,FALSE)),"-",VLOOKUP($B65,'MAIN - SCORING'!$N$14:$X$115,9,FALSE))</f>
        <v>-</v>
      </c>
      <c r="Z65" s="118">
        <f t="shared" si="5"/>
        <v>0</v>
      </c>
      <c r="AA65" s="113" t="str">
        <f>IF(ISBLANK(VLOOKUP($B65,'MAIN - SCORING'!$N$14:$X$115,10,FALSE)),"-",VLOOKUP($B65,'MAIN - SCORING'!$N$14:$X$115,10,FALSE))</f>
        <v>-</v>
      </c>
      <c r="AB65" s="113" t="str">
        <f>IF(ISBLANK(VLOOKUP($B65,'MAIN - SCORING'!$N$14:$X$115,11,FALSE)),"-",VLOOKUP($B65,'MAIN - SCORING'!$N$14:$X$115,11,FALSE))</f>
        <v>-</v>
      </c>
      <c r="AC65" s="118">
        <f t="shared" si="6"/>
        <v>0</v>
      </c>
      <c r="AD65" s="111">
        <f t="shared" si="7"/>
        <v>0</v>
      </c>
      <c r="AE65" s="113" t="str">
        <f>IF(ISBLANK(VLOOKUP($B65,'MAIN - SCORING'!$Z$14:$AJ$115,6,FALSE)),"-",VLOOKUP($B65,'MAIN - SCORING'!$Z$14:$AJ$115,6,FALSE))</f>
        <v>-</v>
      </c>
      <c r="AF65" s="113" t="str">
        <f>IF(ISBLANK(VLOOKUP($B65,'MAIN - SCORING'!$Z$14:$AJ$115,7,FALSE)),"-",VLOOKUP($B65,'MAIN - SCORING'!$Z$14:$AJ$115,7,FALSE))</f>
        <v>-</v>
      </c>
      <c r="AG65" s="118">
        <f t="shared" si="8"/>
        <v>0</v>
      </c>
      <c r="AH65" s="113" t="str">
        <f>IF(ISBLANK(VLOOKUP($B65,'MAIN - SCORING'!$Z$14:$AJ$115,8,FALSE)),"-",VLOOKUP($B65,'MAIN - SCORING'!$Z$14:$AJ$115,8,FALSE))</f>
        <v>-</v>
      </c>
      <c r="AI65" s="113" t="str">
        <f>IF(ISBLANK(VLOOKUP($B65,'MAIN - SCORING'!$Z$14:$AJ$115,9,FALSE)),"-",VLOOKUP($B65,'MAIN - SCORING'!$Z$14:$AJ$115,9,FALSE))</f>
        <v>-</v>
      </c>
      <c r="AJ65" s="118">
        <f t="shared" si="9"/>
        <v>0</v>
      </c>
      <c r="AK65" s="113" t="str">
        <f>IF(ISBLANK(VLOOKUP($B65,'MAIN - SCORING'!$Z$14:$AJ$115,10,FALSE)),"-",VLOOKUP($B65,'MAIN - SCORING'!$Z$14:$AJ$115,10,FALSE))</f>
        <v>-</v>
      </c>
      <c r="AL65" s="113" t="str">
        <f>IF(ISBLANK(VLOOKUP($B65,'MAIN - SCORING'!$Z$14:$AJ$115,11,FALSE)),"-",VLOOKUP($B65,'MAIN - SCORING'!$Z$14:$AJ$115,11,FALSE))</f>
        <v>-</v>
      </c>
      <c r="AM65" s="118">
        <f t="shared" si="10"/>
        <v>0</v>
      </c>
      <c r="AN65" s="111">
        <f t="shared" si="11"/>
        <v>0</v>
      </c>
      <c r="AP65" s="115" t="str">
        <f t="shared" si="12"/>
        <v>-</v>
      </c>
      <c r="AQ65" s="130">
        <f t="shared" si="78"/>
        <v>0</v>
      </c>
      <c r="AR65" s="131">
        <f>IF(AQ65="-","-",(AQ65*Lookups!$T$3))</f>
        <v>0</v>
      </c>
      <c r="AS65" s="92" t="str">
        <f t="shared" si="77"/>
        <v>-</v>
      </c>
      <c r="AT65" s="92" t="str">
        <f t="shared" si="79"/>
        <v>-</v>
      </c>
      <c r="AU65" s="92" t="str">
        <f t="shared" si="80"/>
        <v>-</v>
      </c>
      <c r="AV65" s="93" t="str">
        <f>IF(I65="-","-",(I65/Lookups!$T$3))</f>
        <v>-</v>
      </c>
      <c r="AW65" s="94" t="str">
        <f t="shared" si="81"/>
        <v>-</v>
      </c>
      <c r="AX65" s="95" t="str">
        <f>IF(AW65="M",VLOOKUP(TEXT(MROUND(AV65,0.05),"#.00"),Lookups!$D$8:$E$3912,2,FALSE),"-")</f>
        <v>-</v>
      </c>
      <c r="AY65" s="95" t="str">
        <f>IF(AW65="W",VLOOKUP(TEXT(MROUND(AV65,0.05),"#.00"),Lookups!$J$8:$K$2640,2,FALSE),"-")</f>
        <v>-</v>
      </c>
      <c r="AZ65" s="95" t="str">
        <f>IF(H65="-","-",IF(AS65="Master",VLOOKUP(H65,Lookups!$O$8:$P$59,2,FALSE),"-"))</f>
        <v>-</v>
      </c>
      <c r="BB65" s="113" t="str">
        <f>IF(G65="-","-",VLOOKUP(G65,Input!$BZ$7:$CA$83,2,FALSE))</f>
        <v>-</v>
      </c>
      <c r="BD65" s="138" t="str">
        <f t="shared" si="82"/>
        <v>-</v>
      </c>
      <c r="BE65" s="139" t="str">
        <f t="shared" si="83"/>
        <v>-</v>
      </c>
      <c r="BF65" s="138" t="str">
        <f t="shared" si="84"/>
        <v>-</v>
      </c>
      <c r="BG65" s="139" t="str">
        <f t="shared" si="85"/>
        <v>-</v>
      </c>
      <c r="BH65" s="138" t="str">
        <f t="shared" si="86"/>
        <v>-</v>
      </c>
      <c r="BI65" s="139" t="str">
        <f t="shared" si="87"/>
        <v>-</v>
      </c>
      <c r="BJ65" s="138" t="str">
        <f t="shared" si="88"/>
        <v>-</v>
      </c>
      <c r="BK65" s="139" t="str">
        <f t="shared" si="89"/>
        <v>-</v>
      </c>
      <c r="BL65" s="138" t="str">
        <f t="shared" si="90"/>
        <v>-</v>
      </c>
      <c r="BM65" s="139" t="str">
        <f t="shared" si="91"/>
        <v>-</v>
      </c>
      <c r="BN65" s="138" t="str">
        <f t="shared" si="92"/>
        <v>-</v>
      </c>
      <c r="BO65" s="139" t="str">
        <f t="shared" si="93"/>
        <v>-</v>
      </c>
      <c r="BP65" s="138" t="str">
        <f t="shared" si="94"/>
        <v>-</v>
      </c>
      <c r="BQ65" s="139" t="str">
        <f t="shared" si="95"/>
        <v>-</v>
      </c>
      <c r="BR65" s="138" t="str">
        <f t="shared" si="96"/>
        <v>-</v>
      </c>
      <c r="BS65" s="139" t="str">
        <f t="shared" si="97"/>
        <v>-</v>
      </c>
      <c r="BT65" s="138" t="str">
        <f t="shared" si="98"/>
        <v>-</v>
      </c>
      <c r="BU65" s="139" t="str">
        <f t="shared" si="99"/>
        <v>-</v>
      </c>
      <c r="BV65" s="138" t="str">
        <f t="shared" si="100"/>
        <v>-</v>
      </c>
      <c r="BW65" s="139" t="str">
        <f t="shared" si="101"/>
        <v>-</v>
      </c>
      <c r="BX65" s="138" t="str">
        <f t="shared" si="102"/>
        <v>-</v>
      </c>
      <c r="BY65" s="139" t="str">
        <f t="shared" si="103"/>
        <v>-</v>
      </c>
      <c r="BZ65" s="138" t="str">
        <f t="shared" si="104"/>
        <v>-</v>
      </c>
      <c r="CA65" s="139" t="str">
        <f t="shared" si="105"/>
        <v>-</v>
      </c>
      <c r="CB65" s="138" t="str">
        <f t="shared" si="106"/>
        <v>-</v>
      </c>
      <c r="CC65" s="139" t="str">
        <f t="shared" si="107"/>
        <v>-</v>
      </c>
      <c r="CD65" s="138" t="str">
        <f t="shared" si="108"/>
        <v>-</v>
      </c>
      <c r="CE65" s="139" t="str">
        <f t="shared" si="109"/>
        <v>-</v>
      </c>
      <c r="CF65" s="138" t="str">
        <f t="shared" si="110"/>
        <v>-</v>
      </c>
      <c r="CG65" s="139" t="str">
        <f t="shared" si="111"/>
        <v>-</v>
      </c>
      <c r="CH65" s="138" t="str">
        <f t="shared" si="112"/>
        <v>-</v>
      </c>
      <c r="CI65" s="139" t="str">
        <f t="shared" si="113"/>
        <v>-</v>
      </c>
      <c r="CJ65" s="138" t="str">
        <f t="shared" si="114"/>
        <v>-</v>
      </c>
      <c r="CK65" s="139" t="str">
        <f t="shared" si="115"/>
        <v>-</v>
      </c>
      <c r="CL65" s="138" t="str">
        <f t="shared" si="116"/>
        <v>-</v>
      </c>
      <c r="CM65" s="139" t="str">
        <f t="shared" si="117"/>
        <v>-</v>
      </c>
      <c r="CN65" s="138" t="str">
        <f t="shared" si="118"/>
        <v>-</v>
      </c>
      <c r="CO65" s="139" t="str">
        <f t="shared" si="119"/>
        <v>-</v>
      </c>
      <c r="CP65" s="138" t="str">
        <f t="shared" si="120"/>
        <v>-</v>
      </c>
      <c r="CQ65" s="139" t="str">
        <f t="shared" si="121"/>
        <v>-</v>
      </c>
      <c r="CR65" s="138" t="str">
        <f t="shared" si="122"/>
        <v>-</v>
      </c>
      <c r="CS65" s="139" t="str">
        <f t="shared" si="123"/>
        <v>-</v>
      </c>
      <c r="CT65" s="138" t="str">
        <f t="shared" si="124"/>
        <v>-</v>
      </c>
      <c r="CU65" s="139" t="str">
        <f t="shared" si="125"/>
        <v>-</v>
      </c>
      <c r="CV65" s="138" t="str">
        <f t="shared" si="126"/>
        <v>-</v>
      </c>
      <c r="CW65" s="139" t="str">
        <f t="shared" si="127"/>
        <v>-</v>
      </c>
      <c r="CX65" s="138" t="str">
        <f t="shared" si="128"/>
        <v>-</v>
      </c>
      <c r="CY65" s="139" t="str">
        <f t="shared" si="129"/>
        <v>-</v>
      </c>
      <c r="CZ65" s="138" t="str">
        <f t="shared" si="130"/>
        <v>-</v>
      </c>
      <c r="DA65" s="139" t="str">
        <f t="shared" si="131"/>
        <v>-</v>
      </c>
      <c r="DB65" s="138" t="str">
        <f t="shared" si="132"/>
        <v>-</v>
      </c>
      <c r="DC65" s="139" t="str">
        <f t="shared" si="133"/>
        <v>-</v>
      </c>
      <c r="DD65" s="138" t="str">
        <f t="shared" si="134"/>
        <v>-</v>
      </c>
      <c r="DE65" s="139" t="str">
        <f t="shared" si="135"/>
        <v>-</v>
      </c>
      <c r="DF65" s="138" t="str">
        <f t="shared" si="136"/>
        <v>-</v>
      </c>
      <c r="DG65" s="139" t="str">
        <f t="shared" si="137"/>
        <v>-</v>
      </c>
      <c r="DH65" s="138" t="str">
        <f t="shared" si="138"/>
        <v>-</v>
      </c>
      <c r="DI65" s="139" t="str">
        <f t="shared" si="139"/>
        <v>-</v>
      </c>
      <c r="DJ65" s="138" t="str">
        <f t="shared" si="140"/>
        <v>-</v>
      </c>
      <c r="DK65" s="139" t="str">
        <f t="shared" si="141"/>
        <v>-</v>
      </c>
    </row>
    <row r="66" spans="2:115" x14ac:dyDescent="0.25">
      <c r="B66" s="44">
        <f>IF(Input!B66="","-",Input!B66)</f>
        <v>60</v>
      </c>
      <c r="C66" s="85" t="str">
        <f>IF(Input!C66="","-",Input!C66)</f>
        <v>-</v>
      </c>
      <c r="D66" s="85" t="str">
        <f>IF(Input!D66="","-",Input!D66)</f>
        <v>-</v>
      </c>
      <c r="E66" s="85" t="str">
        <f>IF(Input!E66="","-",Input!E66)</f>
        <v>-</v>
      </c>
      <c r="F66" s="85" t="str">
        <f>IF(Input!F66="","-",Input!F66)</f>
        <v>-</v>
      </c>
      <c r="G66" s="85" t="str">
        <f>IF(Input!G66="","-",Input!G66)</f>
        <v>-</v>
      </c>
      <c r="H66" s="86" t="str">
        <f>IF(Input!H66="","-",Input!H66)</f>
        <v>-</v>
      </c>
      <c r="I66" s="308" t="str">
        <f>IF(Input!I66="","-",Input!I66)</f>
        <v>-</v>
      </c>
      <c r="K66" s="113" t="str">
        <f>IF(ISBLANK(VLOOKUP($B66,'MAIN - SCORING'!$B$14:$L$115,6,FALSE)),"-",VLOOKUP($B66,'MAIN - SCORING'!$B$14:$L$115,6,FALSE))</f>
        <v>-</v>
      </c>
      <c r="L66" s="113" t="str">
        <f>IF(ISBLANK(VLOOKUP($B66,'MAIN - SCORING'!$B$14:$L$115,7,FALSE)),"-",VLOOKUP($B66,'MAIN - SCORING'!$B$14:$L$115,7,FALSE))</f>
        <v>-</v>
      </c>
      <c r="M66" s="118">
        <f t="shared" si="0"/>
        <v>0</v>
      </c>
      <c r="N66" s="113" t="str">
        <f>IF(ISBLANK(VLOOKUP($B66,'MAIN - SCORING'!$B$14:$L$115,8,FALSE)),"-",VLOOKUP($B66,'MAIN - SCORING'!$B$14:$L$115,8,FALSE))</f>
        <v>-</v>
      </c>
      <c r="O66" s="113" t="str">
        <f>IF(ISBLANK(VLOOKUP($B66,'MAIN - SCORING'!$B$14:$L$115,9,FALSE)),"-",VLOOKUP($B66,'MAIN - SCORING'!$B$14:$L$115,9,FALSE))</f>
        <v>-</v>
      </c>
      <c r="P66" s="118">
        <f t="shared" si="1"/>
        <v>0</v>
      </c>
      <c r="Q66" s="113" t="str">
        <f>IF(ISBLANK(VLOOKUP($B66,'MAIN - SCORING'!$B$14:$L$115,10,FALSE)),"-",VLOOKUP($B66,'MAIN - SCORING'!$B$14:$L$115,10,FALSE))</f>
        <v>-</v>
      </c>
      <c r="R66" s="113" t="str">
        <f>IF(ISBLANK(VLOOKUP($B66,'MAIN - SCORING'!$B$14:$L$115,11,FALSE)),"-",VLOOKUP($B66,'MAIN - SCORING'!$B$14:$L$115,11,FALSE))</f>
        <v>-</v>
      </c>
      <c r="S66" s="118">
        <f t="shared" si="2"/>
        <v>0</v>
      </c>
      <c r="T66" s="111">
        <f t="shared" si="3"/>
        <v>0</v>
      </c>
      <c r="U66" s="113" t="str">
        <f>IF(ISBLANK(VLOOKUP($B66,'MAIN - SCORING'!$N$14:$X$115,6,FALSE)),"-",VLOOKUP($B66,'MAIN - SCORING'!$N$14:$X$115,6,FALSE))</f>
        <v>-</v>
      </c>
      <c r="V66" s="113" t="str">
        <f>IF(ISBLANK(VLOOKUP($B66,'MAIN - SCORING'!$N$14:$X$115,7,FALSE)),"-",VLOOKUP($B66,'MAIN - SCORING'!$N$14:$X$115,7,FALSE))</f>
        <v>-</v>
      </c>
      <c r="W66" s="118">
        <f t="shared" si="4"/>
        <v>0</v>
      </c>
      <c r="X66" s="113" t="str">
        <f>IF(ISBLANK(VLOOKUP($B66,'MAIN - SCORING'!$N$14:$X$115,8,FALSE)),"-",VLOOKUP($B66,'MAIN - SCORING'!$N$14:$X$115,8,FALSE))</f>
        <v>-</v>
      </c>
      <c r="Y66" s="113" t="str">
        <f>IF(ISBLANK(VLOOKUP($B66,'MAIN - SCORING'!$N$14:$X$115,9,FALSE)),"-",VLOOKUP($B66,'MAIN - SCORING'!$N$14:$X$115,9,FALSE))</f>
        <v>-</v>
      </c>
      <c r="Z66" s="118">
        <f t="shared" si="5"/>
        <v>0</v>
      </c>
      <c r="AA66" s="113" t="str">
        <f>IF(ISBLANK(VLOOKUP($B66,'MAIN - SCORING'!$N$14:$X$115,10,FALSE)),"-",VLOOKUP($B66,'MAIN - SCORING'!$N$14:$X$115,10,FALSE))</f>
        <v>-</v>
      </c>
      <c r="AB66" s="113" t="str">
        <f>IF(ISBLANK(VLOOKUP($B66,'MAIN - SCORING'!$N$14:$X$115,11,FALSE)),"-",VLOOKUP($B66,'MAIN - SCORING'!$N$14:$X$115,11,FALSE))</f>
        <v>-</v>
      </c>
      <c r="AC66" s="118">
        <f t="shared" si="6"/>
        <v>0</v>
      </c>
      <c r="AD66" s="111">
        <f t="shared" si="7"/>
        <v>0</v>
      </c>
      <c r="AE66" s="113" t="str">
        <f>IF(ISBLANK(VLOOKUP($B66,'MAIN - SCORING'!$Z$14:$AJ$115,6,FALSE)),"-",VLOOKUP($B66,'MAIN - SCORING'!$Z$14:$AJ$115,6,FALSE))</f>
        <v>-</v>
      </c>
      <c r="AF66" s="113" t="str">
        <f>IF(ISBLANK(VLOOKUP($B66,'MAIN - SCORING'!$Z$14:$AJ$115,7,FALSE)),"-",VLOOKUP($B66,'MAIN - SCORING'!$Z$14:$AJ$115,7,FALSE))</f>
        <v>-</v>
      </c>
      <c r="AG66" s="118">
        <f t="shared" si="8"/>
        <v>0</v>
      </c>
      <c r="AH66" s="113" t="str">
        <f>IF(ISBLANK(VLOOKUP($B66,'MAIN - SCORING'!$Z$14:$AJ$115,8,FALSE)),"-",VLOOKUP($B66,'MAIN - SCORING'!$Z$14:$AJ$115,8,FALSE))</f>
        <v>-</v>
      </c>
      <c r="AI66" s="113" t="str">
        <f>IF(ISBLANK(VLOOKUP($B66,'MAIN - SCORING'!$Z$14:$AJ$115,9,FALSE)),"-",VLOOKUP($B66,'MAIN - SCORING'!$Z$14:$AJ$115,9,FALSE))</f>
        <v>-</v>
      </c>
      <c r="AJ66" s="118">
        <f t="shared" si="9"/>
        <v>0</v>
      </c>
      <c r="AK66" s="113" t="str">
        <f>IF(ISBLANK(VLOOKUP($B66,'MAIN - SCORING'!$Z$14:$AJ$115,10,FALSE)),"-",VLOOKUP($B66,'MAIN - SCORING'!$Z$14:$AJ$115,10,FALSE))</f>
        <v>-</v>
      </c>
      <c r="AL66" s="113" t="str">
        <f>IF(ISBLANK(VLOOKUP($B66,'MAIN - SCORING'!$Z$14:$AJ$115,11,FALSE)),"-",VLOOKUP($B66,'MAIN - SCORING'!$Z$14:$AJ$115,11,FALSE))</f>
        <v>-</v>
      </c>
      <c r="AM66" s="118">
        <f t="shared" si="10"/>
        <v>0</v>
      </c>
      <c r="AN66" s="111">
        <f t="shared" si="11"/>
        <v>0</v>
      </c>
      <c r="AP66" s="115" t="str">
        <f t="shared" si="12"/>
        <v>-</v>
      </c>
      <c r="AQ66" s="130">
        <f t="shared" si="78"/>
        <v>0</v>
      </c>
      <c r="AR66" s="131">
        <f>IF(AQ66="-","-",(AQ66*Lookups!$T$3))</f>
        <v>0</v>
      </c>
      <c r="AS66" s="92" t="str">
        <f t="shared" si="77"/>
        <v>-</v>
      </c>
      <c r="AT66" s="92" t="str">
        <f t="shared" si="79"/>
        <v>-</v>
      </c>
      <c r="AU66" s="92" t="str">
        <f t="shared" si="80"/>
        <v>-</v>
      </c>
      <c r="AV66" s="93" t="str">
        <f>IF(I66="-","-",(I66/Lookups!$T$3))</f>
        <v>-</v>
      </c>
      <c r="AW66" s="94" t="str">
        <f t="shared" si="81"/>
        <v>-</v>
      </c>
      <c r="AX66" s="95" t="str">
        <f>IF(AW66="M",VLOOKUP(TEXT(MROUND(AV66,0.05),"#.00"),Lookups!$D$8:$E$3912,2,FALSE),"-")</f>
        <v>-</v>
      </c>
      <c r="AY66" s="95" t="str">
        <f>IF(AW66="W",VLOOKUP(TEXT(MROUND(AV66,0.05),"#.00"),Lookups!$J$8:$K$2640,2,FALSE),"-")</f>
        <v>-</v>
      </c>
      <c r="AZ66" s="95" t="str">
        <f>IF(H66="-","-",IF(AS66="Master",VLOOKUP(H66,Lookups!$O$8:$P$59,2,FALSE),"-"))</f>
        <v>-</v>
      </c>
      <c r="BB66" s="113" t="str">
        <f>IF(G66="-","-",VLOOKUP(G66,Input!$BZ$7:$CA$83,2,FALSE))</f>
        <v>-</v>
      </c>
      <c r="BD66" s="138" t="str">
        <f t="shared" si="82"/>
        <v>-</v>
      </c>
      <c r="BE66" s="139" t="str">
        <f t="shared" si="83"/>
        <v>-</v>
      </c>
      <c r="BF66" s="138" t="str">
        <f t="shared" si="84"/>
        <v>-</v>
      </c>
      <c r="BG66" s="139" t="str">
        <f t="shared" si="85"/>
        <v>-</v>
      </c>
      <c r="BH66" s="138" t="str">
        <f t="shared" si="86"/>
        <v>-</v>
      </c>
      <c r="BI66" s="139" t="str">
        <f t="shared" si="87"/>
        <v>-</v>
      </c>
      <c r="BJ66" s="138" t="str">
        <f t="shared" si="88"/>
        <v>-</v>
      </c>
      <c r="BK66" s="139" t="str">
        <f t="shared" si="89"/>
        <v>-</v>
      </c>
      <c r="BL66" s="138" t="str">
        <f t="shared" si="90"/>
        <v>-</v>
      </c>
      <c r="BM66" s="139" t="str">
        <f t="shared" si="91"/>
        <v>-</v>
      </c>
      <c r="BN66" s="138" t="str">
        <f t="shared" si="92"/>
        <v>-</v>
      </c>
      <c r="BO66" s="139" t="str">
        <f t="shared" si="93"/>
        <v>-</v>
      </c>
      <c r="BP66" s="138" t="str">
        <f t="shared" si="94"/>
        <v>-</v>
      </c>
      <c r="BQ66" s="139" t="str">
        <f t="shared" si="95"/>
        <v>-</v>
      </c>
      <c r="BR66" s="138" t="str">
        <f t="shared" si="96"/>
        <v>-</v>
      </c>
      <c r="BS66" s="139" t="str">
        <f t="shared" si="97"/>
        <v>-</v>
      </c>
      <c r="BT66" s="138" t="str">
        <f t="shared" si="98"/>
        <v>-</v>
      </c>
      <c r="BU66" s="139" t="str">
        <f t="shared" si="99"/>
        <v>-</v>
      </c>
      <c r="BV66" s="138" t="str">
        <f t="shared" si="100"/>
        <v>-</v>
      </c>
      <c r="BW66" s="139" t="str">
        <f t="shared" si="101"/>
        <v>-</v>
      </c>
      <c r="BX66" s="138" t="str">
        <f t="shared" si="102"/>
        <v>-</v>
      </c>
      <c r="BY66" s="139" t="str">
        <f t="shared" si="103"/>
        <v>-</v>
      </c>
      <c r="BZ66" s="138" t="str">
        <f t="shared" si="104"/>
        <v>-</v>
      </c>
      <c r="CA66" s="139" t="str">
        <f t="shared" si="105"/>
        <v>-</v>
      </c>
      <c r="CB66" s="138" t="str">
        <f t="shared" si="106"/>
        <v>-</v>
      </c>
      <c r="CC66" s="139" t="str">
        <f t="shared" si="107"/>
        <v>-</v>
      </c>
      <c r="CD66" s="138" t="str">
        <f t="shared" si="108"/>
        <v>-</v>
      </c>
      <c r="CE66" s="139" t="str">
        <f t="shared" si="109"/>
        <v>-</v>
      </c>
      <c r="CF66" s="138" t="str">
        <f t="shared" si="110"/>
        <v>-</v>
      </c>
      <c r="CG66" s="139" t="str">
        <f t="shared" si="111"/>
        <v>-</v>
      </c>
      <c r="CH66" s="138" t="str">
        <f t="shared" si="112"/>
        <v>-</v>
      </c>
      <c r="CI66" s="139" t="str">
        <f t="shared" si="113"/>
        <v>-</v>
      </c>
      <c r="CJ66" s="138" t="str">
        <f t="shared" si="114"/>
        <v>-</v>
      </c>
      <c r="CK66" s="139" t="str">
        <f t="shared" si="115"/>
        <v>-</v>
      </c>
      <c r="CL66" s="138" t="str">
        <f t="shared" si="116"/>
        <v>-</v>
      </c>
      <c r="CM66" s="139" t="str">
        <f t="shared" si="117"/>
        <v>-</v>
      </c>
      <c r="CN66" s="138" t="str">
        <f t="shared" si="118"/>
        <v>-</v>
      </c>
      <c r="CO66" s="139" t="str">
        <f t="shared" si="119"/>
        <v>-</v>
      </c>
      <c r="CP66" s="138" t="str">
        <f t="shared" si="120"/>
        <v>-</v>
      </c>
      <c r="CQ66" s="139" t="str">
        <f t="shared" si="121"/>
        <v>-</v>
      </c>
      <c r="CR66" s="138" t="str">
        <f t="shared" si="122"/>
        <v>-</v>
      </c>
      <c r="CS66" s="139" t="str">
        <f t="shared" si="123"/>
        <v>-</v>
      </c>
      <c r="CT66" s="138" t="str">
        <f t="shared" si="124"/>
        <v>-</v>
      </c>
      <c r="CU66" s="139" t="str">
        <f t="shared" si="125"/>
        <v>-</v>
      </c>
      <c r="CV66" s="138" t="str">
        <f t="shared" si="126"/>
        <v>-</v>
      </c>
      <c r="CW66" s="139" t="str">
        <f t="shared" si="127"/>
        <v>-</v>
      </c>
      <c r="CX66" s="138" t="str">
        <f t="shared" si="128"/>
        <v>-</v>
      </c>
      <c r="CY66" s="139" t="str">
        <f t="shared" si="129"/>
        <v>-</v>
      </c>
      <c r="CZ66" s="138" t="str">
        <f t="shared" si="130"/>
        <v>-</v>
      </c>
      <c r="DA66" s="139" t="str">
        <f t="shared" si="131"/>
        <v>-</v>
      </c>
      <c r="DB66" s="138" t="str">
        <f t="shared" si="132"/>
        <v>-</v>
      </c>
      <c r="DC66" s="139" t="str">
        <f t="shared" si="133"/>
        <v>-</v>
      </c>
      <c r="DD66" s="138" t="str">
        <f t="shared" si="134"/>
        <v>-</v>
      </c>
      <c r="DE66" s="139" t="str">
        <f t="shared" si="135"/>
        <v>-</v>
      </c>
      <c r="DF66" s="138" t="str">
        <f t="shared" si="136"/>
        <v>-</v>
      </c>
      <c r="DG66" s="139" t="str">
        <f t="shared" si="137"/>
        <v>-</v>
      </c>
      <c r="DH66" s="138" t="str">
        <f t="shared" si="138"/>
        <v>-</v>
      </c>
      <c r="DI66" s="139" t="str">
        <f t="shared" si="139"/>
        <v>-</v>
      </c>
      <c r="DJ66" s="138" t="str">
        <f t="shared" si="140"/>
        <v>-</v>
      </c>
      <c r="DK66" s="139" t="str">
        <f t="shared" si="141"/>
        <v>-</v>
      </c>
    </row>
    <row r="67" spans="2:115" x14ac:dyDescent="0.25">
      <c r="B67" s="44">
        <f>IF(Input!B67="","-",Input!B67)</f>
        <v>61</v>
      </c>
      <c r="C67" s="85" t="str">
        <f>IF(Input!C67="","-",Input!C67)</f>
        <v>-</v>
      </c>
      <c r="D67" s="85" t="str">
        <f>IF(Input!D67="","-",Input!D67)</f>
        <v>-</v>
      </c>
      <c r="E67" s="85" t="str">
        <f>IF(Input!E67="","-",Input!E67)</f>
        <v>-</v>
      </c>
      <c r="F67" s="85" t="str">
        <f>IF(Input!F67="","-",Input!F67)</f>
        <v>-</v>
      </c>
      <c r="G67" s="85" t="str">
        <f>IF(Input!G67="","-",Input!G67)</f>
        <v>-</v>
      </c>
      <c r="H67" s="86" t="str">
        <f>IF(Input!H67="","-",Input!H67)</f>
        <v>-</v>
      </c>
      <c r="I67" s="308" t="str">
        <f>IF(Input!I67="","-",Input!I67)</f>
        <v>-</v>
      </c>
      <c r="K67" s="113" t="str">
        <f>IF(ISBLANK(VLOOKUP($B67,'MAIN - SCORING'!$B$14:$L$115,6,FALSE)),"-",VLOOKUP($B67,'MAIN - SCORING'!$B$14:$L$115,6,FALSE))</f>
        <v>-</v>
      </c>
      <c r="L67" s="113" t="str">
        <f>IF(ISBLANK(VLOOKUP($B67,'MAIN - SCORING'!$B$14:$L$115,7,FALSE)),"-",VLOOKUP($B67,'MAIN - SCORING'!$B$14:$L$115,7,FALSE))</f>
        <v>-</v>
      </c>
      <c r="M67" s="118">
        <f t="shared" si="0"/>
        <v>0</v>
      </c>
      <c r="N67" s="113" t="str">
        <f>IF(ISBLANK(VLOOKUP($B67,'MAIN - SCORING'!$B$14:$L$115,8,FALSE)),"-",VLOOKUP($B67,'MAIN - SCORING'!$B$14:$L$115,8,FALSE))</f>
        <v>-</v>
      </c>
      <c r="O67" s="113" t="str">
        <f>IF(ISBLANK(VLOOKUP($B67,'MAIN - SCORING'!$B$14:$L$115,9,FALSE)),"-",VLOOKUP($B67,'MAIN - SCORING'!$B$14:$L$115,9,FALSE))</f>
        <v>-</v>
      </c>
      <c r="P67" s="118">
        <f t="shared" si="1"/>
        <v>0</v>
      </c>
      <c r="Q67" s="113" t="str">
        <f>IF(ISBLANK(VLOOKUP($B67,'MAIN - SCORING'!$B$14:$L$115,10,FALSE)),"-",VLOOKUP($B67,'MAIN - SCORING'!$B$14:$L$115,10,FALSE))</f>
        <v>-</v>
      </c>
      <c r="R67" s="113" t="str">
        <f>IF(ISBLANK(VLOOKUP($B67,'MAIN - SCORING'!$B$14:$L$115,11,FALSE)),"-",VLOOKUP($B67,'MAIN - SCORING'!$B$14:$L$115,11,FALSE))</f>
        <v>-</v>
      </c>
      <c r="S67" s="118">
        <f t="shared" si="2"/>
        <v>0</v>
      </c>
      <c r="T67" s="111">
        <f t="shared" si="3"/>
        <v>0</v>
      </c>
      <c r="U67" s="113" t="str">
        <f>IF(ISBLANK(VLOOKUP($B67,'MAIN - SCORING'!$N$14:$X$115,6,FALSE)),"-",VLOOKUP($B67,'MAIN - SCORING'!$N$14:$X$115,6,FALSE))</f>
        <v>-</v>
      </c>
      <c r="V67" s="113" t="str">
        <f>IF(ISBLANK(VLOOKUP($B67,'MAIN - SCORING'!$N$14:$X$115,7,FALSE)),"-",VLOOKUP($B67,'MAIN - SCORING'!$N$14:$X$115,7,FALSE))</f>
        <v>-</v>
      </c>
      <c r="W67" s="118">
        <f t="shared" si="4"/>
        <v>0</v>
      </c>
      <c r="X67" s="113" t="str">
        <f>IF(ISBLANK(VLOOKUP($B67,'MAIN - SCORING'!$N$14:$X$115,8,FALSE)),"-",VLOOKUP($B67,'MAIN - SCORING'!$N$14:$X$115,8,FALSE))</f>
        <v>-</v>
      </c>
      <c r="Y67" s="113" t="str">
        <f>IF(ISBLANK(VLOOKUP($B67,'MAIN - SCORING'!$N$14:$X$115,9,FALSE)),"-",VLOOKUP($B67,'MAIN - SCORING'!$N$14:$X$115,9,FALSE))</f>
        <v>-</v>
      </c>
      <c r="Z67" s="118">
        <f t="shared" si="5"/>
        <v>0</v>
      </c>
      <c r="AA67" s="113" t="str">
        <f>IF(ISBLANK(VLOOKUP($B67,'MAIN - SCORING'!$N$14:$X$115,10,FALSE)),"-",VLOOKUP($B67,'MAIN - SCORING'!$N$14:$X$115,10,FALSE))</f>
        <v>-</v>
      </c>
      <c r="AB67" s="113" t="str">
        <f>IF(ISBLANK(VLOOKUP($B67,'MAIN - SCORING'!$N$14:$X$115,11,FALSE)),"-",VLOOKUP($B67,'MAIN - SCORING'!$N$14:$X$115,11,FALSE))</f>
        <v>-</v>
      </c>
      <c r="AC67" s="118">
        <f t="shared" si="6"/>
        <v>0</v>
      </c>
      <c r="AD67" s="111">
        <f t="shared" si="7"/>
        <v>0</v>
      </c>
      <c r="AE67" s="113" t="str">
        <f>IF(ISBLANK(VLOOKUP($B67,'MAIN - SCORING'!$Z$14:$AJ$115,6,FALSE)),"-",VLOOKUP($B67,'MAIN - SCORING'!$Z$14:$AJ$115,6,FALSE))</f>
        <v>-</v>
      </c>
      <c r="AF67" s="113" t="str">
        <f>IF(ISBLANK(VLOOKUP($B67,'MAIN - SCORING'!$Z$14:$AJ$115,7,FALSE)),"-",VLOOKUP($B67,'MAIN - SCORING'!$Z$14:$AJ$115,7,FALSE))</f>
        <v>-</v>
      </c>
      <c r="AG67" s="118">
        <f t="shared" si="8"/>
        <v>0</v>
      </c>
      <c r="AH67" s="113" t="str">
        <f>IF(ISBLANK(VLOOKUP($B67,'MAIN - SCORING'!$Z$14:$AJ$115,8,FALSE)),"-",VLOOKUP($B67,'MAIN - SCORING'!$Z$14:$AJ$115,8,FALSE))</f>
        <v>-</v>
      </c>
      <c r="AI67" s="113" t="str">
        <f>IF(ISBLANK(VLOOKUP($B67,'MAIN - SCORING'!$Z$14:$AJ$115,9,FALSE)),"-",VLOOKUP($B67,'MAIN - SCORING'!$Z$14:$AJ$115,9,FALSE))</f>
        <v>-</v>
      </c>
      <c r="AJ67" s="118">
        <f t="shared" si="9"/>
        <v>0</v>
      </c>
      <c r="AK67" s="113" t="str">
        <f>IF(ISBLANK(VLOOKUP($B67,'MAIN - SCORING'!$Z$14:$AJ$115,10,FALSE)),"-",VLOOKUP($B67,'MAIN - SCORING'!$Z$14:$AJ$115,10,FALSE))</f>
        <v>-</v>
      </c>
      <c r="AL67" s="113" t="str">
        <f>IF(ISBLANK(VLOOKUP($B67,'MAIN - SCORING'!$Z$14:$AJ$115,11,FALSE)),"-",VLOOKUP($B67,'MAIN - SCORING'!$Z$14:$AJ$115,11,FALSE))</f>
        <v>-</v>
      </c>
      <c r="AM67" s="118">
        <f t="shared" si="10"/>
        <v>0</v>
      </c>
      <c r="AN67" s="111">
        <f t="shared" si="11"/>
        <v>0</v>
      </c>
      <c r="AP67" s="115" t="str">
        <f t="shared" si="12"/>
        <v>-</v>
      </c>
      <c r="AQ67" s="130">
        <f t="shared" si="78"/>
        <v>0</v>
      </c>
      <c r="AR67" s="131">
        <f>IF(AQ67="-","-",(AQ67*Lookups!$T$3))</f>
        <v>0</v>
      </c>
      <c r="AS67" s="92" t="str">
        <f t="shared" si="77"/>
        <v>-</v>
      </c>
      <c r="AT67" s="92" t="str">
        <f t="shared" si="79"/>
        <v>-</v>
      </c>
      <c r="AU67" s="92" t="str">
        <f t="shared" si="80"/>
        <v>-</v>
      </c>
      <c r="AV67" s="93" t="str">
        <f>IF(I67="-","-",(I67/Lookups!$T$3))</f>
        <v>-</v>
      </c>
      <c r="AW67" s="94" t="str">
        <f t="shared" si="81"/>
        <v>-</v>
      </c>
      <c r="AX67" s="95" t="str">
        <f>IF(AW67="M",VLOOKUP(TEXT(MROUND(AV67,0.05),"#.00"),Lookups!$D$8:$E$3912,2,FALSE),"-")</f>
        <v>-</v>
      </c>
      <c r="AY67" s="95" t="str">
        <f>IF(AW67="W",VLOOKUP(TEXT(MROUND(AV67,0.05),"#.00"),Lookups!$J$8:$K$2640,2,FALSE),"-")</f>
        <v>-</v>
      </c>
      <c r="AZ67" s="95" t="str">
        <f>IF(H67="-","-",IF(AS67="Master",VLOOKUP(H67,Lookups!$O$8:$P$59,2,FALSE),"-"))</f>
        <v>-</v>
      </c>
      <c r="BB67" s="113" t="str">
        <f>IF(G67="-","-",VLOOKUP(G67,Input!$BZ$7:$CA$83,2,FALSE))</f>
        <v>-</v>
      </c>
      <c r="BD67" s="138" t="str">
        <f t="shared" si="82"/>
        <v>-</v>
      </c>
      <c r="BE67" s="139" t="str">
        <f t="shared" si="83"/>
        <v>-</v>
      </c>
      <c r="BF67" s="138" t="str">
        <f t="shared" si="84"/>
        <v>-</v>
      </c>
      <c r="BG67" s="139" t="str">
        <f t="shared" si="85"/>
        <v>-</v>
      </c>
      <c r="BH67" s="138" t="str">
        <f t="shared" si="86"/>
        <v>-</v>
      </c>
      <c r="BI67" s="139" t="str">
        <f t="shared" si="87"/>
        <v>-</v>
      </c>
      <c r="BJ67" s="138" t="str">
        <f t="shared" si="88"/>
        <v>-</v>
      </c>
      <c r="BK67" s="139" t="str">
        <f t="shared" si="89"/>
        <v>-</v>
      </c>
      <c r="BL67" s="138" t="str">
        <f t="shared" si="90"/>
        <v>-</v>
      </c>
      <c r="BM67" s="139" t="str">
        <f t="shared" si="91"/>
        <v>-</v>
      </c>
      <c r="BN67" s="138" t="str">
        <f t="shared" si="92"/>
        <v>-</v>
      </c>
      <c r="BO67" s="139" t="str">
        <f t="shared" si="93"/>
        <v>-</v>
      </c>
      <c r="BP67" s="138" t="str">
        <f t="shared" si="94"/>
        <v>-</v>
      </c>
      <c r="BQ67" s="139" t="str">
        <f t="shared" si="95"/>
        <v>-</v>
      </c>
      <c r="BR67" s="138" t="str">
        <f t="shared" si="96"/>
        <v>-</v>
      </c>
      <c r="BS67" s="139" t="str">
        <f t="shared" si="97"/>
        <v>-</v>
      </c>
      <c r="BT67" s="138" t="str">
        <f t="shared" si="98"/>
        <v>-</v>
      </c>
      <c r="BU67" s="139" t="str">
        <f t="shared" si="99"/>
        <v>-</v>
      </c>
      <c r="BV67" s="138" t="str">
        <f t="shared" si="100"/>
        <v>-</v>
      </c>
      <c r="BW67" s="139" t="str">
        <f t="shared" si="101"/>
        <v>-</v>
      </c>
      <c r="BX67" s="138" t="str">
        <f t="shared" si="102"/>
        <v>-</v>
      </c>
      <c r="BY67" s="139" t="str">
        <f t="shared" si="103"/>
        <v>-</v>
      </c>
      <c r="BZ67" s="138" t="str">
        <f t="shared" si="104"/>
        <v>-</v>
      </c>
      <c r="CA67" s="139" t="str">
        <f t="shared" si="105"/>
        <v>-</v>
      </c>
      <c r="CB67" s="138" t="str">
        <f t="shared" si="106"/>
        <v>-</v>
      </c>
      <c r="CC67" s="139" t="str">
        <f t="shared" si="107"/>
        <v>-</v>
      </c>
      <c r="CD67" s="138" t="str">
        <f t="shared" si="108"/>
        <v>-</v>
      </c>
      <c r="CE67" s="139" t="str">
        <f t="shared" si="109"/>
        <v>-</v>
      </c>
      <c r="CF67" s="138" t="str">
        <f t="shared" si="110"/>
        <v>-</v>
      </c>
      <c r="CG67" s="139" t="str">
        <f t="shared" si="111"/>
        <v>-</v>
      </c>
      <c r="CH67" s="138" t="str">
        <f t="shared" si="112"/>
        <v>-</v>
      </c>
      <c r="CI67" s="139" t="str">
        <f t="shared" si="113"/>
        <v>-</v>
      </c>
      <c r="CJ67" s="138" t="str">
        <f t="shared" si="114"/>
        <v>-</v>
      </c>
      <c r="CK67" s="139" t="str">
        <f t="shared" si="115"/>
        <v>-</v>
      </c>
      <c r="CL67" s="138" t="str">
        <f t="shared" si="116"/>
        <v>-</v>
      </c>
      <c r="CM67" s="139" t="str">
        <f t="shared" si="117"/>
        <v>-</v>
      </c>
      <c r="CN67" s="138" t="str">
        <f t="shared" si="118"/>
        <v>-</v>
      </c>
      <c r="CO67" s="139" t="str">
        <f t="shared" si="119"/>
        <v>-</v>
      </c>
      <c r="CP67" s="138" t="str">
        <f t="shared" si="120"/>
        <v>-</v>
      </c>
      <c r="CQ67" s="139" t="str">
        <f t="shared" si="121"/>
        <v>-</v>
      </c>
      <c r="CR67" s="138" t="str">
        <f t="shared" si="122"/>
        <v>-</v>
      </c>
      <c r="CS67" s="139" t="str">
        <f t="shared" si="123"/>
        <v>-</v>
      </c>
      <c r="CT67" s="138" t="str">
        <f t="shared" si="124"/>
        <v>-</v>
      </c>
      <c r="CU67" s="139" t="str">
        <f t="shared" si="125"/>
        <v>-</v>
      </c>
      <c r="CV67" s="138" t="str">
        <f t="shared" si="126"/>
        <v>-</v>
      </c>
      <c r="CW67" s="139" t="str">
        <f t="shared" si="127"/>
        <v>-</v>
      </c>
      <c r="CX67" s="138" t="str">
        <f t="shared" si="128"/>
        <v>-</v>
      </c>
      <c r="CY67" s="139" t="str">
        <f t="shared" si="129"/>
        <v>-</v>
      </c>
      <c r="CZ67" s="138" t="str">
        <f t="shared" si="130"/>
        <v>-</v>
      </c>
      <c r="DA67" s="139" t="str">
        <f t="shared" si="131"/>
        <v>-</v>
      </c>
      <c r="DB67" s="138" t="str">
        <f t="shared" si="132"/>
        <v>-</v>
      </c>
      <c r="DC67" s="139" t="str">
        <f t="shared" si="133"/>
        <v>-</v>
      </c>
      <c r="DD67" s="138" t="str">
        <f t="shared" si="134"/>
        <v>-</v>
      </c>
      <c r="DE67" s="139" t="str">
        <f t="shared" si="135"/>
        <v>-</v>
      </c>
      <c r="DF67" s="138" t="str">
        <f t="shared" si="136"/>
        <v>-</v>
      </c>
      <c r="DG67" s="139" t="str">
        <f t="shared" si="137"/>
        <v>-</v>
      </c>
      <c r="DH67" s="138" t="str">
        <f t="shared" si="138"/>
        <v>-</v>
      </c>
      <c r="DI67" s="139" t="str">
        <f t="shared" si="139"/>
        <v>-</v>
      </c>
      <c r="DJ67" s="138" t="str">
        <f t="shared" si="140"/>
        <v>-</v>
      </c>
      <c r="DK67" s="139" t="str">
        <f t="shared" si="141"/>
        <v>-</v>
      </c>
    </row>
    <row r="68" spans="2:115" x14ac:dyDescent="0.25">
      <c r="B68" s="44">
        <f>IF(Input!B68="","-",Input!B68)</f>
        <v>62</v>
      </c>
      <c r="C68" s="85" t="str">
        <f>IF(Input!C68="","-",Input!C68)</f>
        <v>-</v>
      </c>
      <c r="D68" s="85" t="str">
        <f>IF(Input!D68="","-",Input!D68)</f>
        <v>-</v>
      </c>
      <c r="E68" s="85" t="str">
        <f>IF(Input!E68="","-",Input!E68)</f>
        <v>-</v>
      </c>
      <c r="F68" s="85" t="str">
        <f>IF(Input!F68="","-",Input!F68)</f>
        <v>-</v>
      </c>
      <c r="G68" s="85" t="str">
        <f>IF(Input!G68="","-",Input!G68)</f>
        <v>-</v>
      </c>
      <c r="H68" s="86" t="str">
        <f>IF(Input!H68="","-",Input!H68)</f>
        <v>-</v>
      </c>
      <c r="I68" s="308" t="str">
        <f>IF(Input!I68="","-",Input!I68)</f>
        <v>-</v>
      </c>
      <c r="K68" s="113" t="str">
        <f>IF(ISBLANK(VLOOKUP($B68,'MAIN - SCORING'!$B$14:$L$115,6,FALSE)),"-",VLOOKUP($B68,'MAIN - SCORING'!$B$14:$L$115,6,FALSE))</f>
        <v>-</v>
      </c>
      <c r="L68" s="113" t="str">
        <f>IF(ISBLANK(VLOOKUP($B68,'MAIN - SCORING'!$B$14:$L$115,7,FALSE)),"-",VLOOKUP($B68,'MAIN - SCORING'!$B$14:$L$115,7,FALSE))</f>
        <v>-</v>
      </c>
      <c r="M68" s="118">
        <f t="shared" si="0"/>
        <v>0</v>
      </c>
      <c r="N68" s="113" t="str">
        <f>IF(ISBLANK(VLOOKUP($B68,'MAIN - SCORING'!$B$14:$L$115,8,FALSE)),"-",VLOOKUP($B68,'MAIN - SCORING'!$B$14:$L$115,8,FALSE))</f>
        <v>-</v>
      </c>
      <c r="O68" s="113" t="str">
        <f>IF(ISBLANK(VLOOKUP($B68,'MAIN - SCORING'!$B$14:$L$115,9,FALSE)),"-",VLOOKUP($B68,'MAIN - SCORING'!$B$14:$L$115,9,FALSE))</f>
        <v>-</v>
      </c>
      <c r="P68" s="118">
        <f t="shared" si="1"/>
        <v>0</v>
      </c>
      <c r="Q68" s="113" t="str">
        <f>IF(ISBLANK(VLOOKUP($B68,'MAIN - SCORING'!$B$14:$L$115,10,FALSE)),"-",VLOOKUP($B68,'MAIN - SCORING'!$B$14:$L$115,10,FALSE))</f>
        <v>-</v>
      </c>
      <c r="R68" s="113" t="str">
        <f>IF(ISBLANK(VLOOKUP($B68,'MAIN - SCORING'!$B$14:$L$115,11,FALSE)),"-",VLOOKUP($B68,'MAIN - SCORING'!$B$14:$L$115,11,FALSE))</f>
        <v>-</v>
      </c>
      <c r="S68" s="118">
        <f t="shared" si="2"/>
        <v>0</v>
      </c>
      <c r="T68" s="111">
        <f t="shared" si="3"/>
        <v>0</v>
      </c>
      <c r="U68" s="113" t="str">
        <f>IF(ISBLANK(VLOOKUP($B68,'MAIN - SCORING'!$N$14:$X$115,6,FALSE)),"-",VLOOKUP($B68,'MAIN - SCORING'!$N$14:$X$115,6,FALSE))</f>
        <v>-</v>
      </c>
      <c r="V68" s="113" t="str">
        <f>IF(ISBLANK(VLOOKUP($B68,'MAIN - SCORING'!$N$14:$X$115,7,FALSE)),"-",VLOOKUP($B68,'MAIN - SCORING'!$N$14:$X$115,7,FALSE))</f>
        <v>-</v>
      </c>
      <c r="W68" s="118">
        <f t="shared" si="4"/>
        <v>0</v>
      </c>
      <c r="X68" s="113" t="str">
        <f>IF(ISBLANK(VLOOKUP($B68,'MAIN - SCORING'!$N$14:$X$115,8,FALSE)),"-",VLOOKUP($B68,'MAIN - SCORING'!$N$14:$X$115,8,FALSE))</f>
        <v>-</v>
      </c>
      <c r="Y68" s="113" t="str">
        <f>IF(ISBLANK(VLOOKUP($B68,'MAIN - SCORING'!$N$14:$X$115,9,FALSE)),"-",VLOOKUP($B68,'MAIN - SCORING'!$N$14:$X$115,9,FALSE))</f>
        <v>-</v>
      </c>
      <c r="Z68" s="118">
        <f t="shared" si="5"/>
        <v>0</v>
      </c>
      <c r="AA68" s="113" t="str">
        <f>IF(ISBLANK(VLOOKUP($B68,'MAIN - SCORING'!$N$14:$X$115,10,FALSE)),"-",VLOOKUP($B68,'MAIN - SCORING'!$N$14:$X$115,10,FALSE))</f>
        <v>-</v>
      </c>
      <c r="AB68" s="113" t="str">
        <f>IF(ISBLANK(VLOOKUP($B68,'MAIN - SCORING'!$N$14:$X$115,11,FALSE)),"-",VLOOKUP($B68,'MAIN - SCORING'!$N$14:$X$115,11,FALSE))</f>
        <v>-</v>
      </c>
      <c r="AC68" s="118">
        <f t="shared" si="6"/>
        <v>0</v>
      </c>
      <c r="AD68" s="111">
        <f t="shared" si="7"/>
        <v>0</v>
      </c>
      <c r="AE68" s="113" t="str">
        <f>IF(ISBLANK(VLOOKUP($B68,'MAIN - SCORING'!$Z$14:$AJ$115,6,FALSE)),"-",VLOOKUP($B68,'MAIN - SCORING'!$Z$14:$AJ$115,6,FALSE))</f>
        <v>-</v>
      </c>
      <c r="AF68" s="113" t="str">
        <f>IF(ISBLANK(VLOOKUP($B68,'MAIN - SCORING'!$Z$14:$AJ$115,7,FALSE)),"-",VLOOKUP($B68,'MAIN - SCORING'!$Z$14:$AJ$115,7,FALSE))</f>
        <v>-</v>
      </c>
      <c r="AG68" s="118">
        <f t="shared" si="8"/>
        <v>0</v>
      </c>
      <c r="AH68" s="113" t="str">
        <f>IF(ISBLANK(VLOOKUP($B68,'MAIN - SCORING'!$Z$14:$AJ$115,8,FALSE)),"-",VLOOKUP($B68,'MAIN - SCORING'!$Z$14:$AJ$115,8,FALSE))</f>
        <v>-</v>
      </c>
      <c r="AI68" s="113" t="str">
        <f>IF(ISBLANK(VLOOKUP($B68,'MAIN - SCORING'!$Z$14:$AJ$115,9,FALSE)),"-",VLOOKUP($B68,'MAIN - SCORING'!$Z$14:$AJ$115,9,FALSE))</f>
        <v>-</v>
      </c>
      <c r="AJ68" s="118">
        <f t="shared" si="9"/>
        <v>0</v>
      </c>
      <c r="AK68" s="113" t="str">
        <f>IF(ISBLANK(VLOOKUP($B68,'MAIN - SCORING'!$Z$14:$AJ$115,10,FALSE)),"-",VLOOKUP($B68,'MAIN - SCORING'!$Z$14:$AJ$115,10,FALSE))</f>
        <v>-</v>
      </c>
      <c r="AL68" s="113" t="str">
        <f>IF(ISBLANK(VLOOKUP($B68,'MAIN - SCORING'!$Z$14:$AJ$115,11,FALSE)),"-",VLOOKUP($B68,'MAIN - SCORING'!$Z$14:$AJ$115,11,FALSE))</f>
        <v>-</v>
      </c>
      <c r="AM68" s="118">
        <f t="shared" si="10"/>
        <v>0</v>
      </c>
      <c r="AN68" s="111">
        <f t="shared" si="11"/>
        <v>0</v>
      </c>
      <c r="AP68" s="115" t="str">
        <f t="shared" si="12"/>
        <v>-</v>
      </c>
      <c r="AQ68" s="130">
        <f t="shared" si="78"/>
        <v>0</v>
      </c>
      <c r="AR68" s="131">
        <f>IF(AQ68="-","-",(AQ68*Lookups!$T$3))</f>
        <v>0</v>
      </c>
      <c r="AS68" s="92" t="str">
        <f t="shared" si="77"/>
        <v>-</v>
      </c>
      <c r="AT68" s="92" t="str">
        <f t="shared" si="79"/>
        <v>-</v>
      </c>
      <c r="AU68" s="92" t="str">
        <f t="shared" si="80"/>
        <v>-</v>
      </c>
      <c r="AV68" s="93" t="str">
        <f>IF(I68="-","-",(I68/Lookups!$T$3))</f>
        <v>-</v>
      </c>
      <c r="AW68" s="94" t="str">
        <f t="shared" si="81"/>
        <v>-</v>
      </c>
      <c r="AX68" s="95" t="str">
        <f>IF(AW68="M",VLOOKUP(TEXT(MROUND(AV68,0.05),"#.00"),Lookups!$D$8:$E$3912,2,FALSE),"-")</f>
        <v>-</v>
      </c>
      <c r="AY68" s="95" t="str">
        <f>IF(AW68="W",VLOOKUP(TEXT(MROUND(AV68,0.05),"#.00"),Lookups!$J$8:$K$2640,2,FALSE),"-")</f>
        <v>-</v>
      </c>
      <c r="AZ68" s="95" t="str">
        <f>IF(H68="-","-",IF(AS68="Master",VLOOKUP(H68,Lookups!$O$8:$P$59,2,FALSE),"-"))</f>
        <v>-</v>
      </c>
      <c r="BB68" s="113" t="str">
        <f>IF(G68="-","-",VLOOKUP(G68,Input!$BZ$7:$CA$83,2,FALSE))</f>
        <v>-</v>
      </c>
      <c r="BD68" s="138" t="str">
        <f t="shared" si="82"/>
        <v>-</v>
      </c>
      <c r="BE68" s="139" t="str">
        <f t="shared" si="83"/>
        <v>-</v>
      </c>
      <c r="BF68" s="138" t="str">
        <f t="shared" si="84"/>
        <v>-</v>
      </c>
      <c r="BG68" s="139" t="str">
        <f t="shared" si="85"/>
        <v>-</v>
      </c>
      <c r="BH68" s="138" t="str">
        <f t="shared" si="86"/>
        <v>-</v>
      </c>
      <c r="BI68" s="139" t="str">
        <f t="shared" si="87"/>
        <v>-</v>
      </c>
      <c r="BJ68" s="138" t="str">
        <f t="shared" si="88"/>
        <v>-</v>
      </c>
      <c r="BK68" s="139" t="str">
        <f t="shared" si="89"/>
        <v>-</v>
      </c>
      <c r="BL68" s="138" t="str">
        <f t="shared" si="90"/>
        <v>-</v>
      </c>
      <c r="BM68" s="139" t="str">
        <f t="shared" si="91"/>
        <v>-</v>
      </c>
      <c r="BN68" s="138" t="str">
        <f t="shared" si="92"/>
        <v>-</v>
      </c>
      <c r="BO68" s="139" t="str">
        <f t="shared" si="93"/>
        <v>-</v>
      </c>
      <c r="BP68" s="138" t="str">
        <f t="shared" si="94"/>
        <v>-</v>
      </c>
      <c r="BQ68" s="139" t="str">
        <f t="shared" si="95"/>
        <v>-</v>
      </c>
      <c r="BR68" s="138" t="str">
        <f t="shared" si="96"/>
        <v>-</v>
      </c>
      <c r="BS68" s="139" t="str">
        <f t="shared" si="97"/>
        <v>-</v>
      </c>
      <c r="BT68" s="138" t="str">
        <f t="shared" si="98"/>
        <v>-</v>
      </c>
      <c r="BU68" s="139" t="str">
        <f t="shared" si="99"/>
        <v>-</v>
      </c>
      <c r="BV68" s="138" t="str">
        <f t="shared" si="100"/>
        <v>-</v>
      </c>
      <c r="BW68" s="139" t="str">
        <f t="shared" si="101"/>
        <v>-</v>
      </c>
      <c r="BX68" s="138" t="str">
        <f t="shared" si="102"/>
        <v>-</v>
      </c>
      <c r="BY68" s="139" t="str">
        <f t="shared" si="103"/>
        <v>-</v>
      </c>
      <c r="BZ68" s="138" t="str">
        <f t="shared" si="104"/>
        <v>-</v>
      </c>
      <c r="CA68" s="139" t="str">
        <f t="shared" si="105"/>
        <v>-</v>
      </c>
      <c r="CB68" s="138" t="str">
        <f t="shared" si="106"/>
        <v>-</v>
      </c>
      <c r="CC68" s="139" t="str">
        <f t="shared" si="107"/>
        <v>-</v>
      </c>
      <c r="CD68" s="138" t="str">
        <f t="shared" si="108"/>
        <v>-</v>
      </c>
      <c r="CE68" s="139" t="str">
        <f t="shared" si="109"/>
        <v>-</v>
      </c>
      <c r="CF68" s="138" t="str">
        <f t="shared" si="110"/>
        <v>-</v>
      </c>
      <c r="CG68" s="139" t="str">
        <f t="shared" si="111"/>
        <v>-</v>
      </c>
      <c r="CH68" s="138" t="str">
        <f t="shared" si="112"/>
        <v>-</v>
      </c>
      <c r="CI68" s="139" t="str">
        <f t="shared" si="113"/>
        <v>-</v>
      </c>
      <c r="CJ68" s="138" t="str">
        <f t="shared" si="114"/>
        <v>-</v>
      </c>
      <c r="CK68" s="139" t="str">
        <f t="shared" si="115"/>
        <v>-</v>
      </c>
      <c r="CL68" s="138" t="str">
        <f t="shared" si="116"/>
        <v>-</v>
      </c>
      <c r="CM68" s="139" t="str">
        <f t="shared" si="117"/>
        <v>-</v>
      </c>
      <c r="CN68" s="138" t="str">
        <f t="shared" si="118"/>
        <v>-</v>
      </c>
      <c r="CO68" s="139" t="str">
        <f t="shared" si="119"/>
        <v>-</v>
      </c>
      <c r="CP68" s="138" t="str">
        <f t="shared" si="120"/>
        <v>-</v>
      </c>
      <c r="CQ68" s="139" t="str">
        <f t="shared" si="121"/>
        <v>-</v>
      </c>
      <c r="CR68" s="138" t="str">
        <f t="shared" si="122"/>
        <v>-</v>
      </c>
      <c r="CS68" s="139" t="str">
        <f t="shared" si="123"/>
        <v>-</v>
      </c>
      <c r="CT68" s="138" t="str">
        <f t="shared" si="124"/>
        <v>-</v>
      </c>
      <c r="CU68" s="139" t="str">
        <f t="shared" si="125"/>
        <v>-</v>
      </c>
      <c r="CV68" s="138" t="str">
        <f t="shared" si="126"/>
        <v>-</v>
      </c>
      <c r="CW68" s="139" t="str">
        <f t="shared" si="127"/>
        <v>-</v>
      </c>
      <c r="CX68" s="138" t="str">
        <f t="shared" si="128"/>
        <v>-</v>
      </c>
      <c r="CY68" s="139" t="str">
        <f t="shared" si="129"/>
        <v>-</v>
      </c>
      <c r="CZ68" s="138" t="str">
        <f t="shared" si="130"/>
        <v>-</v>
      </c>
      <c r="DA68" s="139" t="str">
        <f t="shared" si="131"/>
        <v>-</v>
      </c>
      <c r="DB68" s="138" t="str">
        <f t="shared" si="132"/>
        <v>-</v>
      </c>
      <c r="DC68" s="139" t="str">
        <f t="shared" si="133"/>
        <v>-</v>
      </c>
      <c r="DD68" s="138" t="str">
        <f t="shared" si="134"/>
        <v>-</v>
      </c>
      <c r="DE68" s="139" t="str">
        <f t="shared" si="135"/>
        <v>-</v>
      </c>
      <c r="DF68" s="138" t="str">
        <f t="shared" si="136"/>
        <v>-</v>
      </c>
      <c r="DG68" s="139" t="str">
        <f t="shared" si="137"/>
        <v>-</v>
      </c>
      <c r="DH68" s="138" t="str">
        <f t="shared" si="138"/>
        <v>-</v>
      </c>
      <c r="DI68" s="139" t="str">
        <f t="shared" si="139"/>
        <v>-</v>
      </c>
      <c r="DJ68" s="138" t="str">
        <f t="shared" si="140"/>
        <v>-</v>
      </c>
      <c r="DK68" s="139" t="str">
        <f t="shared" si="141"/>
        <v>-</v>
      </c>
    </row>
    <row r="69" spans="2:115" x14ac:dyDescent="0.25">
      <c r="B69" s="44">
        <f>IF(Input!B69="","-",Input!B69)</f>
        <v>63</v>
      </c>
      <c r="C69" s="85" t="str">
        <f>IF(Input!C69="","-",Input!C69)</f>
        <v>-</v>
      </c>
      <c r="D69" s="85" t="str">
        <f>IF(Input!D69="","-",Input!D69)</f>
        <v>-</v>
      </c>
      <c r="E69" s="85" t="str">
        <f>IF(Input!E69="","-",Input!E69)</f>
        <v>-</v>
      </c>
      <c r="F69" s="85" t="str">
        <f>IF(Input!F69="","-",Input!F69)</f>
        <v>-</v>
      </c>
      <c r="G69" s="85" t="str">
        <f>IF(Input!G69="","-",Input!G69)</f>
        <v>-</v>
      </c>
      <c r="H69" s="86" t="str">
        <f>IF(Input!H69="","-",Input!H69)</f>
        <v>-</v>
      </c>
      <c r="I69" s="308" t="str">
        <f>IF(Input!I69="","-",Input!I69)</f>
        <v>-</v>
      </c>
      <c r="K69" s="113" t="str">
        <f>IF(ISBLANK(VLOOKUP($B69,'MAIN - SCORING'!$B$14:$L$115,6,FALSE)),"-",VLOOKUP($B69,'MAIN - SCORING'!$B$14:$L$115,6,FALSE))</f>
        <v>-</v>
      </c>
      <c r="L69" s="113" t="str">
        <f>IF(ISBLANK(VLOOKUP($B69,'MAIN - SCORING'!$B$14:$L$115,7,FALSE)),"-",VLOOKUP($B69,'MAIN - SCORING'!$B$14:$L$115,7,FALSE))</f>
        <v>-</v>
      </c>
      <c r="M69" s="118">
        <f t="shared" si="0"/>
        <v>0</v>
      </c>
      <c r="N69" s="113" t="str">
        <f>IF(ISBLANK(VLOOKUP($B69,'MAIN - SCORING'!$B$14:$L$115,8,FALSE)),"-",VLOOKUP($B69,'MAIN - SCORING'!$B$14:$L$115,8,FALSE))</f>
        <v>-</v>
      </c>
      <c r="O69" s="113" t="str">
        <f>IF(ISBLANK(VLOOKUP($B69,'MAIN - SCORING'!$B$14:$L$115,9,FALSE)),"-",VLOOKUP($B69,'MAIN - SCORING'!$B$14:$L$115,9,FALSE))</f>
        <v>-</v>
      </c>
      <c r="P69" s="118">
        <f t="shared" si="1"/>
        <v>0</v>
      </c>
      <c r="Q69" s="113" t="str">
        <f>IF(ISBLANK(VLOOKUP($B69,'MAIN - SCORING'!$B$14:$L$115,10,FALSE)),"-",VLOOKUP($B69,'MAIN - SCORING'!$B$14:$L$115,10,FALSE))</f>
        <v>-</v>
      </c>
      <c r="R69" s="113" t="str">
        <f>IF(ISBLANK(VLOOKUP($B69,'MAIN - SCORING'!$B$14:$L$115,11,FALSE)),"-",VLOOKUP($B69,'MAIN - SCORING'!$B$14:$L$115,11,FALSE))</f>
        <v>-</v>
      </c>
      <c r="S69" s="118">
        <f t="shared" si="2"/>
        <v>0</v>
      </c>
      <c r="T69" s="111">
        <f t="shared" si="3"/>
        <v>0</v>
      </c>
      <c r="U69" s="113" t="str">
        <f>IF(ISBLANK(VLOOKUP($B69,'MAIN - SCORING'!$N$14:$X$115,6,FALSE)),"-",VLOOKUP($B69,'MAIN - SCORING'!$N$14:$X$115,6,FALSE))</f>
        <v>-</v>
      </c>
      <c r="V69" s="113" t="str">
        <f>IF(ISBLANK(VLOOKUP($B69,'MAIN - SCORING'!$N$14:$X$115,7,FALSE)),"-",VLOOKUP($B69,'MAIN - SCORING'!$N$14:$X$115,7,FALSE))</f>
        <v>-</v>
      </c>
      <c r="W69" s="118">
        <f t="shared" si="4"/>
        <v>0</v>
      </c>
      <c r="X69" s="113" t="str">
        <f>IF(ISBLANK(VLOOKUP($B69,'MAIN - SCORING'!$N$14:$X$115,8,FALSE)),"-",VLOOKUP($B69,'MAIN - SCORING'!$N$14:$X$115,8,FALSE))</f>
        <v>-</v>
      </c>
      <c r="Y69" s="113" t="str">
        <f>IF(ISBLANK(VLOOKUP($B69,'MAIN - SCORING'!$N$14:$X$115,9,FALSE)),"-",VLOOKUP($B69,'MAIN - SCORING'!$N$14:$X$115,9,FALSE))</f>
        <v>-</v>
      </c>
      <c r="Z69" s="118">
        <f t="shared" si="5"/>
        <v>0</v>
      </c>
      <c r="AA69" s="113" t="str">
        <f>IF(ISBLANK(VLOOKUP($B69,'MAIN - SCORING'!$N$14:$X$115,10,FALSE)),"-",VLOOKUP($B69,'MAIN - SCORING'!$N$14:$X$115,10,FALSE))</f>
        <v>-</v>
      </c>
      <c r="AB69" s="113" t="str">
        <f>IF(ISBLANK(VLOOKUP($B69,'MAIN - SCORING'!$N$14:$X$115,11,FALSE)),"-",VLOOKUP($B69,'MAIN - SCORING'!$N$14:$X$115,11,FALSE))</f>
        <v>-</v>
      </c>
      <c r="AC69" s="118">
        <f t="shared" si="6"/>
        <v>0</v>
      </c>
      <c r="AD69" s="111">
        <f t="shared" si="7"/>
        <v>0</v>
      </c>
      <c r="AE69" s="113" t="str">
        <f>IF(ISBLANK(VLOOKUP($B69,'MAIN - SCORING'!$Z$14:$AJ$115,6,FALSE)),"-",VLOOKUP($B69,'MAIN - SCORING'!$Z$14:$AJ$115,6,FALSE))</f>
        <v>-</v>
      </c>
      <c r="AF69" s="113" t="str">
        <f>IF(ISBLANK(VLOOKUP($B69,'MAIN - SCORING'!$Z$14:$AJ$115,7,FALSE)),"-",VLOOKUP($B69,'MAIN - SCORING'!$Z$14:$AJ$115,7,FALSE))</f>
        <v>-</v>
      </c>
      <c r="AG69" s="118">
        <f t="shared" si="8"/>
        <v>0</v>
      </c>
      <c r="AH69" s="113" t="str">
        <f>IF(ISBLANK(VLOOKUP($B69,'MAIN - SCORING'!$Z$14:$AJ$115,8,FALSE)),"-",VLOOKUP($B69,'MAIN - SCORING'!$Z$14:$AJ$115,8,FALSE))</f>
        <v>-</v>
      </c>
      <c r="AI69" s="113" t="str">
        <f>IF(ISBLANK(VLOOKUP($B69,'MAIN - SCORING'!$Z$14:$AJ$115,9,FALSE)),"-",VLOOKUP($B69,'MAIN - SCORING'!$Z$14:$AJ$115,9,FALSE))</f>
        <v>-</v>
      </c>
      <c r="AJ69" s="118">
        <f t="shared" si="9"/>
        <v>0</v>
      </c>
      <c r="AK69" s="113" t="str">
        <f>IF(ISBLANK(VLOOKUP($B69,'MAIN - SCORING'!$Z$14:$AJ$115,10,FALSE)),"-",VLOOKUP($B69,'MAIN - SCORING'!$Z$14:$AJ$115,10,FALSE))</f>
        <v>-</v>
      </c>
      <c r="AL69" s="113" t="str">
        <f>IF(ISBLANK(VLOOKUP($B69,'MAIN - SCORING'!$Z$14:$AJ$115,11,FALSE)),"-",VLOOKUP($B69,'MAIN - SCORING'!$Z$14:$AJ$115,11,FALSE))</f>
        <v>-</v>
      </c>
      <c r="AM69" s="118">
        <f t="shared" si="10"/>
        <v>0</v>
      </c>
      <c r="AN69" s="111">
        <f t="shared" si="11"/>
        <v>0</v>
      </c>
      <c r="AP69" s="115" t="str">
        <f t="shared" si="12"/>
        <v>-</v>
      </c>
      <c r="AQ69" s="130">
        <f t="shared" si="78"/>
        <v>0</v>
      </c>
      <c r="AR69" s="131">
        <f>IF(AQ69="-","-",(AQ69*Lookups!$T$3))</f>
        <v>0</v>
      </c>
      <c r="AS69" s="92" t="str">
        <f t="shared" si="77"/>
        <v>-</v>
      </c>
      <c r="AT69" s="92" t="str">
        <f t="shared" si="79"/>
        <v>-</v>
      </c>
      <c r="AU69" s="92" t="str">
        <f t="shared" si="80"/>
        <v>-</v>
      </c>
      <c r="AV69" s="93" t="str">
        <f>IF(I69="-","-",(I69/Lookups!$T$3))</f>
        <v>-</v>
      </c>
      <c r="AW69" s="94" t="str">
        <f t="shared" si="81"/>
        <v>-</v>
      </c>
      <c r="AX69" s="95" t="str">
        <f>IF(AW69="M",VLOOKUP(TEXT(MROUND(AV69,0.05),"#.00"),Lookups!$D$8:$E$3912,2,FALSE),"-")</f>
        <v>-</v>
      </c>
      <c r="AY69" s="95" t="str">
        <f>IF(AW69="W",VLOOKUP(TEXT(MROUND(AV69,0.05),"#.00"),Lookups!$J$8:$K$2640,2,FALSE),"-")</f>
        <v>-</v>
      </c>
      <c r="AZ69" s="95" t="str">
        <f>IF(H69="-","-",IF(AS69="Master",VLOOKUP(H69,Lookups!$O$8:$P$59,2,FALSE),"-"))</f>
        <v>-</v>
      </c>
      <c r="BB69" s="113" t="str">
        <f>IF(G69="-","-",VLOOKUP(G69,Input!$BZ$7:$CA$83,2,FALSE))</f>
        <v>-</v>
      </c>
      <c r="BD69" s="138" t="str">
        <f t="shared" si="82"/>
        <v>-</v>
      </c>
      <c r="BE69" s="139" t="str">
        <f t="shared" si="83"/>
        <v>-</v>
      </c>
      <c r="BF69" s="138" t="str">
        <f t="shared" si="84"/>
        <v>-</v>
      </c>
      <c r="BG69" s="139" t="str">
        <f t="shared" si="85"/>
        <v>-</v>
      </c>
      <c r="BH69" s="138" t="str">
        <f t="shared" si="86"/>
        <v>-</v>
      </c>
      <c r="BI69" s="139" t="str">
        <f t="shared" si="87"/>
        <v>-</v>
      </c>
      <c r="BJ69" s="138" t="str">
        <f t="shared" si="88"/>
        <v>-</v>
      </c>
      <c r="BK69" s="139" t="str">
        <f t="shared" si="89"/>
        <v>-</v>
      </c>
      <c r="BL69" s="138" t="str">
        <f t="shared" si="90"/>
        <v>-</v>
      </c>
      <c r="BM69" s="139" t="str">
        <f t="shared" si="91"/>
        <v>-</v>
      </c>
      <c r="BN69" s="138" t="str">
        <f t="shared" si="92"/>
        <v>-</v>
      </c>
      <c r="BO69" s="139" t="str">
        <f t="shared" si="93"/>
        <v>-</v>
      </c>
      <c r="BP69" s="138" t="str">
        <f t="shared" si="94"/>
        <v>-</v>
      </c>
      <c r="BQ69" s="139" t="str">
        <f t="shared" si="95"/>
        <v>-</v>
      </c>
      <c r="BR69" s="138" t="str">
        <f t="shared" si="96"/>
        <v>-</v>
      </c>
      <c r="BS69" s="139" t="str">
        <f t="shared" si="97"/>
        <v>-</v>
      </c>
      <c r="BT69" s="138" t="str">
        <f t="shared" si="98"/>
        <v>-</v>
      </c>
      <c r="BU69" s="139" t="str">
        <f t="shared" si="99"/>
        <v>-</v>
      </c>
      <c r="BV69" s="138" t="str">
        <f t="shared" si="100"/>
        <v>-</v>
      </c>
      <c r="BW69" s="139" t="str">
        <f t="shared" si="101"/>
        <v>-</v>
      </c>
      <c r="BX69" s="138" t="str">
        <f t="shared" si="102"/>
        <v>-</v>
      </c>
      <c r="BY69" s="139" t="str">
        <f t="shared" si="103"/>
        <v>-</v>
      </c>
      <c r="BZ69" s="138" t="str">
        <f t="shared" si="104"/>
        <v>-</v>
      </c>
      <c r="CA69" s="139" t="str">
        <f t="shared" si="105"/>
        <v>-</v>
      </c>
      <c r="CB69" s="138" t="str">
        <f t="shared" si="106"/>
        <v>-</v>
      </c>
      <c r="CC69" s="139" t="str">
        <f t="shared" si="107"/>
        <v>-</v>
      </c>
      <c r="CD69" s="138" t="str">
        <f t="shared" si="108"/>
        <v>-</v>
      </c>
      <c r="CE69" s="139" t="str">
        <f t="shared" si="109"/>
        <v>-</v>
      </c>
      <c r="CF69" s="138" t="str">
        <f t="shared" si="110"/>
        <v>-</v>
      </c>
      <c r="CG69" s="139" t="str">
        <f t="shared" si="111"/>
        <v>-</v>
      </c>
      <c r="CH69" s="138" t="str">
        <f t="shared" si="112"/>
        <v>-</v>
      </c>
      <c r="CI69" s="139" t="str">
        <f t="shared" si="113"/>
        <v>-</v>
      </c>
      <c r="CJ69" s="138" t="str">
        <f t="shared" si="114"/>
        <v>-</v>
      </c>
      <c r="CK69" s="139" t="str">
        <f t="shared" si="115"/>
        <v>-</v>
      </c>
      <c r="CL69" s="138" t="str">
        <f t="shared" si="116"/>
        <v>-</v>
      </c>
      <c r="CM69" s="139" t="str">
        <f t="shared" si="117"/>
        <v>-</v>
      </c>
      <c r="CN69" s="138" t="str">
        <f t="shared" si="118"/>
        <v>-</v>
      </c>
      <c r="CO69" s="139" t="str">
        <f t="shared" si="119"/>
        <v>-</v>
      </c>
      <c r="CP69" s="138" t="str">
        <f t="shared" si="120"/>
        <v>-</v>
      </c>
      <c r="CQ69" s="139" t="str">
        <f t="shared" si="121"/>
        <v>-</v>
      </c>
      <c r="CR69" s="138" t="str">
        <f t="shared" si="122"/>
        <v>-</v>
      </c>
      <c r="CS69" s="139" t="str">
        <f t="shared" si="123"/>
        <v>-</v>
      </c>
      <c r="CT69" s="138" t="str">
        <f t="shared" si="124"/>
        <v>-</v>
      </c>
      <c r="CU69" s="139" t="str">
        <f t="shared" si="125"/>
        <v>-</v>
      </c>
      <c r="CV69" s="138" t="str">
        <f t="shared" si="126"/>
        <v>-</v>
      </c>
      <c r="CW69" s="139" t="str">
        <f t="shared" si="127"/>
        <v>-</v>
      </c>
      <c r="CX69" s="138" t="str">
        <f t="shared" si="128"/>
        <v>-</v>
      </c>
      <c r="CY69" s="139" t="str">
        <f t="shared" si="129"/>
        <v>-</v>
      </c>
      <c r="CZ69" s="138" t="str">
        <f t="shared" si="130"/>
        <v>-</v>
      </c>
      <c r="DA69" s="139" t="str">
        <f t="shared" si="131"/>
        <v>-</v>
      </c>
      <c r="DB69" s="138" t="str">
        <f t="shared" si="132"/>
        <v>-</v>
      </c>
      <c r="DC69" s="139" t="str">
        <f t="shared" si="133"/>
        <v>-</v>
      </c>
      <c r="DD69" s="138" t="str">
        <f t="shared" si="134"/>
        <v>-</v>
      </c>
      <c r="DE69" s="139" t="str">
        <f t="shared" si="135"/>
        <v>-</v>
      </c>
      <c r="DF69" s="138" t="str">
        <f t="shared" si="136"/>
        <v>-</v>
      </c>
      <c r="DG69" s="139" t="str">
        <f t="shared" si="137"/>
        <v>-</v>
      </c>
      <c r="DH69" s="138" t="str">
        <f t="shared" si="138"/>
        <v>-</v>
      </c>
      <c r="DI69" s="139" t="str">
        <f t="shared" si="139"/>
        <v>-</v>
      </c>
      <c r="DJ69" s="138" t="str">
        <f t="shared" si="140"/>
        <v>-</v>
      </c>
      <c r="DK69" s="139" t="str">
        <f t="shared" si="141"/>
        <v>-</v>
      </c>
    </row>
    <row r="70" spans="2:115" x14ac:dyDescent="0.25">
      <c r="B70" s="44">
        <f>IF(Input!B70="","-",Input!B70)</f>
        <v>64</v>
      </c>
      <c r="C70" s="85" t="str">
        <f>IF(Input!C70="","-",Input!C70)</f>
        <v>-</v>
      </c>
      <c r="D70" s="85" t="str">
        <f>IF(Input!D70="","-",Input!D70)</f>
        <v>-</v>
      </c>
      <c r="E70" s="85" t="str">
        <f>IF(Input!E70="","-",Input!E70)</f>
        <v>-</v>
      </c>
      <c r="F70" s="85" t="str">
        <f>IF(Input!F70="","-",Input!F70)</f>
        <v>-</v>
      </c>
      <c r="G70" s="85" t="str">
        <f>IF(Input!G70="","-",Input!G70)</f>
        <v>-</v>
      </c>
      <c r="H70" s="86" t="str">
        <f>IF(Input!H70="","-",Input!H70)</f>
        <v>-</v>
      </c>
      <c r="I70" s="308" t="str">
        <f>IF(Input!I70="","-",Input!I70)</f>
        <v>-</v>
      </c>
      <c r="K70" s="113" t="str">
        <f>IF(ISBLANK(VLOOKUP($B70,'MAIN - SCORING'!$B$14:$L$115,6,FALSE)),"-",VLOOKUP($B70,'MAIN - SCORING'!$B$14:$L$115,6,FALSE))</f>
        <v>-</v>
      </c>
      <c r="L70" s="113" t="str">
        <f>IF(ISBLANK(VLOOKUP($B70,'MAIN - SCORING'!$B$14:$L$115,7,FALSE)),"-",VLOOKUP($B70,'MAIN - SCORING'!$B$14:$L$115,7,FALSE))</f>
        <v>-</v>
      </c>
      <c r="M70" s="118">
        <f t="shared" si="0"/>
        <v>0</v>
      </c>
      <c r="N70" s="113" t="str">
        <f>IF(ISBLANK(VLOOKUP($B70,'MAIN - SCORING'!$B$14:$L$115,8,FALSE)),"-",VLOOKUP($B70,'MAIN - SCORING'!$B$14:$L$115,8,FALSE))</f>
        <v>-</v>
      </c>
      <c r="O70" s="113" t="str">
        <f>IF(ISBLANK(VLOOKUP($B70,'MAIN - SCORING'!$B$14:$L$115,9,FALSE)),"-",VLOOKUP($B70,'MAIN - SCORING'!$B$14:$L$115,9,FALSE))</f>
        <v>-</v>
      </c>
      <c r="P70" s="118">
        <f t="shared" si="1"/>
        <v>0</v>
      </c>
      <c r="Q70" s="113" t="str">
        <f>IF(ISBLANK(VLOOKUP($B70,'MAIN - SCORING'!$B$14:$L$115,10,FALSE)),"-",VLOOKUP($B70,'MAIN - SCORING'!$B$14:$L$115,10,FALSE))</f>
        <v>-</v>
      </c>
      <c r="R70" s="113" t="str">
        <f>IF(ISBLANK(VLOOKUP($B70,'MAIN - SCORING'!$B$14:$L$115,11,FALSE)),"-",VLOOKUP($B70,'MAIN - SCORING'!$B$14:$L$115,11,FALSE))</f>
        <v>-</v>
      </c>
      <c r="S70" s="118">
        <f t="shared" si="2"/>
        <v>0</v>
      </c>
      <c r="T70" s="111">
        <f t="shared" si="3"/>
        <v>0</v>
      </c>
      <c r="U70" s="113" t="str">
        <f>IF(ISBLANK(VLOOKUP($B70,'MAIN - SCORING'!$N$14:$X$115,6,FALSE)),"-",VLOOKUP($B70,'MAIN - SCORING'!$N$14:$X$115,6,FALSE))</f>
        <v>-</v>
      </c>
      <c r="V70" s="113" t="str">
        <f>IF(ISBLANK(VLOOKUP($B70,'MAIN - SCORING'!$N$14:$X$115,7,FALSE)),"-",VLOOKUP($B70,'MAIN - SCORING'!$N$14:$X$115,7,FALSE))</f>
        <v>-</v>
      </c>
      <c r="W70" s="118">
        <f t="shared" si="4"/>
        <v>0</v>
      </c>
      <c r="X70" s="113" t="str">
        <f>IF(ISBLANK(VLOOKUP($B70,'MAIN - SCORING'!$N$14:$X$115,8,FALSE)),"-",VLOOKUP($B70,'MAIN - SCORING'!$N$14:$X$115,8,FALSE))</f>
        <v>-</v>
      </c>
      <c r="Y70" s="113" t="str">
        <f>IF(ISBLANK(VLOOKUP($B70,'MAIN - SCORING'!$N$14:$X$115,9,FALSE)),"-",VLOOKUP($B70,'MAIN - SCORING'!$N$14:$X$115,9,FALSE))</f>
        <v>-</v>
      </c>
      <c r="Z70" s="118">
        <f t="shared" si="5"/>
        <v>0</v>
      </c>
      <c r="AA70" s="113" t="str">
        <f>IF(ISBLANK(VLOOKUP($B70,'MAIN - SCORING'!$N$14:$X$115,10,FALSE)),"-",VLOOKUP($B70,'MAIN - SCORING'!$N$14:$X$115,10,FALSE))</f>
        <v>-</v>
      </c>
      <c r="AB70" s="113" t="str">
        <f>IF(ISBLANK(VLOOKUP($B70,'MAIN - SCORING'!$N$14:$X$115,11,FALSE)),"-",VLOOKUP($B70,'MAIN - SCORING'!$N$14:$X$115,11,FALSE))</f>
        <v>-</v>
      </c>
      <c r="AC70" s="118">
        <f t="shared" si="6"/>
        <v>0</v>
      </c>
      <c r="AD70" s="111">
        <f t="shared" si="7"/>
        <v>0</v>
      </c>
      <c r="AE70" s="113" t="str">
        <f>IF(ISBLANK(VLOOKUP($B70,'MAIN - SCORING'!$Z$14:$AJ$115,6,FALSE)),"-",VLOOKUP($B70,'MAIN - SCORING'!$Z$14:$AJ$115,6,FALSE))</f>
        <v>-</v>
      </c>
      <c r="AF70" s="113" t="str">
        <f>IF(ISBLANK(VLOOKUP($B70,'MAIN - SCORING'!$Z$14:$AJ$115,7,FALSE)),"-",VLOOKUP($B70,'MAIN - SCORING'!$Z$14:$AJ$115,7,FALSE))</f>
        <v>-</v>
      </c>
      <c r="AG70" s="118">
        <f t="shared" si="8"/>
        <v>0</v>
      </c>
      <c r="AH70" s="113" t="str">
        <f>IF(ISBLANK(VLOOKUP($B70,'MAIN - SCORING'!$Z$14:$AJ$115,8,FALSE)),"-",VLOOKUP($B70,'MAIN - SCORING'!$Z$14:$AJ$115,8,FALSE))</f>
        <v>-</v>
      </c>
      <c r="AI70" s="113" t="str">
        <f>IF(ISBLANK(VLOOKUP($B70,'MAIN - SCORING'!$Z$14:$AJ$115,9,FALSE)),"-",VLOOKUP($B70,'MAIN - SCORING'!$Z$14:$AJ$115,9,FALSE))</f>
        <v>-</v>
      </c>
      <c r="AJ70" s="118">
        <f t="shared" si="9"/>
        <v>0</v>
      </c>
      <c r="AK70" s="113" t="str">
        <f>IF(ISBLANK(VLOOKUP($B70,'MAIN - SCORING'!$Z$14:$AJ$115,10,FALSE)),"-",VLOOKUP($B70,'MAIN - SCORING'!$Z$14:$AJ$115,10,FALSE))</f>
        <v>-</v>
      </c>
      <c r="AL70" s="113" t="str">
        <f>IF(ISBLANK(VLOOKUP($B70,'MAIN - SCORING'!$Z$14:$AJ$115,11,FALSE)),"-",VLOOKUP($B70,'MAIN - SCORING'!$Z$14:$AJ$115,11,FALSE))</f>
        <v>-</v>
      </c>
      <c r="AM70" s="118">
        <f t="shared" si="10"/>
        <v>0</v>
      </c>
      <c r="AN70" s="111">
        <f t="shared" si="11"/>
        <v>0</v>
      </c>
      <c r="AP70" s="115" t="str">
        <f t="shared" si="12"/>
        <v>-</v>
      </c>
      <c r="AQ70" s="130">
        <f t="shared" si="78"/>
        <v>0</v>
      </c>
      <c r="AR70" s="131">
        <f>IF(AQ70="-","-",(AQ70*Lookups!$T$3))</f>
        <v>0</v>
      </c>
      <c r="AS70" s="92" t="str">
        <f t="shared" si="77"/>
        <v>-</v>
      </c>
      <c r="AT70" s="92" t="str">
        <f t="shared" si="79"/>
        <v>-</v>
      </c>
      <c r="AU70" s="92" t="str">
        <f t="shared" si="80"/>
        <v>-</v>
      </c>
      <c r="AV70" s="93" t="str">
        <f>IF(I70="-","-",(I70/Lookups!$T$3))</f>
        <v>-</v>
      </c>
      <c r="AW70" s="94" t="str">
        <f t="shared" si="81"/>
        <v>-</v>
      </c>
      <c r="AX70" s="95" t="str">
        <f>IF(AW70="M",VLOOKUP(TEXT(MROUND(AV70,0.05),"#.00"),Lookups!$D$8:$E$3912,2,FALSE),"-")</f>
        <v>-</v>
      </c>
      <c r="AY70" s="95" t="str">
        <f>IF(AW70="W",VLOOKUP(TEXT(MROUND(AV70,0.05),"#.00"),Lookups!$J$8:$K$2640,2,FALSE),"-")</f>
        <v>-</v>
      </c>
      <c r="AZ70" s="95" t="str">
        <f>IF(H70="-","-",IF(AS70="Master",VLOOKUP(H70,Lookups!$O$8:$P$59,2,FALSE),"-"))</f>
        <v>-</v>
      </c>
      <c r="BB70" s="113" t="str">
        <f>IF(G70="-","-",VLOOKUP(G70,Input!$BZ$7:$CA$83,2,FALSE))</f>
        <v>-</v>
      </c>
      <c r="BD70" s="138" t="str">
        <f t="shared" si="82"/>
        <v>-</v>
      </c>
      <c r="BE70" s="139" t="str">
        <f t="shared" si="83"/>
        <v>-</v>
      </c>
      <c r="BF70" s="138" t="str">
        <f t="shared" si="84"/>
        <v>-</v>
      </c>
      <c r="BG70" s="139" t="str">
        <f t="shared" si="85"/>
        <v>-</v>
      </c>
      <c r="BH70" s="138" t="str">
        <f t="shared" si="86"/>
        <v>-</v>
      </c>
      <c r="BI70" s="139" t="str">
        <f t="shared" si="87"/>
        <v>-</v>
      </c>
      <c r="BJ70" s="138" t="str">
        <f t="shared" si="88"/>
        <v>-</v>
      </c>
      <c r="BK70" s="139" t="str">
        <f t="shared" si="89"/>
        <v>-</v>
      </c>
      <c r="BL70" s="138" t="str">
        <f t="shared" si="90"/>
        <v>-</v>
      </c>
      <c r="BM70" s="139" t="str">
        <f t="shared" si="91"/>
        <v>-</v>
      </c>
      <c r="BN70" s="138" t="str">
        <f t="shared" si="92"/>
        <v>-</v>
      </c>
      <c r="BO70" s="139" t="str">
        <f t="shared" si="93"/>
        <v>-</v>
      </c>
      <c r="BP70" s="138" t="str">
        <f t="shared" si="94"/>
        <v>-</v>
      </c>
      <c r="BQ70" s="139" t="str">
        <f t="shared" si="95"/>
        <v>-</v>
      </c>
      <c r="BR70" s="138" t="str">
        <f t="shared" si="96"/>
        <v>-</v>
      </c>
      <c r="BS70" s="139" t="str">
        <f t="shared" si="97"/>
        <v>-</v>
      </c>
      <c r="BT70" s="138" t="str">
        <f t="shared" si="98"/>
        <v>-</v>
      </c>
      <c r="BU70" s="139" t="str">
        <f t="shared" si="99"/>
        <v>-</v>
      </c>
      <c r="BV70" s="138" t="str">
        <f t="shared" si="100"/>
        <v>-</v>
      </c>
      <c r="BW70" s="139" t="str">
        <f t="shared" si="101"/>
        <v>-</v>
      </c>
      <c r="BX70" s="138" t="str">
        <f t="shared" si="102"/>
        <v>-</v>
      </c>
      <c r="BY70" s="139" t="str">
        <f t="shared" si="103"/>
        <v>-</v>
      </c>
      <c r="BZ70" s="138" t="str">
        <f t="shared" si="104"/>
        <v>-</v>
      </c>
      <c r="CA70" s="139" t="str">
        <f t="shared" si="105"/>
        <v>-</v>
      </c>
      <c r="CB70" s="138" t="str">
        <f t="shared" si="106"/>
        <v>-</v>
      </c>
      <c r="CC70" s="139" t="str">
        <f t="shared" si="107"/>
        <v>-</v>
      </c>
      <c r="CD70" s="138" t="str">
        <f t="shared" si="108"/>
        <v>-</v>
      </c>
      <c r="CE70" s="139" t="str">
        <f t="shared" si="109"/>
        <v>-</v>
      </c>
      <c r="CF70" s="138" t="str">
        <f t="shared" si="110"/>
        <v>-</v>
      </c>
      <c r="CG70" s="139" t="str">
        <f t="shared" si="111"/>
        <v>-</v>
      </c>
      <c r="CH70" s="138" t="str">
        <f t="shared" si="112"/>
        <v>-</v>
      </c>
      <c r="CI70" s="139" t="str">
        <f t="shared" si="113"/>
        <v>-</v>
      </c>
      <c r="CJ70" s="138" t="str">
        <f t="shared" si="114"/>
        <v>-</v>
      </c>
      <c r="CK70" s="139" t="str">
        <f t="shared" si="115"/>
        <v>-</v>
      </c>
      <c r="CL70" s="138" t="str">
        <f t="shared" si="116"/>
        <v>-</v>
      </c>
      <c r="CM70" s="139" t="str">
        <f t="shared" si="117"/>
        <v>-</v>
      </c>
      <c r="CN70" s="138" t="str">
        <f t="shared" si="118"/>
        <v>-</v>
      </c>
      <c r="CO70" s="139" t="str">
        <f t="shared" si="119"/>
        <v>-</v>
      </c>
      <c r="CP70" s="138" t="str">
        <f t="shared" si="120"/>
        <v>-</v>
      </c>
      <c r="CQ70" s="139" t="str">
        <f t="shared" si="121"/>
        <v>-</v>
      </c>
      <c r="CR70" s="138" t="str">
        <f t="shared" si="122"/>
        <v>-</v>
      </c>
      <c r="CS70" s="139" t="str">
        <f t="shared" si="123"/>
        <v>-</v>
      </c>
      <c r="CT70" s="138" t="str">
        <f t="shared" si="124"/>
        <v>-</v>
      </c>
      <c r="CU70" s="139" t="str">
        <f t="shared" si="125"/>
        <v>-</v>
      </c>
      <c r="CV70" s="138" t="str">
        <f t="shared" si="126"/>
        <v>-</v>
      </c>
      <c r="CW70" s="139" t="str">
        <f t="shared" si="127"/>
        <v>-</v>
      </c>
      <c r="CX70" s="138" t="str">
        <f t="shared" si="128"/>
        <v>-</v>
      </c>
      <c r="CY70" s="139" t="str">
        <f t="shared" si="129"/>
        <v>-</v>
      </c>
      <c r="CZ70" s="138" t="str">
        <f t="shared" si="130"/>
        <v>-</v>
      </c>
      <c r="DA70" s="139" t="str">
        <f t="shared" si="131"/>
        <v>-</v>
      </c>
      <c r="DB70" s="138" t="str">
        <f t="shared" si="132"/>
        <v>-</v>
      </c>
      <c r="DC70" s="139" t="str">
        <f t="shared" si="133"/>
        <v>-</v>
      </c>
      <c r="DD70" s="138" t="str">
        <f t="shared" si="134"/>
        <v>-</v>
      </c>
      <c r="DE70" s="139" t="str">
        <f t="shared" si="135"/>
        <v>-</v>
      </c>
      <c r="DF70" s="138" t="str">
        <f t="shared" si="136"/>
        <v>-</v>
      </c>
      <c r="DG70" s="139" t="str">
        <f t="shared" si="137"/>
        <v>-</v>
      </c>
      <c r="DH70" s="138" t="str">
        <f t="shared" si="138"/>
        <v>-</v>
      </c>
      <c r="DI70" s="139" t="str">
        <f t="shared" si="139"/>
        <v>-</v>
      </c>
      <c r="DJ70" s="138" t="str">
        <f t="shared" si="140"/>
        <v>-</v>
      </c>
      <c r="DK70" s="139" t="str">
        <f t="shared" si="141"/>
        <v>-</v>
      </c>
    </row>
    <row r="71" spans="2:115" x14ac:dyDescent="0.25">
      <c r="B71" s="44">
        <f>IF(Input!B71="","-",Input!B71)</f>
        <v>65</v>
      </c>
      <c r="C71" s="85" t="str">
        <f>IF(Input!C71="","-",Input!C71)</f>
        <v>-</v>
      </c>
      <c r="D71" s="85" t="str">
        <f>IF(Input!D71="","-",Input!D71)</f>
        <v>-</v>
      </c>
      <c r="E71" s="85" t="str">
        <f>IF(Input!E71="","-",Input!E71)</f>
        <v>-</v>
      </c>
      <c r="F71" s="85" t="str">
        <f>IF(Input!F71="","-",Input!F71)</f>
        <v>-</v>
      </c>
      <c r="G71" s="85" t="str">
        <f>IF(Input!G71="","-",Input!G71)</f>
        <v>-</v>
      </c>
      <c r="H71" s="86" t="str">
        <f>IF(Input!H71="","-",Input!H71)</f>
        <v>-</v>
      </c>
      <c r="I71" s="308" t="str">
        <f>IF(Input!I71="","-",Input!I71)</f>
        <v>-</v>
      </c>
      <c r="K71" s="113" t="str">
        <f>IF(ISBLANK(VLOOKUP($B71,'MAIN - SCORING'!$B$14:$L$115,6,FALSE)),"-",VLOOKUP($B71,'MAIN - SCORING'!$B$14:$L$115,6,FALSE))</f>
        <v>-</v>
      </c>
      <c r="L71" s="113" t="str">
        <f>IF(ISBLANK(VLOOKUP($B71,'MAIN - SCORING'!$B$14:$L$115,7,FALSE)),"-",VLOOKUP($B71,'MAIN - SCORING'!$B$14:$L$115,7,FALSE))</f>
        <v>-</v>
      </c>
      <c r="M71" s="118">
        <f t="shared" ref="M71:M81" si="142">IF(ISERROR(K71),"-",IF(L71="Y",K71,0))</f>
        <v>0</v>
      </c>
      <c r="N71" s="113" t="str">
        <f>IF(ISBLANK(VLOOKUP($B71,'MAIN - SCORING'!$B$14:$L$115,8,FALSE)),"-",VLOOKUP($B71,'MAIN - SCORING'!$B$14:$L$115,8,FALSE))</f>
        <v>-</v>
      </c>
      <c r="O71" s="113" t="str">
        <f>IF(ISBLANK(VLOOKUP($B71,'MAIN - SCORING'!$B$14:$L$115,9,FALSE)),"-",VLOOKUP($B71,'MAIN - SCORING'!$B$14:$L$115,9,FALSE))</f>
        <v>-</v>
      </c>
      <c r="P71" s="118">
        <f t="shared" ref="P71:P81" si="143">IF(ISERROR(N71),"-",IF(O71="Y",N71,0))</f>
        <v>0</v>
      </c>
      <c r="Q71" s="113" t="str">
        <f>IF(ISBLANK(VLOOKUP($B71,'MAIN - SCORING'!$B$14:$L$115,10,FALSE)),"-",VLOOKUP($B71,'MAIN - SCORING'!$B$14:$L$115,10,FALSE))</f>
        <v>-</v>
      </c>
      <c r="R71" s="113" t="str">
        <f>IF(ISBLANK(VLOOKUP($B71,'MAIN - SCORING'!$B$14:$L$115,11,FALSE)),"-",VLOOKUP($B71,'MAIN - SCORING'!$B$14:$L$115,11,FALSE))</f>
        <v>-</v>
      </c>
      <c r="S71" s="118">
        <f t="shared" ref="S71:S81" si="144">IF(ISERROR(Q71),"-",IF(R71="Y",Q71,0))</f>
        <v>0</v>
      </c>
      <c r="T71" s="111">
        <f t="shared" ref="T71:T81" si="145">IF(M71="-","-",MAX(M71,P71,S71))</f>
        <v>0</v>
      </c>
      <c r="U71" s="113" t="str">
        <f>IF(ISBLANK(VLOOKUP($B71,'MAIN - SCORING'!$N$14:$X$115,6,FALSE)),"-",VLOOKUP($B71,'MAIN - SCORING'!$N$14:$X$115,6,FALSE))</f>
        <v>-</v>
      </c>
      <c r="V71" s="113" t="str">
        <f>IF(ISBLANK(VLOOKUP($B71,'MAIN - SCORING'!$N$14:$X$115,7,FALSE)),"-",VLOOKUP($B71,'MAIN - SCORING'!$N$14:$X$115,7,FALSE))</f>
        <v>-</v>
      </c>
      <c r="W71" s="118">
        <f t="shared" ref="W71:W81" si="146">IF(ISERROR(U71),"-",IF(V71="Y",U71,0))</f>
        <v>0</v>
      </c>
      <c r="X71" s="113" t="str">
        <f>IF(ISBLANK(VLOOKUP($B71,'MAIN - SCORING'!$N$14:$X$115,8,FALSE)),"-",VLOOKUP($B71,'MAIN - SCORING'!$N$14:$X$115,8,FALSE))</f>
        <v>-</v>
      </c>
      <c r="Y71" s="113" t="str">
        <f>IF(ISBLANK(VLOOKUP($B71,'MAIN - SCORING'!$N$14:$X$115,9,FALSE)),"-",VLOOKUP($B71,'MAIN - SCORING'!$N$14:$X$115,9,FALSE))</f>
        <v>-</v>
      </c>
      <c r="Z71" s="118">
        <f t="shared" ref="Z71:Z81" si="147">IF(ISERROR(X71),"-",IF(Y71="Y",X71,0))</f>
        <v>0</v>
      </c>
      <c r="AA71" s="113" t="str">
        <f>IF(ISBLANK(VLOOKUP($B71,'MAIN - SCORING'!$N$14:$X$115,10,FALSE)),"-",VLOOKUP($B71,'MAIN - SCORING'!$N$14:$X$115,10,FALSE))</f>
        <v>-</v>
      </c>
      <c r="AB71" s="113" t="str">
        <f>IF(ISBLANK(VLOOKUP($B71,'MAIN - SCORING'!$N$14:$X$115,11,FALSE)),"-",VLOOKUP($B71,'MAIN - SCORING'!$N$14:$X$115,11,FALSE))</f>
        <v>-</v>
      </c>
      <c r="AC71" s="118">
        <f t="shared" ref="AC71:AC81" si="148">IF(ISERROR(AA71),"-",IF(AB71="Y",AA71,0))</f>
        <v>0</v>
      </c>
      <c r="AD71" s="111">
        <f t="shared" ref="AD71:AD81" si="149">IF(OR(W71="-",AD$4="-"),"-",MAX(W71,Z71,AC71))</f>
        <v>0</v>
      </c>
      <c r="AE71" s="113" t="str">
        <f>IF(ISBLANK(VLOOKUP($B71,'MAIN - SCORING'!$Z$14:$AJ$115,6,FALSE)),"-",VLOOKUP($B71,'MAIN - SCORING'!$Z$14:$AJ$115,6,FALSE))</f>
        <v>-</v>
      </c>
      <c r="AF71" s="113" t="str">
        <f>IF(ISBLANK(VLOOKUP($B71,'MAIN - SCORING'!$Z$14:$AJ$115,7,FALSE)),"-",VLOOKUP($B71,'MAIN - SCORING'!$Z$14:$AJ$115,7,FALSE))</f>
        <v>-</v>
      </c>
      <c r="AG71" s="118">
        <f t="shared" ref="AG71:AG81" si="150">IF(ISERROR(AE71),"-",IF(AF71="Y",AE71,0))</f>
        <v>0</v>
      </c>
      <c r="AH71" s="113" t="str">
        <f>IF(ISBLANK(VLOOKUP($B71,'MAIN - SCORING'!$Z$14:$AJ$115,8,FALSE)),"-",VLOOKUP($B71,'MAIN - SCORING'!$Z$14:$AJ$115,8,FALSE))</f>
        <v>-</v>
      </c>
      <c r="AI71" s="113" t="str">
        <f>IF(ISBLANK(VLOOKUP($B71,'MAIN - SCORING'!$Z$14:$AJ$115,9,FALSE)),"-",VLOOKUP($B71,'MAIN - SCORING'!$Z$14:$AJ$115,9,FALSE))</f>
        <v>-</v>
      </c>
      <c r="AJ71" s="118">
        <f t="shared" ref="AJ71:AJ81" si="151">IF(ISERROR(AH71),"-",IF(AI71="Y",AH71,0))</f>
        <v>0</v>
      </c>
      <c r="AK71" s="113" t="str">
        <f>IF(ISBLANK(VLOOKUP($B71,'MAIN - SCORING'!$Z$14:$AJ$115,10,FALSE)),"-",VLOOKUP($B71,'MAIN - SCORING'!$Z$14:$AJ$115,10,FALSE))</f>
        <v>-</v>
      </c>
      <c r="AL71" s="113" t="str">
        <f>IF(ISBLANK(VLOOKUP($B71,'MAIN - SCORING'!$Z$14:$AJ$115,11,FALSE)),"-",VLOOKUP($B71,'MAIN - SCORING'!$Z$14:$AJ$115,11,FALSE))</f>
        <v>-</v>
      </c>
      <c r="AM71" s="118">
        <f t="shared" ref="AM71:AM81" si="152">IF(ISERROR(AK71),"-",IF(AL71="Y",AK71,0))</f>
        <v>0</v>
      </c>
      <c r="AN71" s="111">
        <f t="shared" ref="AN71:AN81" si="153">IF(OR(AG71="-",AN$4="-"),"-",MAX(AG71,AJ71,AM71))</f>
        <v>0</v>
      </c>
      <c r="AP71" s="115" t="str">
        <f t="shared" ref="AP71:AP107" si="154">IF(OR(AQ71="-",AW71="-"),"-",AQ71*IF(AW71="M",AX71,AY71)*IF(ISNUMBER(AZ71),AZ71,1))</f>
        <v>-</v>
      </c>
      <c r="AQ71" s="130">
        <f t="shared" ref="AQ71:AQ81" si="155">IF(ISNUMBER(AU71),AU71,IF(T71&amp;AD71&amp;AN71="---","-",IF(OR(T71=0,AD71=0,AN71=0),0,SUM(T71,AD71,AN71))))</f>
        <v>0</v>
      </c>
      <c r="AR71" s="131">
        <f>IF(AQ71="-","-",(AQ71*Lookups!$T$3))</f>
        <v>0</v>
      </c>
      <c r="AS71" s="92" t="str">
        <f t="shared" si="77"/>
        <v>-</v>
      </c>
      <c r="AT71" s="92" t="str">
        <f t="shared" ref="AT71:AT76" si="156">IF(ISERROR(SEARCH("bench only",G71)),"-","BO")</f>
        <v>-</v>
      </c>
      <c r="AU71" s="92" t="str">
        <f t="shared" ref="AU71:AU76" si="157">IF(AT71="-","-",IF($T$4="bench",T71,IF($AD$4="bench",AD71,AN71)))</f>
        <v>-</v>
      </c>
      <c r="AV71" s="93" t="str">
        <f>IF(I71="-","-",(I71/Lookups!$T$3))</f>
        <v>-</v>
      </c>
      <c r="AW71" s="94" t="str">
        <f t="shared" si="81"/>
        <v>-</v>
      </c>
      <c r="AX71" s="95" t="str">
        <f>IF(AW71="M",VLOOKUP(TEXT(MROUND(AV71,0.05),"#.00"),Lookups!$D$8:$E$3912,2,FALSE),"-")</f>
        <v>-</v>
      </c>
      <c r="AY71" s="95" t="str">
        <f>IF(AW71="W",VLOOKUP(TEXT(MROUND(AV71,0.05),"#.00"),Lookups!$J$8:$K$2640,2,FALSE),"-")</f>
        <v>-</v>
      </c>
      <c r="AZ71" s="95" t="str">
        <f>IF(H71="-","-",IF(AS71="Master",VLOOKUP(H71,Lookups!$O$8:$P$59,2,FALSE),"-"))</f>
        <v>-</v>
      </c>
      <c r="BB71" s="113" t="str">
        <f>IF(G71="-","-",VLOOKUP(G71,Input!$BZ$7:$CA$83,2,FALSE))</f>
        <v>-</v>
      </c>
      <c r="BD71" s="138" t="str">
        <f t="shared" ref="BD71:BD107" si="158">IF(AND(ISNUMBER($BB71),$AP71&gt;0),IF($BB71=BD$1,$AP71,"-"),"-")</f>
        <v>-</v>
      </c>
      <c r="BE71" s="139" t="str">
        <f t="shared" ref="BE71:BE102" si="159">IF(ISNUMBER(BD71),_xlfn.RANK.EQ(BD71,BD$7:BD$108),"-")</f>
        <v>-</v>
      </c>
      <c r="BF71" s="138" t="str">
        <f t="shared" ref="BF71:BF107" si="160">IF(AND(ISNUMBER($BB71),$AP71&gt;0),IF($BB71=BF$1,$AP71,"-"),"-")</f>
        <v>-</v>
      </c>
      <c r="BG71" s="139" t="str">
        <f t="shared" ref="BG71:BG102" si="161">IF(ISNUMBER(BF71),_xlfn.RANK.EQ(BF71,BF$7:BF$108),"-")</f>
        <v>-</v>
      </c>
      <c r="BH71" s="138" t="str">
        <f t="shared" ref="BH71:BH107" si="162">IF(AND(ISNUMBER($BB71),$AP71&gt;0),IF($BB71=BH$1,$AP71,"-"),"-")</f>
        <v>-</v>
      </c>
      <c r="BI71" s="139" t="str">
        <f t="shared" ref="BI71:BI102" si="163">IF(ISNUMBER(BH71),_xlfn.RANK.EQ(BH71,BH$7:BH$108),"-")</f>
        <v>-</v>
      </c>
      <c r="BJ71" s="138" t="str">
        <f t="shared" ref="BJ71:BJ107" si="164">IF(AND(ISNUMBER($BB71),$AP71&gt;0),IF($BB71=BJ$1,$AP71,"-"),"-")</f>
        <v>-</v>
      </c>
      <c r="BK71" s="139" t="str">
        <f t="shared" ref="BK71:BK102" si="165">IF(ISNUMBER(BJ71),_xlfn.RANK.EQ(BJ71,BJ$7:BJ$108),"-")</f>
        <v>-</v>
      </c>
      <c r="BL71" s="138" t="str">
        <f t="shared" ref="BL71:BL107" si="166">IF(AND(ISNUMBER($BB71),$AP71&gt;0),IF($BB71=BL$1,$AP71,"-"),"-")</f>
        <v>-</v>
      </c>
      <c r="BM71" s="139" t="str">
        <f t="shared" ref="BM71:BM102" si="167">IF(ISNUMBER(BL71),_xlfn.RANK.EQ(BL71,BL$7:BL$108),"-")</f>
        <v>-</v>
      </c>
      <c r="BN71" s="138" t="str">
        <f t="shared" ref="BN71:BN107" si="168">IF(AND(ISNUMBER($BB71),$AP71&gt;0),IF($BB71=BN$1,$AP71,"-"),"-")</f>
        <v>-</v>
      </c>
      <c r="BO71" s="139" t="str">
        <f t="shared" ref="BO71:BO102" si="169">IF(ISNUMBER(BN71),_xlfn.RANK.EQ(BN71,BN$7:BN$108),"-")</f>
        <v>-</v>
      </c>
      <c r="BP71" s="138" t="str">
        <f t="shared" ref="BP71:BP107" si="170">IF(AND(ISNUMBER($BB71),$AP71&gt;0),IF($BB71=BP$1,$AP71,"-"),"-")</f>
        <v>-</v>
      </c>
      <c r="BQ71" s="139" t="str">
        <f t="shared" ref="BQ71:BQ102" si="171">IF(ISNUMBER(BP71),_xlfn.RANK.EQ(BP71,BP$7:BP$108),"-")</f>
        <v>-</v>
      </c>
      <c r="BR71" s="138" t="str">
        <f t="shared" ref="BR71:BR107" si="172">IF(AND(ISNUMBER($BB71),$AP71&gt;0),IF($BB71=BR$1,$AP71,"-"),"-")</f>
        <v>-</v>
      </c>
      <c r="BS71" s="139" t="str">
        <f t="shared" ref="BS71:BS102" si="173">IF(ISNUMBER(BR71),_xlfn.RANK.EQ(BR71,BR$7:BR$108),"-")</f>
        <v>-</v>
      </c>
      <c r="BT71" s="138" t="str">
        <f t="shared" ref="BT71:BT107" si="174">IF(AND(ISNUMBER($BB71),$AP71&gt;0),IF($BB71=BT$1,$AP71,"-"),"-")</f>
        <v>-</v>
      </c>
      <c r="BU71" s="139" t="str">
        <f t="shared" ref="BU71:BU102" si="175">IF(ISNUMBER(BT71),_xlfn.RANK.EQ(BT71,BT$7:BT$108),"-")</f>
        <v>-</v>
      </c>
      <c r="BV71" s="138" t="str">
        <f t="shared" ref="BV71:BV107" si="176">IF(AND(ISNUMBER($BB71),$AP71&gt;0),IF($BB71=BV$1,$AP71,"-"),"-")</f>
        <v>-</v>
      </c>
      <c r="BW71" s="139" t="str">
        <f t="shared" ref="BW71:BW102" si="177">IF(ISNUMBER(BV71),_xlfn.RANK.EQ(BV71,BV$7:BV$108),"-")</f>
        <v>-</v>
      </c>
      <c r="BX71" s="138" t="str">
        <f t="shared" ref="BX71:BX107" si="178">IF(AND(ISNUMBER($BB71),$AP71&gt;0),IF($BB71=BX$1,$AP71,"-"),"-")</f>
        <v>-</v>
      </c>
      <c r="BY71" s="139" t="str">
        <f t="shared" ref="BY71:BY102" si="179">IF(ISNUMBER(BX71),_xlfn.RANK.EQ(BX71,BX$7:BX$108),"-")</f>
        <v>-</v>
      </c>
      <c r="BZ71" s="138" t="str">
        <f t="shared" ref="BZ71:BZ107" si="180">IF(AND(ISNUMBER($BB71),$AP71&gt;0),IF($BB71=BZ$1,$AP71,"-"),"-")</f>
        <v>-</v>
      </c>
      <c r="CA71" s="139" t="str">
        <f t="shared" ref="CA71:CA102" si="181">IF(ISNUMBER(BZ71),_xlfn.RANK.EQ(BZ71,BZ$7:BZ$108),"-")</f>
        <v>-</v>
      </c>
      <c r="CB71" s="138" t="str">
        <f t="shared" ref="CB71:CB107" si="182">IF(AND(ISNUMBER($BB71),$AP71&gt;0),IF($BB71=CB$1,$AP71,"-"),"-")</f>
        <v>-</v>
      </c>
      <c r="CC71" s="139" t="str">
        <f t="shared" ref="CC71:CC102" si="183">IF(ISNUMBER(CB71),_xlfn.RANK.EQ(CB71,CB$7:CB$108),"-")</f>
        <v>-</v>
      </c>
      <c r="CD71" s="138" t="str">
        <f t="shared" ref="CD71:CD107" si="184">IF(AND(ISNUMBER($BB71),$AP71&gt;0),IF($BB71=CD$1,$AP71,"-"),"-")</f>
        <v>-</v>
      </c>
      <c r="CE71" s="139" t="str">
        <f t="shared" ref="CE71:CE102" si="185">IF(ISNUMBER(CD71),_xlfn.RANK.EQ(CD71,CD$7:CD$108),"-")</f>
        <v>-</v>
      </c>
      <c r="CF71" s="138" t="str">
        <f t="shared" ref="CF71:CF107" si="186">IF(AND(ISNUMBER($BB71),$AP71&gt;0),IF($BB71=CF$1,$AP71,"-"),"-")</f>
        <v>-</v>
      </c>
      <c r="CG71" s="139" t="str">
        <f t="shared" ref="CG71:CG102" si="187">IF(ISNUMBER(CF71),_xlfn.RANK.EQ(CF71,CF$7:CF$108),"-")</f>
        <v>-</v>
      </c>
      <c r="CH71" s="138" t="str">
        <f t="shared" ref="CH71:CH107" si="188">IF(AND(ISNUMBER($BB71),$AP71&gt;0),IF($BB71=CH$1,$AP71,"-"),"-")</f>
        <v>-</v>
      </c>
      <c r="CI71" s="139" t="str">
        <f t="shared" ref="CI71:CI102" si="189">IF(ISNUMBER(CH71),_xlfn.RANK.EQ(CH71,CH$7:CH$108),"-")</f>
        <v>-</v>
      </c>
      <c r="CJ71" s="138" t="str">
        <f t="shared" ref="CJ71:CJ107" si="190">IF(AND(ISNUMBER($BB71),$AP71&gt;0),IF($BB71=CJ$1,$AP71,"-"),"-")</f>
        <v>-</v>
      </c>
      <c r="CK71" s="139" t="str">
        <f t="shared" ref="CK71:CK102" si="191">IF(ISNUMBER(CJ71),_xlfn.RANK.EQ(CJ71,CJ$7:CJ$108),"-")</f>
        <v>-</v>
      </c>
      <c r="CL71" s="138" t="str">
        <f t="shared" ref="CL71:CL107" si="192">IF(AND(ISNUMBER($BB71),$AP71&gt;0),IF($BB71=CL$1,$AP71,"-"),"-")</f>
        <v>-</v>
      </c>
      <c r="CM71" s="139" t="str">
        <f t="shared" ref="CM71:CM102" si="193">IF(ISNUMBER(CL71),_xlfn.RANK.EQ(CL71,CL$7:CL$108),"-")</f>
        <v>-</v>
      </c>
      <c r="CN71" s="138" t="str">
        <f t="shared" ref="CN71:CN107" si="194">IF(AND(ISNUMBER($BB71),$AP71&gt;0),IF($BB71=CN$1,$AP71,"-"),"-")</f>
        <v>-</v>
      </c>
      <c r="CO71" s="139" t="str">
        <f t="shared" ref="CO71:CO102" si="195">IF(ISNUMBER(CN71),_xlfn.RANK.EQ(CN71,CN$7:CN$108),"-")</f>
        <v>-</v>
      </c>
      <c r="CP71" s="138" t="str">
        <f t="shared" ref="CP71:CP107" si="196">IF(AND(ISNUMBER($BB71),$AP71&gt;0),IF($BB71=CP$1,$AP71,"-"),"-")</f>
        <v>-</v>
      </c>
      <c r="CQ71" s="139" t="str">
        <f t="shared" ref="CQ71:CQ102" si="197">IF(ISNUMBER(CP71),_xlfn.RANK.EQ(CP71,CP$7:CP$108),"-")</f>
        <v>-</v>
      </c>
      <c r="CR71" s="138" t="str">
        <f t="shared" ref="CR71:CR107" si="198">IF(AND(ISNUMBER($BB71),$AP71&gt;0),IF($BB71=CR$1,$AP71,"-"),"-")</f>
        <v>-</v>
      </c>
      <c r="CS71" s="139" t="str">
        <f t="shared" ref="CS71:CS102" si="199">IF(ISNUMBER(CR71),_xlfn.RANK.EQ(CR71,CR$7:CR$108),"-")</f>
        <v>-</v>
      </c>
      <c r="CT71" s="138" t="str">
        <f t="shared" ref="CT71:CT107" si="200">IF(AND(ISNUMBER($BB71),$AP71&gt;0),IF($BB71=CT$1,$AP71,"-"),"-")</f>
        <v>-</v>
      </c>
      <c r="CU71" s="139" t="str">
        <f t="shared" ref="CU71:CU102" si="201">IF(ISNUMBER(CT71),_xlfn.RANK.EQ(CT71,CT$7:CT$108),"-")</f>
        <v>-</v>
      </c>
      <c r="CV71" s="138" t="str">
        <f t="shared" ref="CV71:CV107" si="202">IF(AND(ISNUMBER($BB71),$AP71&gt;0),IF($BB71=CV$1,$AP71,"-"),"-")</f>
        <v>-</v>
      </c>
      <c r="CW71" s="139" t="str">
        <f t="shared" ref="CW71:CW102" si="203">IF(ISNUMBER(CV71),_xlfn.RANK.EQ(CV71,CV$7:CV$108),"-")</f>
        <v>-</v>
      </c>
      <c r="CX71" s="138" t="str">
        <f t="shared" ref="CX71:CX107" si="204">IF(AND(ISNUMBER($BB71),$AP71&gt;0),IF($BB71=CX$1,$AP71,"-"),"-")</f>
        <v>-</v>
      </c>
      <c r="CY71" s="139" t="str">
        <f t="shared" ref="CY71:CY102" si="205">IF(ISNUMBER(CX71),_xlfn.RANK.EQ(CX71,CX$7:CX$108),"-")</f>
        <v>-</v>
      </c>
      <c r="CZ71" s="138" t="str">
        <f t="shared" ref="CZ71:CZ107" si="206">IF(AND(ISNUMBER($BB71),$AP71&gt;0),IF($BB71=CZ$1,$AP71,"-"),"-")</f>
        <v>-</v>
      </c>
      <c r="DA71" s="139" t="str">
        <f t="shared" ref="DA71:DA102" si="207">IF(ISNUMBER(CZ71),_xlfn.RANK.EQ(CZ71,CZ$7:CZ$108),"-")</f>
        <v>-</v>
      </c>
      <c r="DB71" s="138" t="str">
        <f t="shared" ref="DB71:DB107" si="208">IF(AND(ISNUMBER($BB71),$AP71&gt;0),IF($BB71=DB$1,$AP71,"-"),"-")</f>
        <v>-</v>
      </c>
      <c r="DC71" s="139" t="str">
        <f t="shared" ref="DC71:DC102" si="209">IF(ISNUMBER(DB71),_xlfn.RANK.EQ(DB71,DB$7:DB$108),"-")</f>
        <v>-</v>
      </c>
      <c r="DD71" s="138" t="str">
        <f t="shared" ref="DD71:DD107" si="210">IF(AND(ISNUMBER($BB71),$AP71&gt;0),IF($BB71=DD$1,$AP71,"-"),"-")</f>
        <v>-</v>
      </c>
      <c r="DE71" s="139" t="str">
        <f t="shared" ref="DE71:DE102" si="211">IF(ISNUMBER(DD71),_xlfn.RANK.EQ(DD71,DD$7:DD$108),"-")</f>
        <v>-</v>
      </c>
      <c r="DF71" s="138" t="str">
        <f t="shared" ref="DF71:DF107" si="212">IF(AND(ISNUMBER($BB71),$AP71&gt;0),IF($BB71=DF$1,$AP71,"-"),"-")</f>
        <v>-</v>
      </c>
      <c r="DG71" s="139" t="str">
        <f t="shared" ref="DG71:DG102" si="213">IF(ISNUMBER(DF71),_xlfn.RANK.EQ(DF71,DF$7:DF$108),"-")</f>
        <v>-</v>
      </c>
      <c r="DH71" s="138" t="str">
        <f t="shared" ref="DH71:DH107" si="214">IF(AND(ISNUMBER($BB71),$AP71&gt;0),IF($BB71=DH$1,$AP71,"-"),"-")</f>
        <v>-</v>
      </c>
      <c r="DI71" s="139" t="str">
        <f t="shared" ref="DI71:DI102" si="215">IF(ISNUMBER(DH71),_xlfn.RANK.EQ(DH71,DH$7:DH$108),"-")</f>
        <v>-</v>
      </c>
      <c r="DJ71" s="138" t="str">
        <f t="shared" ref="DJ71:DJ107" si="216">IF(AND(ISNUMBER($BB71),$AP71&gt;0),IF($BB71=DJ$1,$AP71,"-"),"-")</f>
        <v>-</v>
      </c>
      <c r="DK71" s="139" t="str">
        <f t="shared" ref="DK71:DK102" si="217">IF(ISNUMBER(DJ71),_xlfn.RANK.EQ(DJ71,DJ$7:DJ$108),"-")</f>
        <v>-</v>
      </c>
    </row>
    <row r="72" spans="2:115" x14ac:dyDescent="0.25">
      <c r="B72" s="44">
        <f>IF(Input!B72="","-",Input!B72)</f>
        <v>66</v>
      </c>
      <c r="C72" s="85" t="str">
        <f>IF(Input!C72="","-",Input!C72)</f>
        <v>-</v>
      </c>
      <c r="D72" s="85" t="str">
        <f>IF(Input!D72="","-",Input!D72)</f>
        <v>-</v>
      </c>
      <c r="E72" s="85" t="str">
        <f>IF(Input!E72="","-",Input!E72)</f>
        <v>-</v>
      </c>
      <c r="F72" s="85" t="str">
        <f>IF(Input!F72="","-",Input!F72)</f>
        <v>-</v>
      </c>
      <c r="G72" s="85" t="str">
        <f>IF(Input!G72="","-",Input!G72)</f>
        <v>-</v>
      </c>
      <c r="H72" s="86" t="str">
        <f>IF(Input!H72="","-",Input!H72)</f>
        <v>-</v>
      </c>
      <c r="I72" s="308" t="str">
        <f>IF(Input!I72="","-",Input!I72)</f>
        <v>-</v>
      </c>
      <c r="K72" s="113" t="str">
        <f>IF(ISBLANK(VLOOKUP($B72,'MAIN - SCORING'!$B$14:$L$115,6,FALSE)),"-",VLOOKUP($B72,'MAIN - SCORING'!$B$14:$L$115,6,FALSE))</f>
        <v>-</v>
      </c>
      <c r="L72" s="113" t="str">
        <f>IF(ISBLANK(VLOOKUP($B72,'MAIN - SCORING'!$B$14:$L$115,7,FALSE)),"-",VLOOKUP($B72,'MAIN - SCORING'!$B$14:$L$115,7,FALSE))</f>
        <v>-</v>
      </c>
      <c r="M72" s="118">
        <f t="shared" si="142"/>
        <v>0</v>
      </c>
      <c r="N72" s="113" t="str">
        <f>IF(ISBLANK(VLOOKUP($B72,'MAIN - SCORING'!$B$14:$L$115,8,FALSE)),"-",VLOOKUP($B72,'MAIN - SCORING'!$B$14:$L$115,8,FALSE))</f>
        <v>-</v>
      </c>
      <c r="O72" s="113" t="str">
        <f>IF(ISBLANK(VLOOKUP($B72,'MAIN - SCORING'!$B$14:$L$115,9,FALSE)),"-",VLOOKUP($B72,'MAIN - SCORING'!$B$14:$L$115,9,FALSE))</f>
        <v>-</v>
      </c>
      <c r="P72" s="118">
        <f t="shared" si="143"/>
        <v>0</v>
      </c>
      <c r="Q72" s="113" t="str">
        <f>IF(ISBLANK(VLOOKUP($B72,'MAIN - SCORING'!$B$14:$L$115,10,FALSE)),"-",VLOOKUP($B72,'MAIN - SCORING'!$B$14:$L$115,10,FALSE))</f>
        <v>-</v>
      </c>
      <c r="R72" s="113" t="str">
        <f>IF(ISBLANK(VLOOKUP($B72,'MAIN - SCORING'!$B$14:$L$115,11,FALSE)),"-",VLOOKUP($B72,'MAIN - SCORING'!$B$14:$L$115,11,FALSE))</f>
        <v>-</v>
      </c>
      <c r="S72" s="118">
        <f t="shared" si="144"/>
        <v>0</v>
      </c>
      <c r="T72" s="111">
        <f t="shared" si="145"/>
        <v>0</v>
      </c>
      <c r="U72" s="113" t="str">
        <f>IF(ISBLANK(VLOOKUP($B72,'MAIN - SCORING'!$N$14:$X$115,6,FALSE)),"-",VLOOKUP($B72,'MAIN - SCORING'!$N$14:$X$115,6,FALSE))</f>
        <v>-</v>
      </c>
      <c r="V72" s="113" t="str">
        <f>IF(ISBLANK(VLOOKUP($B72,'MAIN - SCORING'!$N$14:$X$115,7,FALSE)),"-",VLOOKUP($B72,'MAIN - SCORING'!$N$14:$X$115,7,FALSE))</f>
        <v>-</v>
      </c>
      <c r="W72" s="118">
        <f t="shared" si="146"/>
        <v>0</v>
      </c>
      <c r="X72" s="113" t="str">
        <f>IF(ISBLANK(VLOOKUP($B72,'MAIN - SCORING'!$N$14:$X$115,8,FALSE)),"-",VLOOKUP($B72,'MAIN - SCORING'!$N$14:$X$115,8,FALSE))</f>
        <v>-</v>
      </c>
      <c r="Y72" s="113" t="str">
        <f>IF(ISBLANK(VLOOKUP($B72,'MAIN - SCORING'!$N$14:$X$115,9,FALSE)),"-",VLOOKUP($B72,'MAIN - SCORING'!$N$14:$X$115,9,FALSE))</f>
        <v>-</v>
      </c>
      <c r="Z72" s="118">
        <f t="shared" si="147"/>
        <v>0</v>
      </c>
      <c r="AA72" s="113" t="str">
        <f>IF(ISBLANK(VLOOKUP($B72,'MAIN - SCORING'!$N$14:$X$115,10,FALSE)),"-",VLOOKUP($B72,'MAIN - SCORING'!$N$14:$X$115,10,FALSE))</f>
        <v>-</v>
      </c>
      <c r="AB72" s="113" t="str">
        <f>IF(ISBLANK(VLOOKUP($B72,'MAIN - SCORING'!$N$14:$X$115,11,FALSE)),"-",VLOOKUP($B72,'MAIN - SCORING'!$N$14:$X$115,11,FALSE))</f>
        <v>-</v>
      </c>
      <c r="AC72" s="118">
        <f t="shared" si="148"/>
        <v>0</v>
      </c>
      <c r="AD72" s="111">
        <f t="shared" si="149"/>
        <v>0</v>
      </c>
      <c r="AE72" s="113" t="str">
        <f>IF(ISBLANK(VLOOKUP($B72,'MAIN - SCORING'!$Z$14:$AJ$115,6,FALSE)),"-",VLOOKUP($B72,'MAIN - SCORING'!$Z$14:$AJ$115,6,FALSE))</f>
        <v>-</v>
      </c>
      <c r="AF72" s="113" t="str">
        <f>IF(ISBLANK(VLOOKUP($B72,'MAIN - SCORING'!$Z$14:$AJ$115,7,FALSE)),"-",VLOOKUP($B72,'MAIN - SCORING'!$Z$14:$AJ$115,7,FALSE))</f>
        <v>-</v>
      </c>
      <c r="AG72" s="118">
        <f t="shared" si="150"/>
        <v>0</v>
      </c>
      <c r="AH72" s="113" t="str">
        <f>IF(ISBLANK(VLOOKUP($B72,'MAIN - SCORING'!$Z$14:$AJ$115,8,FALSE)),"-",VLOOKUP($B72,'MAIN - SCORING'!$Z$14:$AJ$115,8,FALSE))</f>
        <v>-</v>
      </c>
      <c r="AI72" s="113" t="str">
        <f>IF(ISBLANK(VLOOKUP($B72,'MAIN - SCORING'!$Z$14:$AJ$115,9,FALSE)),"-",VLOOKUP($B72,'MAIN - SCORING'!$Z$14:$AJ$115,9,FALSE))</f>
        <v>-</v>
      </c>
      <c r="AJ72" s="118">
        <f t="shared" si="151"/>
        <v>0</v>
      </c>
      <c r="AK72" s="113" t="str">
        <f>IF(ISBLANK(VLOOKUP($B72,'MAIN - SCORING'!$Z$14:$AJ$115,10,FALSE)),"-",VLOOKUP($B72,'MAIN - SCORING'!$Z$14:$AJ$115,10,FALSE))</f>
        <v>-</v>
      </c>
      <c r="AL72" s="113" t="str">
        <f>IF(ISBLANK(VLOOKUP($B72,'MAIN - SCORING'!$Z$14:$AJ$115,11,FALSE)),"-",VLOOKUP($B72,'MAIN - SCORING'!$Z$14:$AJ$115,11,FALSE))</f>
        <v>-</v>
      </c>
      <c r="AM72" s="118">
        <f t="shared" si="152"/>
        <v>0</v>
      </c>
      <c r="AN72" s="111">
        <f t="shared" si="153"/>
        <v>0</v>
      </c>
      <c r="AP72" s="115" t="str">
        <f t="shared" si="154"/>
        <v>-</v>
      </c>
      <c r="AQ72" s="130">
        <f t="shared" si="155"/>
        <v>0</v>
      </c>
      <c r="AR72" s="131">
        <f>IF(AQ72="-","-",(AQ72*Lookups!$T$3))</f>
        <v>0</v>
      </c>
      <c r="AS72" s="92" t="str">
        <f t="shared" ref="AS72:AS76" si="218">IF(ISERROR(SEARCH("master",G72)),"-","Master")</f>
        <v>-</v>
      </c>
      <c r="AT72" s="92" t="str">
        <f t="shared" si="156"/>
        <v>-</v>
      </c>
      <c r="AU72" s="92" t="str">
        <f t="shared" si="157"/>
        <v>-</v>
      </c>
      <c r="AV72" s="93" t="str">
        <f>IF(I72="-","-",(I72/Lookups!$T$3))</f>
        <v>-</v>
      </c>
      <c r="AW72" s="94" t="str">
        <f t="shared" ref="AW72:AW76" si="219">IF(ISERR(SEARCH("women",G72)&gt;0),IF(ISERR(SEARCH("men",G72)&gt;0),"-","M"),"W")</f>
        <v>-</v>
      </c>
      <c r="AX72" s="95" t="str">
        <f>IF(AW72="M",VLOOKUP(TEXT(MROUND(AV72,0.05),"#.00"),Lookups!$D$8:$E$3912,2,FALSE),"-")</f>
        <v>-</v>
      </c>
      <c r="AY72" s="95" t="str">
        <f>IF(AW72="W",VLOOKUP(TEXT(MROUND(AV72,0.05),"#.00"),Lookups!$J$8:$K$2640,2,FALSE),"-")</f>
        <v>-</v>
      </c>
      <c r="AZ72" s="95" t="str">
        <f>IF(H72="-","-",IF(AS72="Master",VLOOKUP(H72,Lookups!$O$8:$P$59,2,FALSE),"-"))</f>
        <v>-</v>
      </c>
      <c r="BB72" s="113" t="str">
        <f>IF(G72="-","-",VLOOKUP(G72,Input!$BZ$7:$CA$83,2,FALSE))</f>
        <v>-</v>
      </c>
      <c r="BD72" s="138" t="str">
        <f t="shared" si="158"/>
        <v>-</v>
      </c>
      <c r="BE72" s="139" t="str">
        <f t="shared" si="159"/>
        <v>-</v>
      </c>
      <c r="BF72" s="138" t="str">
        <f t="shared" si="160"/>
        <v>-</v>
      </c>
      <c r="BG72" s="139" t="str">
        <f t="shared" si="161"/>
        <v>-</v>
      </c>
      <c r="BH72" s="138" t="str">
        <f t="shared" si="162"/>
        <v>-</v>
      </c>
      <c r="BI72" s="139" t="str">
        <f t="shared" si="163"/>
        <v>-</v>
      </c>
      <c r="BJ72" s="138" t="str">
        <f t="shared" si="164"/>
        <v>-</v>
      </c>
      <c r="BK72" s="139" t="str">
        <f t="shared" si="165"/>
        <v>-</v>
      </c>
      <c r="BL72" s="138" t="str">
        <f t="shared" si="166"/>
        <v>-</v>
      </c>
      <c r="BM72" s="139" t="str">
        <f t="shared" si="167"/>
        <v>-</v>
      </c>
      <c r="BN72" s="138" t="str">
        <f t="shared" si="168"/>
        <v>-</v>
      </c>
      <c r="BO72" s="139" t="str">
        <f t="shared" si="169"/>
        <v>-</v>
      </c>
      <c r="BP72" s="138" t="str">
        <f t="shared" si="170"/>
        <v>-</v>
      </c>
      <c r="BQ72" s="139" t="str">
        <f t="shared" si="171"/>
        <v>-</v>
      </c>
      <c r="BR72" s="138" t="str">
        <f t="shared" si="172"/>
        <v>-</v>
      </c>
      <c r="BS72" s="139" t="str">
        <f t="shared" si="173"/>
        <v>-</v>
      </c>
      <c r="BT72" s="138" t="str">
        <f t="shared" si="174"/>
        <v>-</v>
      </c>
      <c r="BU72" s="139" t="str">
        <f t="shared" si="175"/>
        <v>-</v>
      </c>
      <c r="BV72" s="138" t="str">
        <f t="shared" si="176"/>
        <v>-</v>
      </c>
      <c r="BW72" s="139" t="str">
        <f t="shared" si="177"/>
        <v>-</v>
      </c>
      <c r="BX72" s="138" t="str">
        <f t="shared" si="178"/>
        <v>-</v>
      </c>
      <c r="BY72" s="139" t="str">
        <f t="shared" si="179"/>
        <v>-</v>
      </c>
      <c r="BZ72" s="138" t="str">
        <f t="shared" si="180"/>
        <v>-</v>
      </c>
      <c r="CA72" s="139" t="str">
        <f t="shared" si="181"/>
        <v>-</v>
      </c>
      <c r="CB72" s="138" t="str">
        <f t="shared" si="182"/>
        <v>-</v>
      </c>
      <c r="CC72" s="139" t="str">
        <f t="shared" si="183"/>
        <v>-</v>
      </c>
      <c r="CD72" s="138" t="str">
        <f t="shared" si="184"/>
        <v>-</v>
      </c>
      <c r="CE72" s="139" t="str">
        <f t="shared" si="185"/>
        <v>-</v>
      </c>
      <c r="CF72" s="138" t="str">
        <f t="shared" si="186"/>
        <v>-</v>
      </c>
      <c r="CG72" s="139" t="str">
        <f t="shared" si="187"/>
        <v>-</v>
      </c>
      <c r="CH72" s="138" t="str">
        <f t="shared" si="188"/>
        <v>-</v>
      </c>
      <c r="CI72" s="139" t="str">
        <f t="shared" si="189"/>
        <v>-</v>
      </c>
      <c r="CJ72" s="138" t="str">
        <f t="shared" si="190"/>
        <v>-</v>
      </c>
      <c r="CK72" s="139" t="str">
        <f t="shared" si="191"/>
        <v>-</v>
      </c>
      <c r="CL72" s="138" t="str">
        <f t="shared" si="192"/>
        <v>-</v>
      </c>
      <c r="CM72" s="139" t="str">
        <f t="shared" si="193"/>
        <v>-</v>
      </c>
      <c r="CN72" s="138" t="str">
        <f t="shared" si="194"/>
        <v>-</v>
      </c>
      <c r="CO72" s="139" t="str">
        <f t="shared" si="195"/>
        <v>-</v>
      </c>
      <c r="CP72" s="138" t="str">
        <f t="shared" si="196"/>
        <v>-</v>
      </c>
      <c r="CQ72" s="139" t="str">
        <f t="shared" si="197"/>
        <v>-</v>
      </c>
      <c r="CR72" s="138" t="str">
        <f t="shared" si="198"/>
        <v>-</v>
      </c>
      <c r="CS72" s="139" t="str">
        <f t="shared" si="199"/>
        <v>-</v>
      </c>
      <c r="CT72" s="138" t="str">
        <f t="shared" si="200"/>
        <v>-</v>
      </c>
      <c r="CU72" s="139" t="str">
        <f t="shared" si="201"/>
        <v>-</v>
      </c>
      <c r="CV72" s="138" t="str">
        <f t="shared" si="202"/>
        <v>-</v>
      </c>
      <c r="CW72" s="139" t="str">
        <f t="shared" si="203"/>
        <v>-</v>
      </c>
      <c r="CX72" s="138" t="str">
        <f t="shared" si="204"/>
        <v>-</v>
      </c>
      <c r="CY72" s="139" t="str">
        <f t="shared" si="205"/>
        <v>-</v>
      </c>
      <c r="CZ72" s="138" t="str">
        <f t="shared" si="206"/>
        <v>-</v>
      </c>
      <c r="DA72" s="139" t="str">
        <f t="shared" si="207"/>
        <v>-</v>
      </c>
      <c r="DB72" s="138" t="str">
        <f t="shared" si="208"/>
        <v>-</v>
      </c>
      <c r="DC72" s="139" t="str">
        <f t="shared" si="209"/>
        <v>-</v>
      </c>
      <c r="DD72" s="138" t="str">
        <f t="shared" si="210"/>
        <v>-</v>
      </c>
      <c r="DE72" s="139" t="str">
        <f t="shared" si="211"/>
        <v>-</v>
      </c>
      <c r="DF72" s="138" t="str">
        <f t="shared" si="212"/>
        <v>-</v>
      </c>
      <c r="DG72" s="139" t="str">
        <f t="shared" si="213"/>
        <v>-</v>
      </c>
      <c r="DH72" s="138" t="str">
        <f t="shared" si="214"/>
        <v>-</v>
      </c>
      <c r="DI72" s="139" t="str">
        <f t="shared" si="215"/>
        <v>-</v>
      </c>
      <c r="DJ72" s="138" t="str">
        <f t="shared" si="216"/>
        <v>-</v>
      </c>
      <c r="DK72" s="139" t="str">
        <f t="shared" si="217"/>
        <v>-</v>
      </c>
    </row>
    <row r="73" spans="2:115" x14ac:dyDescent="0.25">
      <c r="B73" s="44">
        <f>IF(Input!B73="","-",Input!B73)</f>
        <v>67</v>
      </c>
      <c r="C73" s="85" t="str">
        <f>IF(Input!C73="","-",Input!C73)</f>
        <v>-</v>
      </c>
      <c r="D73" s="85" t="str">
        <f>IF(Input!D73="","-",Input!D73)</f>
        <v>-</v>
      </c>
      <c r="E73" s="85" t="str">
        <f>IF(Input!E73="","-",Input!E73)</f>
        <v>-</v>
      </c>
      <c r="F73" s="85" t="str">
        <f>IF(Input!F73="","-",Input!F73)</f>
        <v>-</v>
      </c>
      <c r="G73" s="85" t="str">
        <f>IF(Input!G73="","-",Input!G73)</f>
        <v>-</v>
      </c>
      <c r="H73" s="86" t="str">
        <f>IF(Input!H73="","-",Input!H73)</f>
        <v>-</v>
      </c>
      <c r="I73" s="308" t="str">
        <f>IF(Input!I73="","-",Input!I73)</f>
        <v>-</v>
      </c>
      <c r="K73" s="113" t="str">
        <f>IF(ISBLANK(VLOOKUP($B73,'MAIN - SCORING'!$B$14:$L$115,6,FALSE)),"-",VLOOKUP($B73,'MAIN - SCORING'!$B$14:$L$115,6,FALSE))</f>
        <v>-</v>
      </c>
      <c r="L73" s="113" t="str">
        <f>IF(ISBLANK(VLOOKUP($B73,'MAIN - SCORING'!$B$14:$L$115,7,FALSE)),"-",VLOOKUP($B73,'MAIN - SCORING'!$B$14:$L$115,7,FALSE))</f>
        <v>-</v>
      </c>
      <c r="M73" s="118">
        <f t="shared" si="142"/>
        <v>0</v>
      </c>
      <c r="N73" s="113" t="str">
        <f>IF(ISBLANK(VLOOKUP($B73,'MAIN - SCORING'!$B$14:$L$115,8,FALSE)),"-",VLOOKUP($B73,'MAIN - SCORING'!$B$14:$L$115,8,FALSE))</f>
        <v>-</v>
      </c>
      <c r="O73" s="113" t="str">
        <f>IF(ISBLANK(VLOOKUP($B73,'MAIN - SCORING'!$B$14:$L$115,9,FALSE)),"-",VLOOKUP($B73,'MAIN - SCORING'!$B$14:$L$115,9,FALSE))</f>
        <v>-</v>
      </c>
      <c r="P73" s="118">
        <f t="shared" si="143"/>
        <v>0</v>
      </c>
      <c r="Q73" s="113" t="str">
        <f>IF(ISBLANK(VLOOKUP($B73,'MAIN - SCORING'!$B$14:$L$115,10,FALSE)),"-",VLOOKUP($B73,'MAIN - SCORING'!$B$14:$L$115,10,FALSE))</f>
        <v>-</v>
      </c>
      <c r="R73" s="113" t="str">
        <f>IF(ISBLANK(VLOOKUP($B73,'MAIN - SCORING'!$B$14:$L$115,11,FALSE)),"-",VLOOKUP($B73,'MAIN - SCORING'!$B$14:$L$115,11,FALSE))</f>
        <v>-</v>
      </c>
      <c r="S73" s="118">
        <f t="shared" si="144"/>
        <v>0</v>
      </c>
      <c r="T73" s="111">
        <f t="shared" si="145"/>
        <v>0</v>
      </c>
      <c r="U73" s="113" t="str">
        <f>IF(ISBLANK(VLOOKUP($B73,'MAIN - SCORING'!$N$14:$X$115,6,FALSE)),"-",VLOOKUP($B73,'MAIN - SCORING'!$N$14:$X$115,6,FALSE))</f>
        <v>-</v>
      </c>
      <c r="V73" s="113" t="str">
        <f>IF(ISBLANK(VLOOKUP($B73,'MAIN - SCORING'!$N$14:$X$115,7,FALSE)),"-",VLOOKUP($B73,'MAIN - SCORING'!$N$14:$X$115,7,FALSE))</f>
        <v>-</v>
      </c>
      <c r="W73" s="118">
        <f t="shared" si="146"/>
        <v>0</v>
      </c>
      <c r="X73" s="113" t="str">
        <f>IF(ISBLANK(VLOOKUP($B73,'MAIN - SCORING'!$N$14:$X$115,8,FALSE)),"-",VLOOKUP($B73,'MAIN - SCORING'!$N$14:$X$115,8,FALSE))</f>
        <v>-</v>
      </c>
      <c r="Y73" s="113" t="str">
        <f>IF(ISBLANK(VLOOKUP($B73,'MAIN - SCORING'!$N$14:$X$115,9,FALSE)),"-",VLOOKUP($B73,'MAIN - SCORING'!$N$14:$X$115,9,FALSE))</f>
        <v>-</v>
      </c>
      <c r="Z73" s="118">
        <f t="shared" si="147"/>
        <v>0</v>
      </c>
      <c r="AA73" s="113" t="str">
        <f>IF(ISBLANK(VLOOKUP($B73,'MAIN - SCORING'!$N$14:$X$115,10,FALSE)),"-",VLOOKUP($B73,'MAIN - SCORING'!$N$14:$X$115,10,FALSE))</f>
        <v>-</v>
      </c>
      <c r="AB73" s="113" t="str">
        <f>IF(ISBLANK(VLOOKUP($B73,'MAIN - SCORING'!$N$14:$X$115,11,FALSE)),"-",VLOOKUP($B73,'MAIN - SCORING'!$N$14:$X$115,11,FALSE))</f>
        <v>-</v>
      </c>
      <c r="AC73" s="118">
        <f t="shared" si="148"/>
        <v>0</v>
      </c>
      <c r="AD73" s="111">
        <f t="shared" si="149"/>
        <v>0</v>
      </c>
      <c r="AE73" s="113" t="str">
        <f>IF(ISBLANK(VLOOKUP($B73,'MAIN - SCORING'!$Z$14:$AJ$115,6,FALSE)),"-",VLOOKUP($B73,'MAIN - SCORING'!$Z$14:$AJ$115,6,FALSE))</f>
        <v>-</v>
      </c>
      <c r="AF73" s="113" t="str">
        <f>IF(ISBLANK(VLOOKUP($B73,'MAIN - SCORING'!$Z$14:$AJ$115,7,FALSE)),"-",VLOOKUP($B73,'MAIN - SCORING'!$Z$14:$AJ$115,7,FALSE))</f>
        <v>-</v>
      </c>
      <c r="AG73" s="118">
        <f t="shared" si="150"/>
        <v>0</v>
      </c>
      <c r="AH73" s="113" t="str">
        <f>IF(ISBLANK(VLOOKUP($B73,'MAIN - SCORING'!$Z$14:$AJ$115,8,FALSE)),"-",VLOOKUP($B73,'MAIN - SCORING'!$Z$14:$AJ$115,8,FALSE))</f>
        <v>-</v>
      </c>
      <c r="AI73" s="113" t="str">
        <f>IF(ISBLANK(VLOOKUP($B73,'MAIN - SCORING'!$Z$14:$AJ$115,9,FALSE)),"-",VLOOKUP($B73,'MAIN - SCORING'!$Z$14:$AJ$115,9,FALSE))</f>
        <v>-</v>
      </c>
      <c r="AJ73" s="118">
        <f t="shared" si="151"/>
        <v>0</v>
      </c>
      <c r="AK73" s="113" t="str">
        <f>IF(ISBLANK(VLOOKUP($B73,'MAIN - SCORING'!$Z$14:$AJ$115,10,FALSE)),"-",VLOOKUP($B73,'MAIN - SCORING'!$Z$14:$AJ$115,10,FALSE))</f>
        <v>-</v>
      </c>
      <c r="AL73" s="113" t="str">
        <f>IF(ISBLANK(VLOOKUP($B73,'MAIN - SCORING'!$Z$14:$AJ$115,11,FALSE)),"-",VLOOKUP($B73,'MAIN - SCORING'!$Z$14:$AJ$115,11,FALSE))</f>
        <v>-</v>
      </c>
      <c r="AM73" s="118">
        <f t="shared" si="152"/>
        <v>0</v>
      </c>
      <c r="AN73" s="111">
        <f t="shared" si="153"/>
        <v>0</v>
      </c>
      <c r="AP73" s="115" t="str">
        <f t="shared" si="154"/>
        <v>-</v>
      </c>
      <c r="AQ73" s="130">
        <f t="shared" si="155"/>
        <v>0</v>
      </c>
      <c r="AR73" s="131">
        <f>IF(AQ73="-","-",(AQ73*Lookups!$T$3))</f>
        <v>0</v>
      </c>
      <c r="AS73" s="92" t="str">
        <f t="shared" si="218"/>
        <v>-</v>
      </c>
      <c r="AT73" s="92" t="str">
        <f t="shared" si="156"/>
        <v>-</v>
      </c>
      <c r="AU73" s="92" t="str">
        <f t="shared" si="157"/>
        <v>-</v>
      </c>
      <c r="AV73" s="93" t="str">
        <f>IF(I73="-","-",(I73/Lookups!$T$3))</f>
        <v>-</v>
      </c>
      <c r="AW73" s="94" t="str">
        <f t="shared" si="219"/>
        <v>-</v>
      </c>
      <c r="AX73" s="95" t="str">
        <f>IF(AW73="M",VLOOKUP(TEXT(MROUND(AV73,0.05),"#.00"),Lookups!$D$8:$E$3912,2,FALSE),"-")</f>
        <v>-</v>
      </c>
      <c r="AY73" s="95" t="str">
        <f>IF(AW73="W",VLOOKUP(TEXT(MROUND(AV73,0.05),"#.00"),Lookups!$J$8:$K$2640,2,FALSE),"-")</f>
        <v>-</v>
      </c>
      <c r="AZ73" s="95" t="str">
        <f>IF(H73="-","-",IF(AS73="Master",VLOOKUP(H73,Lookups!$O$8:$P$59,2,FALSE),"-"))</f>
        <v>-</v>
      </c>
      <c r="BB73" s="113" t="str">
        <f>IF(G73="-","-",VLOOKUP(G73,Input!$BZ$7:$CA$83,2,FALSE))</f>
        <v>-</v>
      </c>
      <c r="BD73" s="138" t="str">
        <f t="shared" si="158"/>
        <v>-</v>
      </c>
      <c r="BE73" s="139" t="str">
        <f t="shared" si="159"/>
        <v>-</v>
      </c>
      <c r="BF73" s="138" t="str">
        <f t="shared" si="160"/>
        <v>-</v>
      </c>
      <c r="BG73" s="139" t="str">
        <f t="shared" si="161"/>
        <v>-</v>
      </c>
      <c r="BH73" s="138" t="str">
        <f t="shared" si="162"/>
        <v>-</v>
      </c>
      <c r="BI73" s="139" t="str">
        <f t="shared" si="163"/>
        <v>-</v>
      </c>
      <c r="BJ73" s="138" t="str">
        <f t="shared" si="164"/>
        <v>-</v>
      </c>
      <c r="BK73" s="139" t="str">
        <f t="shared" si="165"/>
        <v>-</v>
      </c>
      <c r="BL73" s="138" t="str">
        <f t="shared" si="166"/>
        <v>-</v>
      </c>
      <c r="BM73" s="139" t="str">
        <f t="shared" si="167"/>
        <v>-</v>
      </c>
      <c r="BN73" s="138" t="str">
        <f t="shared" si="168"/>
        <v>-</v>
      </c>
      <c r="BO73" s="139" t="str">
        <f t="shared" si="169"/>
        <v>-</v>
      </c>
      <c r="BP73" s="138" t="str">
        <f t="shared" si="170"/>
        <v>-</v>
      </c>
      <c r="BQ73" s="139" t="str">
        <f t="shared" si="171"/>
        <v>-</v>
      </c>
      <c r="BR73" s="138" t="str">
        <f t="shared" si="172"/>
        <v>-</v>
      </c>
      <c r="BS73" s="139" t="str">
        <f t="shared" si="173"/>
        <v>-</v>
      </c>
      <c r="BT73" s="138" t="str">
        <f t="shared" si="174"/>
        <v>-</v>
      </c>
      <c r="BU73" s="139" t="str">
        <f t="shared" si="175"/>
        <v>-</v>
      </c>
      <c r="BV73" s="138" t="str">
        <f t="shared" si="176"/>
        <v>-</v>
      </c>
      <c r="BW73" s="139" t="str">
        <f t="shared" si="177"/>
        <v>-</v>
      </c>
      <c r="BX73" s="138" t="str">
        <f t="shared" si="178"/>
        <v>-</v>
      </c>
      <c r="BY73" s="139" t="str">
        <f t="shared" si="179"/>
        <v>-</v>
      </c>
      <c r="BZ73" s="138" t="str">
        <f t="shared" si="180"/>
        <v>-</v>
      </c>
      <c r="CA73" s="139" t="str">
        <f t="shared" si="181"/>
        <v>-</v>
      </c>
      <c r="CB73" s="138" t="str">
        <f t="shared" si="182"/>
        <v>-</v>
      </c>
      <c r="CC73" s="139" t="str">
        <f t="shared" si="183"/>
        <v>-</v>
      </c>
      <c r="CD73" s="138" t="str">
        <f t="shared" si="184"/>
        <v>-</v>
      </c>
      <c r="CE73" s="139" t="str">
        <f t="shared" si="185"/>
        <v>-</v>
      </c>
      <c r="CF73" s="138" t="str">
        <f t="shared" si="186"/>
        <v>-</v>
      </c>
      <c r="CG73" s="139" t="str">
        <f t="shared" si="187"/>
        <v>-</v>
      </c>
      <c r="CH73" s="138" t="str">
        <f t="shared" si="188"/>
        <v>-</v>
      </c>
      <c r="CI73" s="139" t="str">
        <f t="shared" si="189"/>
        <v>-</v>
      </c>
      <c r="CJ73" s="138" t="str">
        <f t="shared" si="190"/>
        <v>-</v>
      </c>
      <c r="CK73" s="139" t="str">
        <f t="shared" si="191"/>
        <v>-</v>
      </c>
      <c r="CL73" s="138" t="str">
        <f t="shared" si="192"/>
        <v>-</v>
      </c>
      <c r="CM73" s="139" t="str">
        <f t="shared" si="193"/>
        <v>-</v>
      </c>
      <c r="CN73" s="138" t="str">
        <f t="shared" si="194"/>
        <v>-</v>
      </c>
      <c r="CO73" s="139" t="str">
        <f t="shared" si="195"/>
        <v>-</v>
      </c>
      <c r="CP73" s="138" t="str">
        <f t="shared" si="196"/>
        <v>-</v>
      </c>
      <c r="CQ73" s="139" t="str">
        <f t="shared" si="197"/>
        <v>-</v>
      </c>
      <c r="CR73" s="138" t="str">
        <f t="shared" si="198"/>
        <v>-</v>
      </c>
      <c r="CS73" s="139" t="str">
        <f t="shared" si="199"/>
        <v>-</v>
      </c>
      <c r="CT73" s="138" t="str">
        <f t="shared" si="200"/>
        <v>-</v>
      </c>
      <c r="CU73" s="139" t="str">
        <f t="shared" si="201"/>
        <v>-</v>
      </c>
      <c r="CV73" s="138" t="str">
        <f t="shared" si="202"/>
        <v>-</v>
      </c>
      <c r="CW73" s="139" t="str">
        <f t="shared" si="203"/>
        <v>-</v>
      </c>
      <c r="CX73" s="138" t="str">
        <f t="shared" si="204"/>
        <v>-</v>
      </c>
      <c r="CY73" s="139" t="str">
        <f t="shared" si="205"/>
        <v>-</v>
      </c>
      <c r="CZ73" s="138" t="str">
        <f t="shared" si="206"/>
        <v>-</v>
      </c>
      <c r="DA73" s="139" t="str">
        <f t="shared" si="207"/>
        <v>-</v>
      </c>
      <c r="DB73" s="138" t="str">
        <f t="shared" si="208"/>
        <v>-</v>
      </c>
      <c r="DC73" s="139" t="str">
        <f t="shared" si="209"/>
        <v>-</v>
      </c>
      <c r="DD73" s="138" t="str">
        <f t="shared" si="210"/>
        <v>-</v>
      </c>
      <c r="DE73" s="139" t="str">
        <f t="shared" si="211"/>
        <v>-</v>
      </c>
      <c r="DF73" s="138" t="str">
        <f t="shared" si="212"/>
        <v>-</v>
      </c>
      <c r="DG73" s="139" t="str">
        <f t="shared" si="213"/>
        <v>-</v>
      </c>
      <c r="DH73" s="138" t="str">
        <f t="shared" si="214"/>
        <v>-</v>
      </c>
      <c r="DI73" s="139" t="str">
        <f t="shared" si="215"/>
        <v>-</v>
      </c>
      <c r="DJ73" s="138" t="str">
        <f t="shared" si="216"/>
        <v>-</v>
      </c>
      <c r="DK73" s="139" t="str">
        <f t="shared" si="217"/>
        <v>-</v>
      </c>
    </row>
    <row r="74" spans="2:115" x14ac:dyDescent="0.25">
      <c r="B74" s="44">
        <f>IF(Input!B74="","-",Input!B74)</f>
        <v>68</v>
      </c>
      <c r="C74" s="85" t="str">
        <f>IF(Input!C74="","-",Input!C74)</f>
        <v>-</v>
      </c>
      <c r="D74" s="85" t="str">
        <f>IF(Input!D74="","-",Input!D74)</f>
        <v>-</v>
      </c>
      <c r="E74" s="85" t="str">
        <f>IF(Input!E74="","-",Input!E74)</f>
        <v>-</v>
      </c>
      <c r="F74" s="85" t="str">
        <f>IF(Input!F74="","-",Input!F74)</f>
        <v>-</v>
      </c>
      <c r="G74" s="85" t="str">
        <f>IF(Input!G74="","-",Input!G74)</f>
        <v>-</v>
      </c>
      <c r="H74" s="86" t="str">
        <f>IF(Input!H74="","-",Input!H74)</f>
        <v>-</v>
      </c>
      <c r="I74" s="308" t="str">
        <f>IF(Input!I74="","-",Input!I74)</f>
        <v>-</v>
      </c>
      <c r="K74" s="113" t="str">
        <f>IF(ISBLANK(VLOOKUP($B74,'MAIN - SCORING'!$B$14:$L$115,6,FALSE)),"-",VLOOKUP($B74,'MAIN - SCORING'!$B$14:$L$115,6,FALSE))</f>
        <v>-</v>
      </c>
      <c r="L74" s="113" t="str">
        <f>IF(ISBLANK(VLOOKUP($B74,'MAIN - SCORING'!$B$14:$L$115,7,FALSE)),"-",VLOOKUP($B74,'MAIN - SCORING'!$B$14:$L$115,7,FALSE))</f>
        <v>-</v>
      </c>
      <c r="M74" s="118">
        <f t="shared" si="142"/>
        <v>0</v>
      </c>
      <c r="N74" s="113" t="str">
        <f>IF(ISBLANK(VLOOKUP($B74,'MAIN - SCORING'!$B$14:$L$115,8,FALSE)),"-",VLOOKUP($B74,'MAIN - SCORING'!$B$14:$L$115,8,FALSE))</f>
        <v>-</v>
      </c>
      <c r="O74" s="113" t="str">
        <f>IF(ISBLANK(VLOOKUP($B74,'MAIN - SCORING'!$B$14:$L$115,9,FALSE)),"-",VLOOKUP($B74,'MAIN - SCORING'!$B$14:$L$115,9,FALSE))</f>
        <v>-</v>
      </c>
      <c r="P74" s="118">
        <f t="shared" si="143"/>
        <v>0</v>
      </c>
      <c r="Q74" s="113" t="str">
        <f>IF(ISBLANK(VLOOKUP($B74,'MAIN - SCORING'!$B$14:$L$115,10,FALSE)),"-",VLOOKUP($B74,'MAIN - SCORING'!$B$14:$L$115,10,FALSE))</f>
        <v>-</v>
      </c>
      <c r="R74" s="113" t="str">
        <f>IF(ISBLANK(VLOOKUP($B74,'MAIN - SCORING'!$B$14:$L$115,11,FALSE)),"-",VLOOKUP($B74,'MAIN - SCORING'!$B$14:$L$115,11,FALSE))</f>
        <v>-</v>
      </c>
      <c r="S74" s="118">
        <f t="shared" si="144"/>
        <v>0</v>
      </c>
      <c r="T74" s="111">
        <f t="shared" si="145"/>
        <v>0</v>
      </c>
      <c r="U74" s="113" t="str">
        <f>IF(ISBLANK(VLOOKUP($B74,'MAIN - SCORING'!$N$14:$X$115,6,FALSE)),"-",VLOOKUP($B74,'MAIN - SCORING'!$N$14:$X$115,6,FALSE))</f>
        <v>-</v>
      </c>
      <c r="V74" s="113" t="str">
        <f>IF(ISBLANK(VLOOKUP($B74,'MAIN - SCORING'!$N$14:$X$115,7,FALSE)),"-",VLOOKUP($B74,'MAIN - SCORING'!$N$14:$X$115,7,FALSE))</f>
        <v>-</v>
      </c>
      <c r="W74" s="118">
        <f t="shared" si="146"/>
        <v>0</v>
      </c>
      <c r="X74" s="113" t="str">
        <f>IF(ISBLANK(VLOOKUP($B74,'MAIN - SCORING'!$N$14:$X$115,8,FALSE)),"-",VLOOKUP($B74,'MAIN - SCORING'!$N$14:$X$115,8,FALSE))</f>
        <v>-</v>
      </c>
      <c r="Y74" s="113" t="str">
        <f>IF(ISBLANK(VLOOKUP($B74,'MAIN - SCORING'!$N$14:$X$115,9,FALSE)),"-",VLOOKUP($B74,'MAIN - SCORING'!$N$14:$X$115,9,FALSE))</f>
        <v>-</v>
      </c>
      <c r="Z74" s="118">
        <f t="shared" si="147"/>
        <v>0</v>
      </c>
      <c r="AA74" s="113" t="str">
        <f>IF(ISBLANK(VLOOKUP($B74,'MAIN - SCORING'!$N$14:$X$115,10,FALSE)),"-",VLOOKUP($B74,'MAIN - SCORING'!$N$14:$X$115,10,FALSE))</f>
        <v>-</v>
      </c>
      <c r="AB74" s="113" t="str">
        <f>IF(ISBLANK(VLOOKUP($B74,'MAIN - SCORING'!$N$14:$X$115,11,FALSE)),"-",VLOOKUP($B74,'MAIN - SCORING'!$N$14:$X$115,11,FALSE))</f>
        <v>-</v>
      </c>
      <c r="AC74" s="118">
        <f t="shared" si="148"/>
        <v>0</v>
      </c>
      <c r="AD74" s="111">
        <f t="shared" si="149"/>
        <v>0</v>
      </c>
      <c r="AE74" s="113" t="str">
        <f>IF(ISBLANK(VLOOKUP($B74,'MAIN - SCORING'!$Z$14:$AJ$115,6,FALSE)),"-",VLOOKUP($B74,'MAIN - SCORING'!$Z$14:$AJ$115,6,FALSE))</f>
        <v>-</v>
      </c>
      <c r="AF74" s="113" t="str">
        <f>IF(ISBLANK(VLOOKUP($B74,'MAIN - SCORING'!$Z$14:$AJ$115,7,FALSE)),"-",VLOOKUP($B74,'MAIN - SCORING'!$Z$14:$AJ$115,7,FALSE))</f>
        <v>-</v>
      </c>
      <c r="AG74" s="118">
        <f t="shared" si="150"/>
        <v>0</v>
      </c>
      <c r="AH74" s="113" t="str">
        <f>IF(ISBLANK(VLOOKUP($B74,'MAIN - SCORING'!$Z$14:$AJ$115,8,FALSE)),"-",VLOOKUP($B74,'MAIN - SCORING'!$Z$14:$AJ$115,8,FALSE))</f>
        <v>-</v>
      </c>
      <c r="AI74" s="113" t="str">
        <f>IF(ISBLANK(VLOOKUP($B74,'MAIN - SCORING'!$Z$14:$AJ$115,9,FALSE)),"-",VLOOKUP($B74,'MAIN - SCORING'!$Z$14:$AJ$115,9,FALSE))</f>
        <v>-</v>
      </c>
      <c r="AJ74" s="118">
        <f t="shared" si="151"/>
        <v>0</v>
      </c>
      <c r="AK74" s="113" t="str">
        <f>IF(ISBLANK(VLOOKUP($B74,'MAIN - SCORING'!$Z$14:$AJ$115,10,FALSE)),"-",VLOOKUP($B74,'MAIN - SCORING'!$Z$14:$AJ$115,10,FALSE))</f>
        <v>-</v>
      </c>
      <c r="AL74" s="113" t="str">
        <f>IF(ISBLANK(VLOOKUP($B74,'MAIN - SCORING'!$Z$14:$AJ$115,11,FALSE)),"-",VLOOKUP($B74,'MAIN - SCORING'!$Z$14:$AJ$115,11,FALSE))</f>
        <v>-</v>
      </c>
      <c r="AM74" s="118">
        <f t="shared" si="152"/>
        <v>0</v>
      </c>
      <c r="AN74" s="111">
        <f t="shared" si="153"/>
        <v>0</v>
      </c>
      <c r="AP74" s="115" t="str">
        <f t="shared" si="154"/>
        <v>-</v>
      </c>
      <c r="AQ74" s="130">
        <f t="shared" si="155"/>
        <v>0</v>
      </c>
      <c r="AR74" s="131">
        <f>IF(AQ74="-","-",(AQ74*Lookups!$T$3))</f>
        <v>0</v>
      </c>
      <c r="AS74" s="92" t="str">
        <f t="shared" si="218"/>
        <v>-</v>
      </c>
      <c r="AT74" s="92" t="str">
        <f t="shared" si="156"/>
        <v>-</v>
      </c>
      <c r="AU74" s="92" t="str">
        <f t="shared" si="157"/>
        <v>-</v>
      </c>
      <c r="AV74" s="93" t="str">
        <f>IF(I74="-","-",(I74/Lookups!$T$3))</f>
        <v>-</v>
      </c>
      <c r="AW74" s="94" t="str">
        <f t="shared" si="219"/>
        <v>-</v>
      </c>
      <c r="AX74" s="95" t="str">
        <f>IF(AW74="M",VLOOKUP(TEXT(MROUND(AV74,0.05),"#.00"),Lookups!$D$8:$E$3912,2,FALSE),"-")</f>
        <v>-</v>
      </c>
      <c r="AY74" s="95" t="str">
        <f>IF(AW74="W",VLOOKUP(TEXT(MROUND(AV74,0.05),"#.00"),Lookups!$J$8:$K$2640,2,FALSE),"-")</f>
        <v>-</v>
      </c>
      <c r="AZ74" s="95" t="str">
        <f>IF(H74="-","-",IF(AS74="Master",VLOOKUP(H74,Lookups!$O$8:$P$59,2,FALSE),"-"))</f>
        <v>-</v>
      </c>
      <c r="BB74" s="113" t="str">
        <f>IF(G74="-","-",VLOOKUP(G74,Input!$BZ$7:$CA$83,2,FALSE))</f>
        <v>-</v>
      </c>
      <c r="BD74" s="138" t="str">
        <f t="shared" si="158"/>
        <v>-</v>
      </c>
      <c r="BE74" s="139" t="str">
        <f t="shared" si="159"/>
        <v>-</v>
      </c>
      <c r="BF74" s="138" t="str">
        <f t="shared" si="160"/>
        <v>-</v>
      </c>
      <c r="BG74" s="139" t="str">
        <f t="shared" si="161"/>
        <v>-</v>
      </c>
      <c r="BH74" s="138" t="str">
        <f t="shared" si="162"/>
        <v>-</v>
      </c>
      <c r="BI74" s="139" t="str">
        <f t="shared" si="163"/>
        <v>-</v>
      </c>
      <c r="BJ74" s="138" t="str">
        <f t="shared" si="164"/>
        <v>-</v>
      </c>
      <c r="BK74" s="139" t="str">
        <f t="shared" si="165"/>
        <v>-</v>
      </c>
      <c r="BL74" s="138" t="str">
        <f t="shared" si="166"/>
        <v>-</v>
      </c>
      <c r="BM74" s="139" t="str">
        <f t="shared" si="167"/>
        <v>-</v>
      </c>
      <c r="BN74" s="138" t="str">
        <f t="shared" si="168"/>
        <v>-</v>
      </c>
      <c r="BO74" s="139" t="str">
        <f t="shared" si="169"/>
        <v>-</v>
      </c>
      <c r="BP74" s="138" t="str">
        <f t="shared" si="170"/>
        <v>-</v>
      </c>
      <c r="BQ74" s="139" t="str">
        <f t="shared" si="171"/>
        <v>-</v>
      </c>
      <c r="BR74" s="138" t="str">
        <f t="shared" si="172"/>
        <v>-</v>
      </c>
      <c r="BS74" s="139" t="str">
        <f t="shared" si="173"/>
        <v>-</v>
      </c>
      <c r="BT74" s="138" t="str">
        <f t="shared" si="174"/>
        <v>-</v>
      </c>
      <c r="BU74" s="139" t="str">
        <f t="shared" si="175"/>
        <v>-</v>
      </c>
      <c r="BV74" s="138" t="str">
        <f t="shared" si="176"/>
        <v>-</v>
      </c>
      <c r="BW74" s="139" t="str">
        <f t="shared" si="177"/>
        <v>-</v>
      </c>
      <c r="BX74" s="138" t="str">
        <f t="shared" si="178"/>
        <v>-</v>
      </c>
      <c r="BY74" s="139" t="str">
        <f t="shared" si="179"/>
        <v>-</v>
      </c>
      <c r="BZ74" s="138" t="str">
        <f t="shared" si="180"/>
        <v>-</v>
      </c>
      <c r="CA74" s="139" t="str">
        <f t="shared" si="181"/>
        <v>-</v>
      </c>
      <c r="CB74" s="138" t="str">
        <f t="shared" si="182"/>
        <v>-</v>
      </c>
      <c r="CC74" s="139" t="str">
        <f t="shared" si="183"/>
        <v>-</v>
      </c>
      <c r="CD74" s="138" t="str">
        <f t="shared" si="184"/>
        <v>-</v>
      </c>
      <c r="CE74" s="139" t="str">
        <f t="shared" si="185"/>
        <v>-</v>
      </c>
      <c r="CF74" s="138" t="str">
        <f t="shared" si="186"/>
        <v>-</v>
      </c>
      <c r="CG74" s="139" t="str">
        <f t="shared" si="187"/>
        <v>-</v>
      </c>
      <c r="CH74" s="138" t="str">
        <f t="shared" si="188"/>
        <v>-</v>
      </c>
      <c r="CI74" s="139" t="str">
        <f t="shared" si="189"/>
        <v>-</v>
      </c>
      <c r="CJ74" s="138" t="str">
        <f t="shared" si="190"/>
        <v>-</v>
      </c>
      <c r="CK74" s="139" t="str">
        <f t="shared" si="191"/>
        <v>-</v>
      </c>
      <c r="CL74" s="138" t="str">
        <f t="shared" si="192"/>
        <v>-</v>
      </c>
      <c r="CM74" s="139" t="str">
        <f t="shared" si="193"/>
        <v>-</v>
      </c>
      <c r="CN74" s="138" t="str">
        <f t="shared" si="194"/>
        <v>-</v>
      </c>
      <c r="CO74" s="139" t="str">
        <f t="shared" si="195"/>
        <v>-</v>
      </c>
      <c r="CP74" s="138" t="str">
        <f t="shared" si="196"/>
        <v>-</v>
      </c>
      <c r="CQ74" s="139" t="str">
        <f t="shared" si="197"/>
        <v>-</v>
      </c>
      <c r="CR74" s="138" t="str">
        <f t="shared" si="198"/>
        <v>-</v>
      </c>
      <c r="CS74" s="139" t="str">
        <f t="shared" si="199"/>
        <v>-</v>
      </c>
      <c r="CT74" s="138" t="str">
        <f t="shared" si="200"/>
        <v>-</v>
      </c>
      <c r="CU74" s="139" t="str">
        <f t="shared" si="201"/>
        <v>-</v>
      </c>
      <c r="CV74" s="138" t="str">
        <f t="shared" si="202"/>
        <v>-</v>
      </c>
      <c r="CW74" s="139" t="str">
        <f t="shared" si="203"/>
        <v>-</v>
      </c>
      <c r="CX74" s="138" t="str">
        <f t="shared" si="204"/>
        <v>-</v>
      </c>
      <c r="CY74" s="139" t="str">
        <f t="shared" si="205"/>
        <v>-</v>
      </c>
      <c r="CZ74" s="138" t="str">
        <f t="shared" si="206"/>
        <v>-</v>
      </c>
      <c r="DA74" s="139" t="str">
        <f t="shared" si="207"/>
        <v>-</v>
      </c>
      <c r="DB74" s="138" t="str">
        <f t="shared" si="208"/>
        <v>-</v>
      </c>
      <c r="DC74" s="139" t="str">
        <f t="shared" si="209"/>
        <v>-</v>
      </c>
      <c r="DD74" s="138" t="str">
        <f t="shared" si="210"/>
        <v>-</v>
      </c>
      <c r="DE74" s="139" t="str">
        <f t="shared" si="211"/>
        <v>-</v>
      </c>
      <c r="DF74" s="138" t="str">
        <f t="shared" si="212"/>
        <v>-</v>
      </c>
      <c r="DG74" s="139" t="str">
        <f t="shared" si="213"/>
        <v>-</v>
      </c>
      <c r="DH74" s="138" t="str">
        <f t="shared" si="214"/>
        <v>-</v>
      </c>
      <c r="DI74" s="139" t="str">
        <f t="shared" si="215"/>
        <v>-</v>
      </c>
      <c r="DJ74" s="138" t="str">
        <f t="shared" si="216"/>
        <v>-</v>
      </c>
      <c r="DK74" s="139" t="str">
        <f t="shared" si="217"/>
        <v>-</v>
      </c>
    </row>
    <row r="75" spans="2:115" x14ac:dyDescent="0.25">
      <c r="B75" s="44">
        <f>IF(Input!B75="","-",Input!B75)</f>
        <v>69</v>
      </c>
      <c r="C75" s="85" t="str">
        <f>IF(Input!C75="","-",Input!C75)</f>
        <v>-</v>
      </c>
      <c r="D75" s="85" t="str">
        <f>IF(Input!D75="","-",Input!D75)</f>
        <v>-</v>
      </c>
      <c r="E75" s="85" t="str">
        <f>IF(Input!E75="","-",Input!E75)</f>
        <v>-</v>
      </c>
      <c r="F75" s="85" t="str">
        <f>IF(Input!F75="","-",Input!F75)</f>
        <v>-</v>
      </c>
      <c r="G75" s="85" t="str">
        <f>IF(Input!G75="","-",Input!G75)</f>
        <v>-</v>
      </c>
      <c r="H75" s="86" t="str">
        <f>IF(Input!H75="","-",Input!H75)</f>
        <v>-</v>
      </c>
      <c r="I75" s="308" t="str">
        <f>IF(Input!I75="","-",Input!I75)</f>
        <v>-</v>
      </c>
      <c r="K75" s="113" t="str">
        <f>IF(ISBLANK(VLOOKUP($B75,'MAIN - SCORING'!$B$14:$L$115,6,FALSE)),"-",VLOOKUP($B75,'MAIN - SCORING'!$B$14:$L$115,6,FALSE))</f>
        <v>-</v>
      </c>
      <c r="L75" s="113" t="str">
        <f>IF(ISBLANK(VLOOKUP($B75,'MAIN - SCORING'!$B$14:$L$115,7,FALSE)),"-",VLOOKUP($B75,'MAIN - SCORING'!$B$14:$L$115,7,FALSE))</f>
        <v>-</v>
      </c>
      <c r="M75" s="118">
        <f t="shared" si="142"/>
        <v>0</v>
      </c>
      <c r="N75" s="113" t="str">
        <f>IF(ISBLANK(VLOOKUP($B75,'MAIN - SCORING'!$B$14:$L$115,8,FALSE)),"-",VLOOKUP($B75,'MAIN - SCORING'!$B$14:$L$115,8,FALSE))</f>
        <v>-</v>
      </c>
      <c r="O75" s="113" t="str">
        <f>IF(ISBLANK(VLOOKUP($B75,'MAIN - SCORING'!$B$14:$L$115,9,FALSE)),"-",VLOOKUP($B75,'MAIN - SCORING'!$B$14:$L$115,9,FALSE))</f>
        <v>-</v>
      </c>
      <c r="P75" s="118">
        <f t="shared" si="143"/>
        <v>0</v>
      </c>
      <c r="Q75" s="113" t="str">
        <f>IF(ISBLANK(VLOOKUP($B75,'MAIN - SCORING'!$B$14:$L$115,10,FALSE)),"-",VLOOKUP($B75,'MAIN - SCORING'!$B$14:$L$115,10,FALSE))</f>
        <v>-</v>
      </c>
      <c r="R75" s="113" t="str">
        <f>IF(ISBLANK(VLOOKUP($B75,'MAIN - SCORING'!$B$14:$L$115,11,FALSE)),"-",VLOOKUP($B75,'MAIN - SCORING'!$B$14:$L$115,11,FALSE))</f>
        <v>-</v>
      </c>
      <c r="S75" s="118">
        <f t="shared" si="144"/>
        <v>0</v>
      </c>
      <c r="T75" s="111">
        <f t="shared" si="145"/>
        <v>0</v>
      </c>
      <c r="U75" s="113" t="str">
        <f>IF(ISBLANK(VLOOKUP($B75,'MAIN - SCORING'!$N$14:$X$115,6,FALSE)),"-",VLOOKUP($B75,'MAIN - SCORING'!$N$14:$X$115,6,FALSE))</f>
        <v>-</v>
      </c>
      <c r="V75" s="113" t="str">
        <f>IF(ISBLANK(VLOOKUP($B75,'MAIN - SCORING'!$N$14:$X$115,7,FALSE)),"-",VLOOKUP($B75,'MAIN - SCORING'!$N$14:$X$115,7,FALSE))</f>
        <v>-</v>
      </c>
      <c r="W75" s="118">
        <f t="shared" si="146"/>
        <v>0</v>
      </c>
      <c r="X75" s="113" t="str">
        <f>IF(ISBLANK(VLOOKUP($B75,'MAIN - SCORING'!$N$14:$X$115,8,FALSE)),"-",VLOOKUP($B75,'MAIN - SCORING'!$N$14:$X$115,8,FALSE))</f>
        <v>-</v>
      </c>
      <c r="Y75" s="113" t="str">
        <f>IF(ISBLANK(VLOOKUP($B75,'MAIN - SCORING'!$N$14:$X$115,9,FALSE)),"-",VLOOKUP($B75,'MAIN - SCORING'!$N$14:$X$115,9,FALSE))</f>
        <v>-</v>
      </c>
      <c r="Z75" s="118">
        <f t="shared" si="147"/>
        <v>0</v>
      </c>
      <c r="AA75" s="113" t="str">
        <f>IF(ISBLANK(VLOOKUP($B75,'MAIN - SCORING'!$N$14:$X$115,10,FALSE)),"-",VLOOKUP($B75,'MAIN - SCORING'!$N$14:$X$115,10,FALSE))</f>
        <v>-</v>
      </c>
      <c r="AB75" s="113" t="str">
        <f>IF(ISBLANK(VLOOKUP($B75,'MAIN - SCORING'!$N$14:$X$115,11,FALSE)),"-",VLOOKUP($B75,'MAIN - SCORING'!$N$14:$X$115,11,FALSE))</f>
        <v>-</v>
      </c>
      <c r="AC75" s="118">
        <f t="shared" si="148"/>
        <v>0</v>
      </c>
      <c r="AD75" s="111">
        <f t="shared" si="149"/>
        <v>0</v>
      </c>
      <c r="AE75" s="113" t="str">
        <f>IF(ISBLANK(VLOOKUP($B75,'MAIN - SCORING'!$Z$14:$AJ$115,6,FALSE)),"-",VLOOKUP($B75,'MAIN - SCORING'!$Z$14:$AJ$115,6,FALSE))</f>
        <v>-</v>
      </c>
      <c r="AF75" s="113" t="str">
        <f>IF(ISBLANK(VLOOKUP($B75,'MAIN - SCORING'!$Z$14:$AJ$115,7,FALSE)),"-",VLOOKUP($B75,'MAIN - SCORING'!$Z$14:$AJ$115,7,FALSE))</f>
        <v>-</v>
      </c>
      <c r="AG75" s="118">
        <f t="shared" si="150"/>
        <v>0</v>
      </c>
      <c r="AH75" s="113" t="str">
        <f>IF(ISBLANK(VLOOKUP($B75,'MAIN - SCORING'!$Z$14:$AJ$115,8,FALSE)),"-",VLOOKUP($B75,'MAIN - SCORING'!$Z$14:$AJ$115,8,FALSE))</f>
        <v>-</v>
      </c>
      <c r="AI75" s="113" t="str">
        <f>IF(ISBLANK(VLOOKUP($B75,'MAIN - SCORING'!$Z$14:$AJ$115,9,FALSE)),"-",VLOOKUP($B75,'MAIN - SCORING'!$Z$14:$AJ$115,9,FALSE))</f>
        <v>-</v>
      </c>
      <c r="AJ75" s="118">
        <f t="shared" si="151"/>
        <v>0</v>
      </c>
      <c r="AK75" s="113" t="str">
        <f>IF(ISBLANK(VLOOKUP($B75,'MAIN - SCORING'!$Z$14:$AJ$115,10,FALSE)),"-",VLOOKUP($B75,'MAIN - SCORING'!$Z$14:$AJ$115,10,FALSE))</f>
        <v>-</v>
      </c>
      <c r="AL75" s="113" t="str">
        <f>IF(ISBLANK(VLOOKUP($B75,'MAIN - SCORING'!$Z$14:$AJ$115,11,FALSE)),"-",VLOOKUP($B75,'MAIN - SCORING'!$Z$14:$AJ$115,11,FALSE))</f>
        <v>-</v>
      </c>
      <c r="AM75" s="118">
        <f t="shared" si="152"/>
        <v>0</v>
      </c>
      <c r="AN75" s="111">
        <f t="shared" si="153"/>
        <v>0</v>
      </c>
      <c r="AP75" s="115" t="str">
        <f t="shared" si="154"/>
        <v>-</v>
      </c>
      <c r="AQ75" s="130">
        <f t="shared" si="155"/>
        <v>0</v>
      </c>
      <c r="AR75" s="131">
        <f>IF(AQ75="-","-",(AQ75*Lookups!$T$3))</f>
        <v>0</v>
      </c>
      <c r="AS75" s="92" t="str">
        <f t="shared" si="218"/>
        <v>-</v>
      </c>
      <c r="AT75" s="92" t="str">
        <f t="shared" si="156"/>
        <v>-</v>
      </c>
      <c r="AU75" s="92" t="str">
        <f t="shared" si="157"/>
        <v>-</v>
      </c>
      <c r="AV75" s="93" t="str">
        <f>IF(I75="-","-",(I75/Lookups!$T$3))</f>
        <v>-</v>
      </c>
      <c r="AW75" s="94" t="str">
        <f t="shared" si="219"/>
        <v>-</v>
      </c>
      <c r="AX75" s="95" t="str">
        <f>IF(AW75="M",VLOOKUP(TEXT(MROUND(AV75,0.05),"#.00"),Lookups!$D$8:$E$3912,2,FALSE),"-")</f>
        <v>-</v>
      </c>
      <c r="AY75" s="95" t="str">
        <f>IF(AW75="W",VLOOKUP(TEXT(MROUND(AV75,0.05),"#.00"),Lookups!$J$8:$K$2640,2,FALSE),"-")</f>
        <v>-</v>
      </c>
      <c r="AZ75" s="95" t="str">
        <f>IF(H75="-","-",IF(AS75="Master",VLOOKUP(H75,Lookups!$O$8:$P$59,2,FALSE),"-"))</f>
        <v>-</v>
      </c>
      <c r="BB75" s="113" t="str">
        <f>IF(G75="-","-",VLOOKUP(G75,Input!$BZ$7:$CA$83,2,FALSE))</f>
        <v>-</v>
      </c>
      <c r="BD75" s="138" t="str">
        <f t="shared" si="158"/>
        <v>-</v>
      </c>
      <c r="BE75" s="139" t="str">
        <f t="shared" si="159"/>
        <v>-</v>
      </c>
      <c r="BF75" s="138" t="str">
        <f t="shared" si="160"/>
        <v>-</v>
      </c>
      <c r="BG75" s="139" t="str">
        <f t="shared" si="161"/>
        <v>-</v>
      </c>
      <c r="BH75" s="138" t="str">
        <f t="shared" si="162"/>
        <v>-</v>
      </c>
      <c r="BI75" s="139" t="str">
        <f t="shared" si="163"/>
        <v>-</v>
      </c>
      <c r="BJ75" s="138" t="str">
        <f t="shared" si="164"/>
        <v>-</v>
      </c>
      <c r="BK75" s="139" t="str">
        <f t="shared" si="165"/>
        <v>-</v>
      </c>
      <c r="BL75" s="138" t="str">
        <f t="shared" si="166"/>
        <v>-</v>
      </c>
      <c r="BM75" s="139" t="str">
        <f t="shared" si="167"/>
        <v>-</v>
      </c>
      <c r="BN75" s="138" t="str">
        <f t="shared" si="168"/>
        <v>-</v>
      </c>
      <c r="BO75" s="139" t="str">
        <f t="shared" si="169"/>
        <v>-</v>
      </c>
      <c r="BP75" s="138" t="str">
        <f t="shared" si="170"/>
        <v>-</v>
      </c>
      <c r="BQ75" s="139" t="str">
        <f t="shared" si="171"/>
        <v>-</v>
      </c>
      <c r="BR75" s="138" t="str">
        <f t="shared" si="172"/>
        <v>-</v>
      </c>
      <c r="BS75" s="139" t="str">
        <f t="shared" si="173"/>
        <v>-</v>
      </c>
      <c r="BT75" s="138" t="str">
        <f t="shared" si="174"/>
        <v>-</v>
      </c>
      <c r="BU75" s="139" t="str">
        <f t="shared" si="175"/>
        <v>-</v>
      </c>
      <c r="BV75" s="138" t="str">
        <f t="shared" si="176"/>
        <v>-</v>
      </c>
      <c r="BW75" s="139" t="str">
        <f t="shared" si="177"/>
        <v>-</v>
      </c>
      <c r="BX75" s="138" t="str">
        <f t="shared" si="178"/>
        <v>-</v>
      </c>
      <c r="BY75" s="139" t="str">
        <f t="shared" si="179"/>
        <v>-</v>
      </c>
      <c r="BZ75" s="138" t="str">
        <f t="shared" si="180"/>
        <v>-</v>
      </c>
      <c r="CA75" s="139" t="str">
        <f t="shared" si="181"/>
        <v>-</v>
      </c>
      <c r="CB75" s="138" t="str">
        <f t="shared" si="182"/>
        <v>-</v>
      </c>
      <c r="CC75" s="139" t="str">
        <f t="shared" si="183"/>
        <v>-</v>
      </c>
      <c r="CD75" s="138" t="str">
        <f t="shared" si="184"/>
        <v>-</v>
      </c>
      <c r="CE75" s="139" t="str">
        <f t="shared" si="185"/>
        <v>-</v>
      </c>
      <c r="CF75" s="138" t="str">
        <f t="shared" si="186"/>
        <v>-</v>
      </c>
      <c r="CG75" s="139" t="str">
        <f t="shared" si="187"/>
        <v>-</v>
      </c>
      <c r="CH75" s="138" t="str">
        <f t="shared" si="188"/>
        <v>-</v>
      </c>
      <c r="CI75" s="139" t="str">
        <f t="shared" si="189"/>
        <v>-</v>
      </c>
      <c r="CJ75" s="138" t="str">
        <f t="shared" si="190"/>
        <v>-</v>
      </c>
      <c r="CK75" s="139" t="str">
        <f t="shared" si="191"/>
        <v>-</v>
      </c>
      <c r="CL75" s="138" t="str">
        <f t="shared" si="192"/>
        <v>-</v>
      </c>
      <c r="CM75" s="139" t="str">
        <f t="shared" si="193"/>
        <v>-</v>
      </c>
      <c r="CN75" s="138" t="str">
        <f t="shared" si="194"/>
        <v>-</v>
      </c>
      <c r="CO75" s="139" t="str">
        <f t="shared" si="195"/>
        <v>-</v>
      </c>
      <c r="CP75" s="138" t="str">
        <f t="shared" si="196"/>
        <v>-</v>
      </c>
      <c r="CQ75" s="139" t="str">
        <f t="shared" si="197"/>
        <v>-</v>
      </c>
      <c r="CR75" s="138" t="str">
        <f t="shared" si="198"/>
        <v>-</v>
      </c>
      <c r="CS75" s="139" t="str">
        <f t="shared" si="199"/>
        <v>-</v>
      </c>
      <c r="CT75" s="138" t="str">
        <f t="shared" si="200"/>
        <v>-</v>
      </c>
      <c r="CU75" s="139" t="str">
        <f t="shared" si="201"/>
        <v>-</v>
      </c>
      <c r="CV75" s="138" t="str">
        <f t="shared" si="202"/>
        <v>-</v>
      </c>
      <c r="CW75" s="139" t="str">
        <f t="shared" si="203"/>
        <v>-</v>
      </c>
      <c r="CX75" s="138" t="str">
        <f t="shared" si="204"/>
        <v>-</v>
      </c>
      <c r="CY75" s="139" t="str">
        <f t="shared" si="205"/>
        <v>-</v>
      </c>
      <c r="CZ75" s="138" t="str">
        <f t="shared" si="206"/>
        <v>-</v>
      </c>
      <c r="DA75" s="139" t="str">
        <f t="shared" si="207"/>
        <v>-</v>
      </c>
      <c r="DB75" s="138" t="str">
        <f t="shared" si="208"/>
        <v>-</v>
      </c>
      <c r="DC75" s="139" t="str">
        <f t="shared" si="209"/>
        <v>-</v>
      </c>
      <c r="DD75" s="138" t="str">
        <f t="shared" si="210"/>
        <v>-</v>
      </c>
      <c r="DE75" s="139" t="str">
        <f t="shared" si="211"/>
        <v>-</v>
      </c>
      <c r="DF75" s="138" t="str">
        <f t="shared" si="212"/>
        <v>-</v>
      </c>
      <c r="DG75" s="139" t="str">
        <f t="shared" si="213"/>
        <v>-</v>
      </c>
      <c r="DH75" s="138" t="str">
        <f t="shared" si="214"/>
        <v>-</v>
      </c>
      <c r="DI75" s="139" t="str">
        <f t="shared" si="215"/>
        <v>-</v>
      </c>
      <c r="DJ75" s="138" t="str">
        <f t="shared" si="216"/>
        <v>-</v>
      </c>
      <c r="DK75" s="139" t="str">
        <f t="shared" si="217"/>
        <v>-</v>
      </c>
    </row>
    <row r="76" spans="2:115" x14ac:dyDescent="0.25">
      <c r="B76" s="44">
        <f>IF(Input!B76="","-",Input!B76)</f>
        <v>70</v>
      </c>
      <c r="C76" s="85" t="str">
        <f>IF(Input!C76="","-",Input!C76)</f>
        <v>-</v>
      </c>
      <c r="D76" s="85" t="str">
        <f>IF(Input!D76="","-",Input!D76)</f>
        <v>-</v>
      </c>
      <c r="E76" s="85" t="str">
        <f>IF(Input!E76="","-",Input!E76)</f>
        <v>-</v>
      </c>
      <c r="F76" s="85" t="str">
        <f>IF(Input!F76="","-",Input!F76)</f>
        <v>-</v>
      </c>
      <c r="G76" s="85" t="str">
        <f>IF(Input!G76="","-",Input!G76)</f>
        <v>-</v>
      </c>
      <c r="H76" s="86" t="str">
        <f>IF(Input!H76="","-",Input!H76)</f>
        <v>-</v>
      </c>
      <c r="I76" s="308" t="str">
        <f>IF(Input!I76="","-",Input!I76)</f>
        <v>-</v>
      </c>
      <c r="K76" s="113" t="str">
        <f>IF(ISBLANK(VLOOKUP($B76,'MAIN - SCORING'!$B$14:$L$115,6,FALSE)),"-",VLOOKUP($B76,'MAIN - SCORING'!$B$14:$L$115,6,FALSE))</f>
        <v>-</v>
      </c>
      <c r="L76" s="113" t="str">
        <f>IF(ISBLANK(VLOOKUP($B76,'MAIN - SCORING'!$B$14:$L$115,7,FALSE)),"-",VLOOKUP($B76,'MAIN - SCORING'!$B$14:$L$115,7,FALSE))</f>
        <v>-</v>
      </c>
      <c r="M76" s="118">
        <f t="shared" si="142"/>
        <v>0</v>
      </c>
      <c r="N76" s="113" t="str">
        <f>IF(ISBLANK(VLOOKUP($B76,'MAIN - SCORING'!$B$14:$L$115,8,FALSE)),"-",VLOOKUP($B76,'MAIN - SCORING'!$B$14:$L$115,8,FALSE))</f>
        <v>-</v>
      </c>
      <c r="O76" s="113" t="str">
        <f>IF(ISBLANK(VLOOKUP($B76,'MAIN - SCORING'!$B$14:$L$115,9,FALSE)),"-",VLOOKUP($B76,'MAIN - SCORING'!$B$14:$L$115,9,FALSE))</f>
        <v>-</v>
      </c>
      <c r="P76" s="118">
        <f t="shared" si="143"/>
        <v>0</v>
      </c>
      <c r="Q76" s="113" t="str">
        <f>IF(ISBLANK(VLOOKUP($B76,'MAIN - SCORING'!$B$14:$L$115,10,FALSE)),"-",VLOOKUP($B76,'MAIN - SCORING'!$B$14:$L$115,10,FALSE))</f>
        <v>-</v>
      </c>
      <c r="R76" s="113" t="str">
        <f>IF(ISBLANK(VLOOKUP($B76,'MAIN - SCORING'!$B$14:$L$115,11,FALSE)),"-",VLOOKUP($B76,'MAIN - SCORING'!$B$14:$L$115,11,FALSE))</f>
        <v>-</v>
      </c>
      <c r="S76" s="118">
        <f t="shared" si="144"/>
        <v>0</v>
      </c>
      <c r="T76" s="111">
        <f t="shared" si="145"/>
        <v>0</v>
      </c>
      <c r="U76" s="113" t="str">
        <f>IF(ISBLANK(VLOOKUP($B76,'MAIN - SCORING'!$N$14:$X$115,6,FALSE)),"-",VLOOKUP($B76,'MAIN - SCORING'!$N$14:$X$115,6,FALSE))</f>
        <v>-</v>
      </c>
      <c r="V76" s="113" t="str">
        <f>IF(ISBLANK(VLOOKUP($B76,'MAIN - SCORING'!$N$14:$X$115,7,FALSE)),"-",VLOOKUP($B76,'MAIN - SCORING'!$N$14:$X$115,7,FALSE))</f>
        <v>-</v>
      </c>
      <c r="W76" s="118">
        <f t="shared" si="146"/>
        <v>0</v>
      </c>
      <c r="X76" s="113" t="str">
        <f>IF(ISBLANK(VLOOKUP($B76,'MAIN - SCORING'!$N$14:$X$115,8,FALSE)),"-",VLOOKUP($B76,'MAIN - SCORING'!$N$14:$X$115,8,FALSE))</f>
        <v>-</v>
      </c>
      <c r="Y76" s="113" t="str">
        <f>IF(ISBLANK(VLOOKUP($B76,'MAIN - SCORING'!$N$14:$X$115,9,FALSE)),"-",VLOOKUP($B76,'MAIN - SCORING'!$N$14:$X$115,9,FALSE))</f>
        <v>-</v>
      </c>
      <c r="Z76" s="118">
        <f t="shared" si="147"/>
        <v>0</v>
      </c>
      <c r="AA76" s="113" t="str">
        <f>IF(ISBLANK(VLOOKUP($B76,'MAIN - SCORING'!$N$14:$X$115,10,FALSE)),"-",VLOOKUP($B76,'MAIN - SCORING'!$N$14:$X$115,10,FALSE))</f>
        <v>-</v>
      </c>
      <c r="AB76" s="113" t="str">
        <f>IF(ISBLANK(VLOOKUP($B76,'MAIN - SCORING'!$N$14:$X$115,11,FALSE)),"-",VLOOKUP($B76,'MAIN - SCORING'!$N$14:$X$115,11,FALSE))</f>
        <v>-</v>
      </c>
      <c r="AC76" s="118">
        <f t="shared" si="148"/>
        <v>0</v>
      </c>
      <c r="AD76" s="111">
        <f t="shared" si="149"/>
        <v>0</v>
      </c>
      <c r="AE76" s="113" t="str">
        <f>IF(ISBLANK(VLOOKUP($B76,'MAIN - SCORING'!$Z$14:$AJ$115,6,FALSE)),"-",VLOOKUP($B76,'MAIN - SCORING'!$Z$14:$AJ$115,6,FALSE))</f>
        <v>-</v>
      </c>
      <c r="AF76" s="113" t="str">
        <f>IF(ISBLANK(VLOOKUP($B76,'MAIN - SCORING'!$Z$14:$AJ$115,7,FALSE)),"-",VLOOKUP($B76,'MAIN - SCORING'!$Z$14:$AJ$115,7,FALSE))</f>
        <v>-</v>
      </c>
      <c r="AG76" s="118">
        <f t="shared" si="150"/>
        <v>0</v>
      </c>
      <c r="AH76" s="113" t="str">
        <f>IF(ISBLANK(VLOOKUP($B76,'MAIN - SCORING'!$Z$14:$AJ$115,8,FALSE)),"-",VLOOKUP($B76,'MAIN - SCORING'!$Z$14:$AJ$115,8,FALSE))</f>
        <v>-</v>
      </c>
      <c r="AI76" s="113" t="str">
        <f>IF(ISBLANK(VLOOKUP($B76,'MAIN - SCORING'!$Z$14:$AJ$115,9,FALSE)),"-",VLOOKUP($B76,'MAIN - SCORING'!$Z$14:$AJ$115,9,FALSE))</f>
        <v>-</v>
      </c>
      <c r="AJ76" s="118">
        <f t="shared" si="151"/>
        <v>0</v>
      </c>
      <c r="AK76" s="113" t="str">
        <f>IF(ISBLANK(VLOOKUP($B76,'MAIN - SCORING'!$Z$14:$AJ$115,10,FALSE)),"-",VLOOKUP($B76,'MAIN - SCORING'!$Z$14:$AJ$115,10,FALSE))</f>
        <v>-</v>
      </c>
      <c r="AL76" s="113" t="str">
        <f>IF(ISBLANK(VLOOKUP($B76,'MAIN - SCORING'!$Z$14:$AJ$115,11,FALSE)),"-",VLOOKUP($B76,'MAIN - SCORING'!$Z$14:$AJ$115,11,FALSE))</f>
        <v>-</v>
      </c>
      <c r="AM76" s="118">
        <f t="shared" si="152"/>
        <v>0</v>
      </c>
      <c r="AN76" s="111">
        <f t="shared" si="153"/>
        <v>0</v>
      </c>
      <c r="AP76" s="115" t="str">
        <f t="shared" si="154"/>
        <v>-</v>
      </c>
      <c r="AQ76" s="130">
        <f t="shared" si="155"/>
        <v>0</v>
      </c>
      <c r="AR76" s="131">
        <f>IF(AQ76="-","-",(AQ76*Lookups!$T$3))</f>
        <v>0</v>
      </c>
      <c r="AS76" s="92" t="str">
        <f t="shared" si="218"/>
        <v>-</v>
      </c>
      <c r="AT76" s="92" t="str">
        <f t="shared" si="156"/>
        <v>-</v>
      </c>
      <c r="AU76" s="92" t="str">
        <f t="shared" si="157"/>
        <v>-</v>
      </c>
      <c r="AV76" s="93" t="str">
        <f>IF(I76="-","-",(I76/Lookups!$T$3))</f>
        <v>-</v>
      </c>
      <c r="AW76" s="94" t="str">
        <f t="shared" si="219"/>
        <v>-</v>
      </c>
      <c r="AX76" s="95" t="str">
        <f>IF(AW76="M",VLOOKUP(TEXT(MROUND(AV76,0.05),"#.00"),Lookups!$D$8:$E$3912,2,FALSE),"-")</f>
        <v>-</v>
      </c>
      <c r="AY76" s="95" t="str">
        <f>IF(AW76="W",VLOOKUP(TEXT(MROUND(AV76,0.05),"#.00"),Lookups!$J$8:$K$2640,2,FALSE),"-")</f>
        <v>-</v>
      </c>
      <c r="AZ76" s="95" t="str">
        <f>IF(H76="-","-",IF(AS76="Master",VLOOKUP(H76,Lookups!$O$8:$P$59,2,FALSE),"-"))</f>
        <v>-</v>
      </c>
      <c r="BB76" s="113" t="str">
        <f>IF(G76="-","-",VLOOKUP(G76,Input!$BZ$7:$CA$83,2,FALSE))</f>
        <v>-</v>
      </c>
      <c r="BD76" s="138" t="str">
        <f t="shared" si="158"/>
        <v>-</v>
      </c>
      <c r="BE76" s="139" t="str">
        <f t="shared" si="159"/>
        <v>-</v>
      </c>
      <c r="BF76" s="138" t="str">
        <f t="shared" si="160"/>
        <v>-</v>
      </c>
      <c r="BG76" s="139" t="str">
        <f t="shared" si="161"/>
        <v>-</v>
      </c>
      <c r="BH76" s="138" t="str">
        <f t="shared" si="162"/>
        <v>-</v>
      </c>
      <c r="BI76" s="139" t="str">
        <f t="shared" si="163"/>
        <v>-</v>
      </c>
      <c r="BJ76" s="138" t="str">
        <f t="shared" si="164"/>
        <v>-</v>
      </c>
      <c r="BK76" s="139" t="str">
        <f t="shared" si="165"/>
        <v>-</v>
      </c>
      <c r="BL76" s="138" t="str">
        <f t="shared" si="166"/>
        <v>-</v>
      </c>
      <c r="BM76" s="139" t="str">
        <f t="shared" si="167"/>
        <v>-</v>
      </c>
      <c r="BN76" s="138" t="str">
        <f t="shared" si="168"/>
        <v>-</v>
      </c>
      <c r="BO76" s="139" t="str">
        <f t="shared" si="169"/>
        <v>-</v>
      </c>
      <c r="BP76" s="138" t="str">
        <f t="shared" si="170"/>
        <v>-</v>
      </c>
      <c r="BQ76" s="139" t="str">
        <f t="shared" si="171"/>
        <v>-</v>
      </c>
      <c r="BR76" s="138" t="str">
        <f t="shared" si="172"/>
        <v>-</v>
      </c>
      <c r="BS76" s="139" t="str">
        <f t="shared" si="173"/>
        <v>-</v>
      </c>
      <c r="BT76" s="138" t="str">
        <f t="shared" si="174"/>
        <v>-</v>
      </c>
      <c r="BU76" s="139" t="str">
        <f t="shared" si="175"/>
        <v>-</v>
      </c>
      <c r="BV76" s="138" t="str">
        <f t="shared" si="176"/>
        <v>-</v>
      </c>
      <c r="BW76" s="139" t="str">
        <f t="shared" si="177"/>
        <v>-</v>
      </c>
      <c r="BX76" s="138" t="str">
        <f t="shared" si="178"/>
        <v>-</v>
      </c>
      <c r="BY76" s="139" t="str">
        <f t="shared" si="179"/>
        <v>-</v>
      </c>
      <c r="BZ76" s="138" t="str">
        <f t="shared" si="180"/>
        <v>-</v>
      </c>
      <c r="CA76" s="139" t="str">
        <f t="shared" si="181"/>
        <v>-</v>
      </c>
      <c r="CB76" s="138" t="str">
        <f t="shared" si="182"/>
        <v>-</v>
      </c>
      <c r="CC76" s="139" t="str">
        <f t="shared" si="183"/>
        <v>-</v>
      </c>
      <c r="CD76" s="138" t="str">
        <f t="shared" si="184"/>
        <v>-</v>
      </c>
      <c r="CE76" s="139" t="str">
        <f t="shared" si="185"/>
        <v>-</v>
      </c>
      <c r="CF76" s="138" t="str">
        <f t="shared" si="186"/>
        <v>-</v>
      </c>
      <c r="CG76" s="139" t="str">
        <f t="shared" si="187"/>
        <v>-</v>
      </c>
      <c r="CH76" s="138" t="str">
        <f t="shared" si="188"/>
        <v>-</v>
      </c>
      <c r="CI76" s="139" t="str">
        <f t="shared" si="189"/>
        <v>-</v>
      </c>
      <c r="CJ76" s="138" t="str">
        <f t="shared" si="190"/>
        <v>-</v>
      </c>
      <c r="CK76" s="139" t="str">
        <f t="shared" si="191"/>
        <v>-</v>
      </c>
      <c r="CL76" s="138" t="str">
        <f t="shared" si="192"/>
        <v>-</v>
      </c>
      <c r="CM76" s="139" t="str">
        <f t="shared" si="193"/>
        <v>-</v>
      </c>
      <c r="CN76" s="138" t="str">
        <f t="shared" si="194"/>
        <v>-</v>
      </c>
      <c r="CO76" s="139" t="str">
        <f t="shared" si="195"/>
        <v>-</v>
      </c>
      <c r="CP76" s="138" t="str">
        <f t="shared" si="196"/>
        <v>-</v>
      </c>
      <c r="CQ76" s="139" t="str">
        <f t="shared" si="197"/>
        <v>-</v>
      </c>
      <c r="CR76" s="138" t="str">
        <f t="shared" si="198"/>
        <v>-</v>
      </c>
      <c r="CS76" s="139" t="str">
        <f t="shared" si="199"/>
        <v>-</v>
      </c>
      <c r="CT76" s="138" t="str">
        <f t="shared" si="200"/>
        <v>-</v>
      </c>
      <c r="CU76" s="139" t="str">
        <f t="shared" si="201"/>
        <v>-</v>
      </c>
      <c r="CV76" s="138" t="str">
        <f t="shared" si="202"/>
        <v>-</v>
      </c>
      <c r="CW76" s="139" t="str">
        <f t="shared" si="203"/>
        <v>-</v>
      </c>
      <c r="CX76" s="138" t="str">
        <f t="shared" si="204"/>
        <v>-</v>
      </c>
      <c r="CY76" s="139" t="str">
        <f t="shared" si="205"/>
        <v>-</v>
      </c>
      <c r="CZ76" s="138" t="str">
        <f t="shared" si="206"/>
        <v>-</v>
      </c>
      <c r="DA76" s="139" t="str">
        <f t="shared" si="207"/>
        <v>-</v>
      </c>
      <c r="DB76" s="138" t="str">
        <f t="shared" si="208"/>
        <v>-</v>
      </c>
      <c r="DC76" s="139" t="str">
        <f t="shared" si="209"/>
        <v>-</v>
      </c>
      <c r="DD76" s="138" t="str">
        <f t="shared" si="210"/>
        <v>-</v>
      </c>
      <c r="DE76" s="139" t="str">
        <f t="shared" si="211"/>
        <v>-</v>
      </c>
      <c r="DF76" s="138" t="str">
        <f t="shared" si="212"/>
        <v>-</v>
      </c>
      <c r="DG76" s="139" t="str">
        <f t="shared" si="213"/>
        <v>-</v>
      </c>
      <c r="DH76" s="138" t="str">
        <f t="shared" si="214"/>
        <v>-</v>
      </c>
      <c r="DI76" s="139" t="str">
        <f t="shared" si="215"/>
        <v>-</v>
      </c>
      <c r="DJ76" s="138" t="str">
        <f t="shared" si="216"/>
        <v>-</v>
      </c>
      <c r="DK76" s="139" t="str">
        <f t="shared" si="217"/>
        <v>-</v>
      </c>
    </row>
    <row r="77" spans="2:115" x14ac:dyDescent="0.25">
      <c r="B77" s="44">
        <f>IF(Input!B77="","-",Input!B77)</f>
        <v>71</v>
      </c>
      <c r="C77" s="85" t="str">
        <f>IF(Input!C77="","-",Input!C77)</f>
        <v>-</v>
      </c>
      <c r="D77" s="85" t="str">
        <f>IF(Input!D77="","-",Input!D77)</f>
        <v>-</v>
      </c>
      <c r="E77" s="85" t="str">
        <f>IF(Input!E77="","-",Input!E77)</f>
        <v>-</v>
      </c>
      <c r="F77" s="85" t="str">
        <f>IF(Input!F77="","-",Input!F77)</f>
        <v>-</v>
      </c>
      <c r="G77" s="85" t="str">
        <f>IF(Input!G77="","-",Input!G77)</f>
        <v>-</v>
      </c>
      <c r="H77" s="86" t="str">
        <f>IF(Input!H77="","-",Input!H77)</f>
        <v>-</v>
      </c>
      <c r="I77" s="308" t="str">
        <f>IF(Input!I77="","-",Input!I77)</f>
        <v>-</v>
      </c>
      <c r="K77" s="113" t="str">
        <f>IF(ISBLANK(VLOOKUP($B77,'MAIN - SCORING'!$B$14:$L$115,6,FALSE)),"-",VLOOKUP($B77,'MAIN - SCORING'!$B$14:$L$115,6,FALSE))</f>
        <v>-</v>
      </c>
      <c r="L77" s="113" t="str">
        <f>IF(ISBLANK(VLOOKUP($B77,'MAIN - SCORING'!$B$14:$L$115,7,FALSE)),"-",VLOOKUP($B77,'MAIN - SCORING'!$B$14:$L$115,7,FALSE))</f>
        <v>-</v>
      </c>
      <c r="M77" s="118">
        <f t="shared" si="142"/>
        <v>0</v>
      </c>
      <c r="N77" s="113" t="str">
        <f>IF(ISBLANK(VLOOKUP($B77,'MAIN - SCORING'!$B$14:$L$115,8,FALSE)),"-",VLOOKUP($B77,'MAIN - SCORING'!$B$14:$L$115,8,FALSE))</f>
        <v>-</v>
      </c>
      <c r="O77" s="113" t="str">
        <f>IF(ISBLANK(VLOOKUP($B77,'MAIN - SCORING'!$B$14:$L$115,9,FALSE)),"-",VLOOKUP($B77,'MAIN - SCORING'!$B$14:$L$115,9,FALSE))</f>
        <v>-</v>
      </c>
      <c r="P77" s="118">
        <f t="shared" si="143"/>
        <v>0</v>
      </c>
      <c r="Q77" s="113" t="str">
        <f>IF(ISBLANK(VLOOKUP($B77,'MAIN - SCORING'!$B$14:$L$115,10,FALSE)),"-",VLOOKUP($B77,'MAIN - SCORING'!$B$14:$L$115,10,FALSE))</f>
        <v>-</v>
      </c>
      <c r="R77" s="113" t="str">
        <f>IF(ISBLANK(VLOOKUP($B77,'MAIN - SCORING'!$B$14:$L$115,11,FALSE)),"-",VLOOKUP($B77,'MAIN - SCORING'!$B$14:$L$115,11,FALSE))</f>
        <v>-</v>
      </c>
      <c r="S77" s="118">
        <f t="shared" si="144"/>
        <v>0</v>
      </c>
      <c r="T77" s="111">
        <f t="shared" si="145"/>
        <v>0</v>
      </c>
      <c r="U77" s="113" t="str">
        <f>IF(ISBLANK(VLOOKUP($B77,'MAIN - SCORING'!$N$14:$X$115,6,FALSE)),"-",VLOOKUP($B77,'MAIN - SCORING'!$N$14:$X$115,6,FALSE))</f>
        <v>-</v>
      </c>
      <c r="V77" s="113" t="str">
        <f>IF(ISBLANK(VLOOKUP($B77,'MAIN - SCORING'!$N$14:$X$115,7,FALSE)),"-",VLOOKUP($B77,'MAIN - SCORING'!$N$14:$X$115,7,FALSE))</f>
        <v>-</v>
      </c>
      <c r="W77" s="118">
        <f t="shared" si="146"/>
        <v>0</v>
      </c>
      <c r="X77" s="113" t="str">
        <f>IF(ISBLANK(VLOOKUP($B77,'MAIN - SCORING'!$N$14:$X$115,8,FALSE)),"-",VLOOKUP($B77,'MAIN - SCORING'!$N$14:$X$115,8,FALSE))</f>
        <v>-</v>
      </c>
      <c r="Y77" s="113" t="str">
        <f>IF(ISBLANK(VLOOKUP($B77,'MAIN - SCORING'!$N$14:$X$115,9,FALSE)),"-",VLOOKUP($B77,'MAIN - SCORING'!$N$14:$X$115,9,FALSE))</f>
        <v>-</v>
      </c>
      <c r="Z77" s="118">
        <f t="shared" si="147"/>
        <v>0</v>
      </c>
      <c r="AA77" s="113" t="str">
        <f>IF(ISBLANK(VLOOKUP($B77,'MAIN - SCORING'!$N$14:$X$115,10,FALSE)),"-",VLOOKUP($B77,'MAIN - SCORING'!$N$14:$X$115,10,FALSE))</f>
        <v>-</v>
      </c>
      <c r="AB77" s="113" t="str">
        <f>IF(ISBLANK(VLOOKUP($B77,'MAIN - SCORING'!$N$14:$X$115,11,FALSE)),"-",VLOOKUP($B77,'MAIN - SCORING'!$N$14:$X$115,11,FALSE))</f>
        <v>-</v>
      </c>
      <c r="AC77" s="118">
        <f t="shared" si="148"/>
        <v>0</v>
      </c>
      <c r="AD77" s="111">
        <f t="shared" si="149"/>
        <v>0</v>
      </c>
      <c r="AE77" s="113" t="str">
        <f>IF(ISBLANK(VLOOKUP($B77,'MAIN - SCORING'!$Z$14:$AJ$115,6,FALSE)),"-",VLOOKUP($B77,'MAIN - SCORING'!$Z$14:$AJ$115,6,FALSE))</f>
        <v>-</v>
      </c>
      <c r="AF77" s="113" t="str">
        <f>IF(ISBLANK(VLOOKUP($B77,'MAIN - SCORING'!$Z$14:$AJ$115,7,FALSE)),"-",VLOOKUP($B77,'MAIN - SCORING'!$Z$14:$AJ$115,7,FALSE))</f>
        <v>-</v>
      </c>
      <c r="AG77" s="118">
        <f t="shared" si="150"/>
        <v>0</v>
      </c>
      <c r="AH77" s="113" t="str">
        <f>IF(ISBLANK(VLOOKUP($B77,'MAIN - SCORING'!$Z$14:$AJ$115,8,FALSE)),"-",VLOOKUP($B77,'MAIN - SCORING'!$Z$14:$AJ$115,8,FALSE))</f>
        <v>-</v>
      </c>
      <c r="AI77" s="113" t="str">
        <f>IF(ISBLANK(VLOOKUP($B77,'MAIN - SCORING'!$Z$14:$AJ$115,9,FALSE)),"-",VLOOKUP($B77,'MAIN - SCORING'!$Z$14:$AJ$115,9,FALSE))</f>
        <v>-</v>
      </c>
      <c r="AJ77" s="118">
        <f t="shared" si="151"/>
        <v>0</v>
      </c>
      <c r="AK77" s="113" t="str">
        <f>IF(ISBLANK(VLOOKUP($B77,'MAIN - SCORING'!$Z$14:$AJ$115,10,FALSE)),"-",VLOOKUP($B77,'MAIN - SCORING'!$Z$14:$AJ$115,10,FALSE))</f>
        <v>-</v>
      </c>
      <c r="AL77" s="113" t="str">
        <f>IF(ISBLANK(VLOOKUP($B77,'MAIN - SCORING'!$Z$14:$AJ$115,11,FALSE)),"-",VLOOKUP($B77,'MAIN - SCORING'!$Z$14:$AJ$115,11,FALSE))</f>
        <v>-</v>
      </c>
      <c r="AM77" s="118">
        <f t="shared" si="152"/>
        <v>0</v>
      </c>
      <c r="AN77" s="111">
        <f t="shared" si="153"/>
        <v>0</v>
      </c>
      <c r="AP77" s="115" t="str">
        <f t="shared" si="154"/>
        <v>-</v>
      </c>
      <c r="AQ77" s="130">
        <f t="shared" si="155"/>
        <v>0</v>
      </c>
      <c r="AR77" s="131">
        <f>IF(AQ77="-","-",(AQ77*Lookups!$T$3))</f>
        <v>0</v>
      </c>
      <c r="AS77" s="92" t="str">
        <f t="shared" ref="AS77" si="220">IF(ISERROR(SEARCH("master",G77)),"-","Master")</f>
        <v>-</v>
      </c>
      <c r="AT77" s="92" t="str">
        <f t="shared" ref="AT77" si="221">IF(ISERROR(SEARCH("bench only",G77)),"-","BO")</f>
        <v>-</v>
      </c>
      <c r="AU77" s="92" t="str">
        <f t="shared" ref="AU77" si="222">IF(AT77="-","-",IF($T$4="bench",T77,IF($AD$4="bench",AD77,AN77)))</f>
        <v>-</v>
      </c>
      <c r="AV77" s="93" t="str">
        <f>IF(I77="-","-",(I77/Lookups!$T$3))</f>
        <v>-</v>
      </c>
      <c r="AW77" s="94" t="str">
        <f t="shared" ref="AW77" si="223">IF(ISERR(SEARCH("women",G77)&gt;0),IF(ISERR(SEARCH("men",G77)&gt;0),"-","M"),"W")</f>
        <v>-</v>
      </c>
      <c r="AX77" s="95" t="str">
        <f>IF(AW77="M",VLOOKUP(TEXT(MROUND(AV77,0.05),"#.00"),Lookups!$D$8:$E$3912,2,FALSE),"-")</f>
        <v>-</v>
      </c>
      <c r="AY77" s="95" t="str">
        <f>IF(AW77="W",VLOOKUP(TEXT(MROUND(AV77,0.05),"#.00"),Lookups!$J$8:$K$2640,2,FALSE),"-")</f>
        <v>-</v>
      </c>
      <c r="AZ77" s="95" t="str">
        <f>IF(H77="-","-",IF(AS77="Master",VLOOKUP(H77,Lookups!$O$8:$P$59,2,FALSE),"-"))</f>
        <v>-</v>
      </c>
      <c r="BB77" s="113" t="str">
        <f>IF(G77="-","-",VLOOKUP(G77,Input!$BZ$7:$CA$83,2,FALSE))</f>
        <v>-</v>
      </c>
      <c r="BD77" s="138" t="str">
        <f t="shared" si="158"/>
        <v>-</v>
      </c>
      <c r="BE77" s="139" t="str">
        <f t="shared" si="159"/>
        <v>-</v>
      </c>
      <c r="BF77" s="138" t="str">
        <f t="shared" si="160"/>
        <v>-</v>
      </c>
      <c r="BG77" s="139" t="str">
        <f t="shared" si="161"/>
        <v>-</v>
      </c>
      <c r="BH77" s="138" t="str">
        <f t="shared" si="162"/>
        <v>-</v>
      </c>
      <c r="BI77" s="139" t="str">
        <f t="shared" si="163"/>
        <v>-</v>
      </c>
      <c r="BJ77" s="138" t="str">
        <f t="shared" si="164"/>
        <v>-</v>
      </c>
      <c r="BK77" s="139" t="str">
        <f t="shared" si="165"/>
        <v>-</v>
      </c>
      <c r="BL77" s="138" t="str">
        <f t="shared" si="166"/>
        <v>-</v>
      </c>
      <c r="BM77" s="139" t="str">
        <f t="shared" si="167"/>
        <v>-</v>
      </c>
      <c r="BN77" s="138" t="str">
        <f t="shared" si="168"/>
        <v>-</v>
      </c>
      <c r="BO77" s="139" t="str">
        <f t="shared" si="169"/>
        <v>-</v>
      </c>
      <c r="BP77" s="138" t="str">
        <f t="shared" si="170"/>
        <v>-</v>
      </c>
      <c r="BQ77" s="139" t="str">
        <f t="shared" si="171"/>
        <v>-</v>
      </c>
      <c r="BR77" s="138" t="str">
        <f t="shared" si="172"/>
        <v>-</v>
      </c>
      <c r="BS77" s="139" t="str">
        <f t="shared" si="173"/>
        <v>-</v>
      </c>
      <c r="BT77" s="138" t="str">
        <f t="shared" si="174"/>
        <v>-</v>
      </c>
      <c r="BU77" s="139" t="str">
        <f t="shared" si="175"/>
        <v>-</v>
      </c>
      <c r="BV77" s="138" t="str">
        <f t="shared" si="176"/>
        <v>-</v>
      </c>
      <c r="BW77" s="139" t="str">
        <f t="shared" si="177"/>
        <v>-</v>
      </c>
      <c r="BX77" s="138" t="str">
        <f t="shared" si="178"/>
        <v>-</v>
      </c>
      <c r="BY77" s="139" t="str">
        <f t="shared" si="179"/>
        <v>-</v>
      </c>
      <c r="BZ77" s="138" t="str">
        <f t="shared" si="180"/>
        <v>-</v>
      </c>
      <c r="CA77" s="139" t="str">
        <f t="shared" si="181"/>
        <v>-</v>
      </c>
      <c r="CB77" s="138" t="str">
        <f t="shared" si="182"/>
        <v>-</v>
      </c>
      <c r="CC77" s="139" t="str">
        <f t="shared" si="183"/>
        <v>-</v>
      </c>
      <c r="CD77" s="138" t="str">
        <f t="shared" si="184"/>
        <v>-</v>
      </c>
      <c r="CE77" s="139" t="str">
        <f t="shared" si="185"/>
        <v>-</v>
      </c>
      <c r="CF77" s="138" t="str">
        <f t="shared" si="186"/>
        <v>-</v>
      </c>
      <c r="CG77" s="139" t="str">
        <f t="shared" si="187"/>
        <v>-</v>
      </c>
      <c r="CH77" s="138" t="str">
        <f t="shared" si="188"/>
        <v>-</v>
      </c>
      <c r="CI77" s="139" t="str">
        <f t="shared" si="189"/>
        <v>-</v>
      </c>
      <c r="CJ77" s="138" t="str">
        <f t="shared" si="190"/>
        <v>-</v>
      </c>
      <c r="CK77" s="139" t="str">
        <f t="shared" si="191"/>
        <v>-</v>
      </c>
      <c r="CL77" s="138" t="str">
        <f t="shared" si="192"/>
        <v>-</v>
      </c>
      <c r="CM77" s="139" t="str">
        <f t="shared" si="193"/>
        <v>-</v>
      </c>
      <c r="CN77" s="138" t="str">
        <f t="shared" si="194"/>
        <v>-</v>
      </c>
      <c r="CO77" s="139" t="str">
        <f t="shared" si="195"/>
        <v>-</v>
      </c>
      <c r="CP77" s="138" t="str">
        <f t="shared" si="196"/>
        <v>-</v>
      </c>
      <c r="CQ77" s="139" t="str">
        <f t="shared" si="197"/>
        <v>-</v>
      </c>
      <c r="CR77" s="138" t="str">
        <f t="shared" si="198"/>
        <v>-</v>
      </c>
      <c r="CS77" s="139" t="str">
        <f t="shared" si="199"/>
        <v>-</v>
      </c>
      <c r="CT77" s="138" t="str">
        <f t="shared" si="200"/>
        <v>-</v>
      </c>
      <c r="CU77" s="139" t="str">
        <f t="shared" si="201"/>
        <v>-</v>
      </c>
      <c r="CV77" s="138" t="str">
        <f t="shared" si="202"/>
        <v>-</v>
      </c>
      <c r="CW77" s="139" t="str">
        <f t="shared" si="203"/>
        <v>-</v>
      </c>
      <c r="CX77" s="138" t="str">
        <f t="shared" si="204"/>
        <v>-</v>
      </c>
      <c r="CY77" s="139" t="str">
        <f t="shared" si="205"/>
        <v>-</v>
      </c>
      <c r="CZ77" s="138" t="str">
        <f t="shared" si="206"/>
        <v>-</v>
      </c>
      <c r="DA77" s="139" t="str">
        <f t="shared" si="207"/>
        <v>-</v>
      </c>
      <c r="DB77" s="138" t="str">
        <f t="shared" si="208"/>
        <v>-</v>
      </c>
      <c r="DC77" s="139" t="str">
        <f t="shared" si="209"/>
        <v>-</v>
      </c>
      <c r="DD77" s="138" t="str">
        <f t="shared" si="210"/>
        <v>-</v>
      </c>
      <c r="DE77" s="139" t="str">
        <f t="shared" si="211"/>
        <v>-</v>
      </c>
      <c r="DF77" s="138" t="str">
        <f t="shared" si="212"/>
        <v>-</v>
      </c>
      <c r="DG77" s="139" t="str">
        <f t="shared" si="213"/>
        <v>-</v>
      </c>
      <c r="DH77" s="138" t="str">
        <f t="shared" si="214"/>
        <v>-</v>
      </c>
      <c r="DI77" s="139" t="str">
        <f t="shared" si="215"/>
        <v>-</v>
      </c>
      <c r="DJ77" s="138" t="str">
        <f t="shared" si="216"/>
        <v>-</v>
      </c>
      <c r="DK77" s="139" t="str">
        <f t="shared" si="217"/>
        <v>-</v>
      </c>
    </row>
    <row r="78" spans="2:115" x14ac:dyDescent="0.25">
      <c r="B78" s="44">
        <f>IF(Input!B78="","-",Input!B78)</f>
        <v>72</v>
      </c>
      <c r="C78" s="85" t="str">
        <f>IF(Input!C78="","-",Input!C78)</f>
        <v>-</v>
      </c>
      <c r="D78" s="85" t="str">
        <f>IF(Input!D78="","-",Input!D78)</f>
        <v>-</v>
      </c>
      <c r="E78" s="85" t="str">
        <f>IF(Input!E78="","-",Input!E78)</f>
        <v>-</v>
      </c>
      <c r="F78" s="85" t="str">
        <f>IF(Input!F78="","-",Input!F78)</f>
        <v>-</v>
      </c>
      <c r="G78" s="85" t="str">
        <f>IF(Input!G78="","-",Input!G78)</f>
        <v>-</v>
      </c>
      <c r="H78" s="86" t="str">
        <f>IF(Input!H78="","-",Input!H78)</f>
        <v>-</v>
      </c>
      <c r="I78" s="308" t="str">
        <f>IF(Input!I78="","-",Input!I78)</f>
        <v>-</v>
      </c>
      <c r="K78" s="113" t="str">
        <f>IF(ISBLANK(VLOOKUP($B78,'MAIN - SCORING'!$B$14:$L$115,6,FALSE)),"-",VLOOKUP($B78,'MAIN - SCORING'!$B$14:$L$115,6,FALSE))</f>
        <v>-</v>
      </c>
      <c r="L78" s="113" t="str">
        <f>IF(ISBLANK(VLOOKUP($B78,'MAIN - SCORING'!$B$14:$L$115,7,FALSE)),"-",VLOOKUP($B78,'MAIN - SCORING'!$B$14:$L$115,7,FALSE))</f>
        <v>-</v>
      </c>
      <c r="M78" s="118">
        <f t="shared" si="142"/>
        <v>0</v>
      </c>
      <c r="N78" s="113" t="str">
        <f>IF(ISBLANK(VLOOKUP($B78,'MAIN - SCORING'!$B$14:$L$115,8,FALSE)),"-",VLOOKUP($B78,'MAIN - SCORING'!$B$14:$L$115,8,FALSE))</f>
        <v>-</v>
      </c>
      <c r="O78" s="113" t="str">
        <f>IF(ISBLANK(VLOOKUP($B78,'MAIN - SCORING'!$B$14:$L$115,9,FALSE)),"-",VLOOKUP($B78,'MAIN - SCORING'!$B$14:$L$115,9,FALSE))</f>
        <v>-</v>
      </c>
      <c r="P78" s="118">
        <f t="shared" si="143"/>
        <v>0</v>
      </c>
      <c r="Q78" s="113" t="str">
        <f>IF(ISBLANK(VLOOKUP($B78,'MAIN - SCORING'!$B$14:$L$115,10,FALSE)),"-",VLOOKUP($B78,'MAIN - SCORING'!$B$14:$L$115,10,FALSE))</f>
        <v>-</v>
      </c>
      <c r="R78" s="113" t="str">
        <f>IF(ISBLANK(VLOOKUP($B78,'MAIN - SCORING'!$B$14:$L$115,11,FALSE)),"-",VLOOKUP($B78,'MAIN - SCORING'!$B$14:$L$115,11,FALSE))</f>
        <v>-</v>
      </c>
      <c r="S78" s="118">
        <f t="shared" si="144"/>
        <v>0</v>
      </c>
      <c r="T78" s="111">
        <f t="shared" si="145"/>
        <v>0</v>
      </c>
      <c r="U78" s="113" t="str">
        <f>IF(ISBLANK(VLOOKUP($B78,'MAIN - SCORING'!$N$14:$X$115,6,FALSE)),"-",VLOOKUP($B78,'MAIN - SCORING'!$N$14:$X$115,6,FALSE))</f>
        <v>-</v>
      </c>
      <c r="V78" s="113" t="str">
        <f>IF(ISBLANK(VLOOKUP($B78,'MAIN - SCORING'!$N$14:$X$115,7,FALSE)),"-",VLOOKUP($B78,'MAIN - SCORING'!$N$14:$X$115,7,FALSE))</f>
        <v>-</v>
      </c>
      <c r="W78" s="118">
        <f t="shared" si="146"/>
        <v>0</v>
      </c>
      <c r="X78" s="113" t="str">
        <f>IF(ISBLANK(VLOOKUP($B78,'MAIN - SCORING'!$N$14:$X$115,8,FALSE)),"-",VLOOKUP($B78,'MAIN - SCORING'!$N$14:$X$115,8,FALSE))</f>
        <v>-</v>
      </c>
      <c r="Y78" s="113" t="str">
        <f>IF(ISBLANK(VLOOKUP($B78,'MAIN - SCORING'!$N$14:$X$115,9,FALSE)),"-",VLOOKUP($B78,'MAIN - SCORING'!$N$14:$X$115,9,FALSE))</f>
        <v>-</v>
      </c>
      <c r="Z78" s="118">
        <f t="shared" si="147"/>
        <v>0</v>
      </c>
      <c r="AA78" s="113" t="str">
        <f>IF(ISBLANK(VLOOKUP($B78,'MAIN - SCORING'!$N$14:$X$115,10,FALSE)),"-",VLOOKUP($B78,'MAIN - SCORING'!$N$14:$X$115,10,FALSE))</f>
        <v>-</v>
      </c>
      <c r="AB78" s="113" t="str">
        <f>IF(ISBLANK(VLOOKUP($B78,'MAIN - SCORING'!$N$14:$X$115,11,FALSE)),"-",VLOOKUP($B78,'MAIN - SCORING'!$N$14:$X$115,11,FALSE))</f>
        <v>-</v>
      </c>
      <c r="AC78" s="118">
        <f t="shared" si="148"/>
        <v>0</v>
      </c>
      <c r="AD78" s="111">
        <f t="shared" si="149"/>
        <v>0</v>
      </c>
      <c r="AE78" s="113" t="str">
        <f>IF(ISBLANK(VLOOKUP($B78,'MAIN - SCORING'!$Z$14:$AJ$115,6,FALSE)),"-",VLOOKUP($B78,'MAIN - SCORING'!$Z$14:$AJ$115,6,FALSE))</f>
        <v>-</v>
      </c>
      <c r="AF78" s="113" t="str">
        <f>IF(ISBLANK(VLOOKUP($B78,'MAIN - SCORING'!$Z$14:$AJ$115,7,FALSE)),"-",VLOOKUP($B78,'MAIN - SCORING'!$Z$14:$AJ$115,7,FALSE))</f>
        <v>-</v>
      </c>
      <c r="AG78" s="118">
        <f t="shared" si="150"/>
        <v>0</v>
      </c>
      <c r="AH78" s="113" t="str">
        <f>IF(ISBLANK(VLOOKUP($B78,'MAIN - SCORING'!$Z$14:$AJ$115,8,FALSE)),"-",VLOOKUP($B78,'MAIN - SCORING'!$Z$14:$AJ$115,8,FALSE))</f>
        <v>-</v>
      </c>
      <c r="AI78" s="113" t="str">
        <f>IF(ISBLANK(VLOOKUP($B78,'MAIN - SCORING'!$Z$14:$AJ$115,9,FALSE)),"-",VLOOKUP($B78,'MAIN - SCORING'!$Z$14:$AJ$115,9,FALSE))</f>
        <v>-</v>
      </c>
      <c r="AJ78" s="118">
        <f t="shared" si="151"/>
        <v>0</v>
      </c>
      <c r="AK78" s="113" t="str">
        <f>IF(ISBLANK(VLOOKUP($B78,'MAIN - SCORING'!$Z$14:$AJ$115,10,FALSE)),"-",VLOOKUP($B78,'MAIN - SCORING'!$Z$14:$AJ$115,10,FALSE))</f>
        <v>-</v>
      </c>
      <c r="AL78" s="113" t="str">
        <f>IF(ISBLANK(VLOOKUP($B78,'MAIN - SCORING'!$Z$14:$AJ$115,11,FALSE)),"-",VLOOKUP($B78,'MAIN - SCORING'!$Z$14:$AJ$115,11,FALSE))</f>
        <v>-</v>
      </c>
      <c r="AM78" s="118">
        <f t="shared" si="152"/>
        <v>0</v>
      </c>
      <c r="AN78" s="111">
        <f t="shared" si="153"/>
        <v>0</v>
      </c>
      <c r="AP78" s="115" t="str">
        <f t="shared" si="154"/>
        <v>-</v>
      </c>
      <c r="AQ78" s="130">
        <f t="shared" si="155"/>
        <v>0</v>
      </c>
      <c r="AR78" s="131">
        <f>IF(AQ78="-","-",(AQ78*Lookups!$T$3))</f>
        <v>0</v>
      </c>
      <c r="AS78" s="92" t="str">
        <f t="shared" ref="AS78:AS99" si="224">IF(ISERROR(SEARCH("master",G78)),"-","Master")</f>
        <v>-</v>
      </c>
      <c r="AT78" s="92" t="str">
        <f t="shared" ref="AT78:AT99" si="225">IF(ISERROR(SEARCH("bench only",G78)),"-","BO")</f>
        <v>-</v>
      </c>
      <c r="AU78" s="92" t="str">
        <f t="shared" ref="AU78:AU99" si="226">IF(AT78="-","-",IF($T$4="bench",T78,IF($AD$4="bench",AD78,AN78)))</f>
        <v>-</v>
      </c>
      <c r="AV78" s="93" t="str">
        <f>IF(I78="-","-",(I78/Lookups!$T$3))</f>
        <v>-</v>
      </c>
      <c r="AW78" s="94" t="str">
        <f t="shared" ref="AW78:AW99" si="227">IF(ISERR(SEARCH("women",G78)&gt;0),IF(ISERR(SEARCH("men",G78)&gt;0),"-","M"),"W")</f>
        <v>-</v>
      </c>
      <c r="AX78" s="95" t="str">
        <f>IF(AW78="M",VLOOKUP(TEXT(MROUND(AV78,0.05),"#.00"),Lookups!$D$8:$E$3912,2,FALSE),"-")</f>
        <v>-</v>
      </c>
      <c r="AY78" s="95" t="str">
        <f>IF(AW78="W",VLOOKUP(TEXT(MROUND(AV78,0.05),"#.00"),Lookups!$J$8:$K$2640,2,FALSE),"-")</f>
        <v>-</v>
      </c>
      <c r="AZ78" s="95" t="str">
        <f>IF(H78="-","-",IF(AS78="Master",VLOOKUP(H78,Lookups!$O$8:$P$59,2,FALSE),"-"))</f>
        <v>-</v>
      </c>
      <c r="BB78" s="113" t="str">
        <f>IF(G78="-","-",VLOOKUP(G78,Input!$BZ$7:$CA$83,2,FALSE))</f>
        <v>-</v>
      </c>
      <c r="BD78" s="138" t="str">
        <f t="shared" si="158"/>
        <v>-</v>
      </c>
      <c r="BE78" s="139" t="str">
        <f t="shared" si="159"/>
        <v>-</v>
      </c>
      <c r="BF78" s="138" t="str">
        <f t="shared" si="160"/>
        <v>-</v>
      </c>
      <c r="BG78" s="139" t="str">
        <f t="shared" si="161"/>
        <v>-</v>
      </c>
      <c r="BH78" s="138" t="str">
        <f t="shared" si="162"/>
        <v>-</v>
      </c>
      <c r="BI78" s="139" t="str">
        <f t="shared" si="163"/>
        <v>-</v>
      </c>
      <c r="BJ78" s="138" t="str">
        <f t="shared" si="164"/>
        <v>-</v>
      </c>
      <c r="BK78" s="139" t="str">
        <f t="shared" si="165"/>
        <v>-</v>
      </c>
      <c r="BL78" s="138" t="str">
        <f t="shared" si="166"/>
        <v>-</v>
      </c>
      <c r="BM78" s="139" t="str">
        <f t="shared" si="167"/>
        <v>-</v>
      </c>
      <c r="BN78" s="138" t="str">
        <f t="shared" si="168"/>
        <v>-</v>
      </c>
      <c r="BO78" s="139" t="str">
        <f t="shared" si="169"/>
        <v>-</v>
      </c>
      <c r="BP78" s="138" t="str">
        <f t="shared" si="170"/>
        <v>-</v>
      </c>
      <c r="BQ78" s="139" t="str">
        <f t="shared" si="171"/>
        <v>-</v>
      </c>
      <c r="BR78" s="138" t="str">
        <f t="shared" si="172"/>
        <v>-</v>
      </c>
      <c r="BS78" s="139" t="str">
        <f t="shared" si="173"/>
        <v>-</v>
      </c>
      <c r="BT78" s="138" t="str">
        <f t="shared" si="174"/>
        <v>-</v>
      </c>
      <c r="BU78" s="139" t="str">
        <f t="shared" si="175"/>
        <v>-</v>
      </c>
      <c r="BV78" s="138" t="str">
        <f t="shared" si="176"/>
        <v>-</v>
      </c>
      <c r="BW78" s="139" t="str">
        <f t="shared" si="177"/>
        <v>-</v>
      </c>
      <c r="BX78" s="138" t="str">
        <f t="shared" si="178"/>
        <v>-</v>
      </c>
      <c r="BY78" s="139" t="str">
        <f t="shared" si="179"/>
        <v>-</v>
      </c>
      <c r="BZ78" s="138" t="str">
        <f t="shared" si="180"/>
        <v>-</v>
      </c>
      <c r="CA78" s="139" t="str">
        <f t="shared" si="181"/>
        <v>-</v>
      </c>
      <c r="CB78" s="138" t="str">
        <f t="shared" si="182"/>
        <v>-</v>
      </c>
      <c r="CC78" s="139" t="str">
        <f t="shared" si="183"/>
        <v>-</v>
      </c>
      <c r="CD78" s="138" t="str">
        <f t="shared" si="184"/>
        <v>-</v>
      </c>
      <c r="CE78" s="139" t="str">
        <f t="shared" si="185"/>
        <v>-</v>
      </c>
      <c r="CF78" s="138" t="str">
        <f t="shared" si="186"/>
        <v>-</v>
      </c>
      <c r="CG78" s="139" t="str">
        <f t="shared" si="187"/>
        <v>-</v>
      </c>
      <c r="CH78" s="138" t="str">
        <f t="shared" si="188"/>
        <v>-</v>
      </c>
      <c r="CI78" s="139" t="str">
        <f t="shared" si="189"/>
        <v>-</v>
      </c>
      <c r="CJ78" s="138" t="str">
        <f t="shared" si="190"/>
        <v>-</v>
      </c>
      <c r="CK78" s="139" t="str">
        <f t="shared" si="191"/>
        <v>-</v>
      </c>
      <c r="CL78" s="138" t="str">
        <f t="shared" si="192"/>
        <v>-</v>
      </c>
      <c r="CM78" s="139" t="str">
        <f t="shared" si="193"/>
        <v>-</v>
      </c>
      <c r="CN78" s="138" t="str">
        <f t="shared" si="194"/>
        <v>-</v>
      </c>
      <c r="CO78" s="139" t="str">
        <f t="shared" si="195"/>
        <v>-</v>
      </c>
      <c r="CP78" s="138" t="str">
        <f t="shared" si="196"/>
        <v>-</v>
      </c>
      <c r="CQ78" s="139" t="str">
        <f t="shared" si="197"/>
        <v>-</v>
      </c>
      <c r="CR78" s="138" t="str">
        <f t="shared" si="198"/>
        <v>-</v>
      </c>
      <c r="CS78" s="139" t="str">
        <f t="shared" si="199"/>
        <v>-</v>
      </c>
      <c r="CT78" s="138" t="str">
        <f t="shared" si="200"/>
        <v>-</v>
      </c>
      <c r="CU78" s="139" t="str">
        <f t="shared" si="201"/>
        <v>-</v>
      </c>
      <c r="CV78" s="138" t="str">
        <f t="shared" si="202"/>
        <v>-</v>
      </c>
      <c r="CW78" s="139" t="str">
        <f t="shared" si="203"/>
        <v>-</v>
      </c>
      <c r="CX78" s="138" t="str">
        <f t="shared" si="204"/>
        <v>-</v>
      </c>
      <c r="CY78" s="139" t="str">
        <f t="shared" si="205"/>
        <v>-</v>
      </c>
      <c r="CZ78" s="138" t="str">
        <f t="shared" si="206"/>
        <v>-</v>
      </c>
      <c r="DA78" s="139" t="str">
        <f t="shared" si="207"/>
        <v>-</v>
      </c>
      <c r="DB78" s="138" t="str">
        <f t="shared" si="208"/>
        <v>-</v>
      </c>
      <c r="DC78" s="139" t="str">
        <f t="shared" si="209"/>
        <v>-</v>
      </c>
      <c r="DD78" s="138" t="str">
        <f t="shared" si="210"/>
        <v>-</v>
      </c>
      <c r="DE78" s="139" t="str">
        <f t="shared" si="211"/>
        <v>-</v>
      </c>
      <c r="DF78" s="138" t="str">
        <f t="shared" si="212"/>
        <v>-</v>
      </c>
      <c r="DG78" s="139" t="str">
        <f t="shared" si="213"/>
        <v>-</v>
      </c>
      <c r="DH78" s="138" t="str">
        <f t="shared" si="214"/>
        <v>-</v>
      </c>
      <c r="DI78" s="139" t="str">
        <f t="shared" si="215"/>
        <v>-</v>
      </c>
      <c r="DJ78" s="138" t="str">
        <f t="shared" si="216"/>
        <v>-</v>
      </c>
      <c r="DK78" s="139" t="str">
        <f t="shared" si="217"/>
        <v>-</v>
      </c>
    </row>
    <row r="79" spans="2:115" x14ac:dyDescent="0.25">
      <c r="B79" s="44">
        <f>IF(Input!B79="","-",Input!B79)</f>
        <v>73</v>
      </c>
      <c r="C79" s="85" t="str">
        <f>IF(Input!C79="","-",Input!C79)</f>
        <v>-</v>
      </c>
      <c r="D79" s="85" t="str">
        <f>IF(Input!D79="","-",Input!D79)</f>
        <v>-</v>
      </c>
      <c r="E79" s="85" t="str">
        <f>IF(Input!E79="","-",Input!E79)</f>
        <v>-</v>
      </c>
      <c r="F79" s="85" t="str">
        <f>IF(Input!F79="","-",Input!F79)</f>
        <v>-</v>
      </c>
      <c r="G79" s="85" t="str">
        <f>IF(Input!G79="","-",Input!G79)</f>
        <v>-</v>
      </c>
      <c r="H79" s="86" t="str">
        <f>IF(Input!H79="","-",Input!H79)</f>
        <v>-</v>
      </c>
      <c r="I79" s="308" t="str">
        <f>IF(Input!I79="","-",Input!I79)</f>
        <v>-</v>
      </c>
      <c r="K79" s="113" t="str">
        <f>IF(ISBLANK(VLOOKUP($B79,'MAIN - SCORING'!$B$14:$L$115,6,FALSE)),"-",VLOOKUP($B79,'MAIN - SCORING'!$B$14:$L$115,6,FALSE))</f>
        <v>-</v>
      </c>
      <c r="L79" s="113" t="str">
        <f>IF(ISBLANK(VLOOKUP($B79,'MAIN - SCORING'!$B$14:$L$115,7,FALSE)),"-",VLOOKUP($B79,'MAIN - SCORING'!$B$14:$L$115,7,FALSE))</f>
        <v>-</v>
      </c>
      <c r="M79" s="118">
        <f t="shared" si="142"/>
        <v>0</v>
      </c>
      <c r="N79" s="113" t="str">
        <f>IF(ISBLANK(VLOOKUP($B79,'MAIN - SCORING'!$B$14:$L$115,8,FALSE)),"-",VLOOKUP($B79,'MAIN - SCORING'!$B$14:$L$115,8,FALSE))</f>
        <v>-</v>
      </c>
      <c r="O79" s="113" t="str">
        <f>IF(ISBLANK(VLOOKUP($B79,'MAIN - SCORING'!$B$14:$L$115,9,FALSE)),"-",VLOOKUP($B79,'MAIN - SCORING'!$B$14:$L$115,9,FALSE))</f>
        <v>-</v>
      </c>
      <c r="P79" s="118">
        <f t="shared" si="143"/>
        <v>0</v>
      </c>
      <c r="Q79" s="113" t="str">
        <f>IF(ISBLANK(VLOOKUP($B79,'MAIN - SCORING'!$B$14:$L$115,10,FALSE)),"-",VLOOKUP($B79,'MAIN - SCORING'!$B$14:$L$115,10,FALSE))</f>
        <v>-</v>
      </c>
      <c r="R79" s="113" t="str">
        <f>IF(ISBLANK(VLOOKUP($B79,'MAIN - SCORING'!$B$14:$L$115,11,FALSE)),"-",VLOOKUP($B79,'MAIN - SCORING'!$B$14:$L$115,11,FALSE))</f>
        <v>-</v>
      </c>
      <c r="S79" s="118">
        <f t="shared" si="144"/>
        <v>0</v>
      </c>
      <c r="T79" s="111">
        <f t="shared" si="145"/>
        <v>0</v>
      </c>
      <c r="U79" s="113" t="str">
        <f>IF(ISBLANK(VLOOKUP($B79,'MAIN - SCORING'!$N$14:$X$115,6,FALSE)),"-",VLOOKUP($B79,'MAIN - SCORING'!$N$14:$X$115,6,FALSE))</f>
        <v>-</v>
      </c>
      <c r="V79" s="113" t="str">
        <f>IF(ISBLANK(VLOOKUP($B79,'MAIN - SCORING'!$N$14:$X$115,7,FALSE)),"-",VLOOKUP($B79,'MAIN - SCORING'!$N$14:$X$115,7,FALSE))</f>
        <v>-</v>
      </c>
      <c r="W79" s="118">
        <f t="shared" si="146"/>
        <v>0</v>
      </c>
      <c r="X79" s="113" t="str">
        <f>IF(ISBLANK(VLOOKUP($B79,'MAIN - SCORING'!$N$14:$X$115,8,FALSE)),"-",VLOOKUP($B79,'MAIN - SCORING'!$N$14:$X$115,8,FALSE))</f>
        <v>-</v>
      </c>
      <c r="Y79" s="113" t="str">
        <f>IF(ISBLANK(VLOOKUP($B79,'MAIN - SCORING'!$N$14:$X$115,9,FALSE)),"-",VLOOKUP($B79,'MAIN - SCORING'!$N$14:$X$115,9,FALSE))</f>
        <v>-</v>
      </c>
      <c r="Z79" s="118">
        <f t="shared" si="147"/>
        <v>0</v>
      </c>
      <c r="AA79" s="113" t="str">
        <f>IF(ISBLANK(VLOOKUP($B79,'MAIN - SCORING'!$N$14:$X$115,10,FALSE)),"-",VLOOKUP($B79,'MAIN - SCORING'!$N$14:$X$115,10,FALSE))</f>
        <v>-</v>
      </c>
      <c r="AB79" s="113" t="str">
        <f>IF(ISBLANK(VLOOKUP($B79,'MAIN - SCORING'!$N$14:$X$115,11,FALSE)),"-",VLOOKUP($B79,'MAIN - SCORING'!$N$14:$X$115,11,FALSE))</f>
        <v>-</v>
      </c>
      <c r="AC79" s="118">
        <f t="shared" si="148"/>
        <v>0</v>
      </c>
      <c r="AD79" s="111">
        <f t="shared" si="149"/>
        <v>0</v>
      </c>
      <c r="AE79" s="113" t="str">
        <f>IF(ISBLANK(VLOOKUP($B79,'MAIN - SCORING'!$Z$14:$AJ$115,6,FALSE)),"-",VLOOKUP($B79,'MAIN - SCORING'!$Z$14:$AJ$115,6,FALSE))</f>
        <v>-</v>
      </c>
      <c r="AF79" s="113" t="str">
        <f>IF(ISBLANK(VLOOKUP($B79,'MAIN - SCORING'!$Z$14:$AJ$115,7,FALSE)),"-",VLOOKUP($B79,'MAIN - SCORING'!$Z$14:$AJ$115,7,FALSE))</f>
        <v>-</v>
      </c>
      <c r="AG79" s="118">
        <f t="shared" si="150"/>
        <v>0</v>
      </c>
      <c r="AH79" s="113" t="str">
        <f>IF(ISBLANK(VLOOKUP($B79,'MAIN - SCORING'!$Z$14:$AJ$115,8,FALSE)),"-",VLOOKUP($B79,'MAIN - SCORING'!$Z$14:$AJ$115,8,FALSE))</f>
        <v>-</v>
      </c>
      <c r="AI79" s="113" t="str">
        <f>IF(ISBLANK(VLOOKUP($B79,'MAIN - SCORING'!$Z$14:$AJ$115,9,FALSE)),"-",VLOOKUP($B79,'MAIN - SCORING'!$Z$14:$AJ$115,9,FALSE))</f>
        <v>-</v>
      </c>
      <c r="AJ79" s="118">
        <f t="shared" si="151"/>
        <v>0</v>
      </c>
      <c r="AK79" s="113" t="str">
        <f>IF(ISBLANK(VLOOKUP($B79,'MAIN - SCORING'!$Z$14:$AJ$115,10,FALSE)),"-",VLOOKUP($B79,'MAIN - SCORING'!$Z$14:$AJ$115,10,FALSE))</f>
        <v>-</v>
      </c>
      <c r="AL79" s="113" t="str">
        <f>IF(ISBLANK(VLOOKUP($B79,'MAIN - SCORING'!$Z$14:$AJ$115,11,FALSE)),"-",VLOOKUP($B79,'MAIN - SCORING'!$Z$14:$AJ$115,11,FALSE))</f>
        <v>-</v>
      </c>
      <c r="AM79" s="118">
        <f t="shared" si="152"/>
        <v>0</v>
      </c>
      <c r="AN79" s="111">
        <f t="shared" si="153"/>
        <v>0</v>
      </c>
      <c r="AP79" s="115" t="str">
        <f t="shared" si="154"/>
        <v>-</v>
      </c>
      <c r="AQ79" s="130">
        <f t="shared" si="155"/>
        <v>0</v>
      </c>
      <c r="AR79" s="131">
        <f>IF(AQ79="-","-",(AQ79*Lookups!$T$3))</f>
        <v>0</v>
      </c>
      <c r="AS79" s="92" t="str">
        <f t="shared" si="224"/>
        <v>-</v>
      </c>
      <c r="AT79" s="92" t="str">
        <f t="shared" si="225"/>
        <v>-</v>
      </c>
      <c r="AU79" s="92" t="str">
        <f t="shared" si="226"/>
        <v>-</v>
      </c>
      <c r="AV79" s="93" t="str">
        <f>IF(I79="-","-",(I79/Lookups!$T$3))</f>
        <v>-</v>
      </c>
      <c r="AW79" s="94" t="str">
        <f t="shared" si="227"/>
        <v>-</v>
      </c>
      <c r="AX79" s="95" t="str">
        <f>IF(AW79="M",VLOOKUP(TEXT(MROUND(AV79,0.05),"#.00"),Lookups!$D$8:$E$3912,2,FALSE),"-")</f>
        <v>-</v>
      </c>
      <c r="AY79" s="95" t="str">
        <f>IF(AW79="W",VLOOKUP(TEXT(MROUND(AV79,0.05),"#.00"),Lookups!$J$8:$K$2640,2,FALSE),"-")</f>
        <v>-</v>
      </c>
      <c r="AZ79" s="95" t="str">
        <f>IF(H79="-","-",IF(AS79="Master",VLOOKUP(H79,Lookups!$O$8:$P$59,2,FALSE),"-"))</f>
        <v>-</v>
      </c>
      <c r="BB79" s="113" t="str">
        <f>IF(G79="-","-",VLOOKUP(G79,Input!$BZ$7:$CA$83,2,FALSE))</f>
        <v>-</v>
      </c>
      <c r="BD79" s="138" t="str">
        <f t="shared" si="158"/>
        <v>-</v>
      </c>
      <c r="BE79" s="139" t="str">
        <f t="shared" si="159"/>
        <v>-</v>
      </c>
      <c r="BF79" s="138" t="str">
        <f t="shared" si="160"/>
        <v>-</v>
      </c>
      <c r="BG79" s="139" t="str">
        <f t="shared" si="161"/>
        <v>-</v>
      </c>
      <c r="BH79" s="138" t="str">
        <f t="shared" si="162"/>
        <v>-</v>
      </c>
      <c r="BI79" s="139" t="str">
        <f t="shared" si="163"/>
        <v>-</v>
      </c>
      <c r="BJ79" s="138" t="str">
        <f t="shared" si="164"/>
        <v>-</v>
      </c>
      <c r="BK79" s="139" t="str">
        <f t="shared" si="165"/>
        <v>-</v>
      </c>
      <c r="BL79" s="138" t="str">
        <f t="shared" si="166"/>
        <v>-</v>
      </c>
      <c r="BM79" s="139" t="str">
        <f t="shared" si="167"/>
        <v>-</v>
      </c>
      <c r="BN79" s="138" t="str">
        <f t="shared" si="168"/>
        <v>-</v>
      </c>
      <c r="BO79" s="139" t="str">
        <f t="shared" si="169"/>
        <v>-</v>
      </c>
      <c r="BP79" s="138" t="str">
        <f t="shared" si="170"/>
        <v>-</v>
      </c>
      <c r="BQ79" s="139" t="str">
        <f t="shared" si="171"/>
        <v>-</v>
      </c>
      <c r="BR79" s="138" t="str">
        <f t="shared" si="172"/>
        <v>-</v>
      </c>
      <c r="BS79" s="139" t="str">
        <f t="shared" si="173"/>
        <v>-</v>
      </c>
      <c r="BT79" s="138" t="str">
        <f t="shared" si="174"/>
        <v>-</v>
      </c>
      <c r="BU79" s="139" t="str">
        <f t="shared" si="175"/>
        <v>-</v>
      </c>
      <c r="BV79" s="138" t="str">
        <f t="shared" si="176"/>
        <v>-</v>
      </c>
      <c r="BW79" s="139" t="str">
        <f t="shared" si="177"/>
        <v>-</v>
      </c>
      <c r="BX79" s="138" t="str">
        <f t="shared" si="178"/>
        <v>-</v>
      </c>
      <c r="BY79" s="139" t="str">
        <f t="shared" si="179"/>
        <v>-</v>
      </c>
      <c r="BZ79" s="138" t="str">
        <f t="shared" si="180"/>
        <v>-</v>
      </c>
      <c r="CA79" s="139" t="str">
        <f t="shared" si="181"/>
        <v>-</v>
      </c>
      <c r="CB79" s="138" t="str">
        <f t="shared" si="182"/>
        <v>-</v>
      </c>
      <c r="CC79" s="139" t="str">
        <f t="shared" si="183"/>
        <v>-</v>
      </c>
      <c r="CD79" s="138" t="str">
        <f t="shared" si="184"/>
        <v>-</v>
      </c>
      <c r="CE79" s="139" t="str">
        <f t="shared" si="185"/>
        <v>-</v>
      </c>
      <c r="CF79" s="138" t="str">
        <f t="shared" si="186"/>
        <v>-</v>
      </c>
      <c r="CG79" s="139" t="str">
        <f t="shared" si="187"/>
        <v>-</v>
      </c>
      <c r="CH79" s="138" t="str">
        <f t="shared" si="188"/>
        <v>-</v>
      </c>
      <c r="CI79" s="139" t="str">
        <f t="shared" si="189"/>
        <v>-</v>
      </c>
      <c r="CJ79" s="138" t="str">
        <f t="shared" si="190"/>
        <v>-</v>
      </c>
      <c r="CK79" s="139" t="str">
        <f t="shared" si="191"/>
        <v>-</v>
      </c>
      <c r="CL79" s="138" t="str">
        <f t="shared" si="192"/>
        <v>-</v>
      </c>
      <c r="CM79" s="139" t="str">
        <f t="shared" si="193"/>
        <v>-</v>
      </c>
      <c r="CN79" s="138" t="str">
        <f t="shared" si="194"/>
        <v>-</v>
      </c>
      <c r="CO79" s="139" t="str">
        <f t="shared" si="195"/>
        <v>-</v>
      </c>
      <c r="CP79" s="138" t="str">
        <f t="shared" si="196"/>
        <v>-</v>
      </c>
      <c r="CQ79" s="139" t="str">
        <f t="shared" si="197"/>
        <v>-</v>
      </c>
      <c r="CR79" s="138" t="str">
        <f t="shared" si="198"/>
        <v>-</v>
      </c>
      <c r="CS79" s="139" t="str">
        <f t="shared" si="199"/>
        <v>-</v>
      </c>
      <c r="CT79" s="138" t="str">
        <f t="shared" si="200"/>
        <v>-</v>
      </c>
      <c r="CU79" s="139" t="str">
        <f t="shared" si="201"/>
        <v>-</v>
      </c>
      <c r="CV79" s="138" t="str">
        <f t="shared" si="202"/>
        <v>-</v>
      </c>
      <c r="CW79" s="139" t="str">
        <f t="shared" si="203"/>
        <v>-</v>
      </c>
      <c r="CX79" s="138" t="str">
        <f t="shared" si="204"/>
        <v>-</v>
      </c>
      <c r="CY79" s="139" t="str">
        <f t="shared" si="205"/>
        <v>-</v>
      </c>
      <c r="CZ79" s="138" t="str">
        <f t="shared" si="206"/>
        <v>-</v>
      </c>
      <c r="DA79" s="139" t="str">
        <f t="shared" si="207"/>
        <v>-</v>
      </c>
      <c r="DB79" s="138" t="str">
        <f t="shared" si="208"/>
        <v>-</v>
      </c>
      <c r="DC79" s="139" t="str">
        <f t="shared" si="209"/>
        <v>-</v>
      </c>
      <c r="DD79" s="138" t="str">
        <f t="shared" si="210"/>
        <v>-</v>
      </c>
      <c r="DE79" s="139" t="str">
        <f t="shared" si="211"/>
        <v>-</v>
      </c>
      <c r="DF79" s="138" t="str">
        <f t="shared" si="212"/>
        <v>-</v>
      </c>
      <c r="DG79" s="139" t="str">
        <f t="shared" si="213"/>
        <v>-</v>
      </c>
      <c r="DH79" s="138" t="str">
        <f t="shared" si="214"/>
        <v>-</v>
      </c>
      <c r="DI79" s="139" t="str">
        <f t="shared" si="215"/>
        <v>-</v>
      </c>
      <c r="DJ79" s="138" t="str">
        <f t="shared" si="216"/>
        <v>-</v>
      </c>
      <c r="DK79" s="139" t="str">
        <f t="shared" si="217"/>
        <v>-</v>
      </c>
    </row>
    <row r="80" spans="2:115" x14ac:dyDescent="0.25">
      <c r="B80" s="44">
        <f>IF(Input!B80="","-",Input!B80)</f>
        <v>74</v>
      </c>
      <c r="C80" s="85" t="str">
        <f>IF(Input!C80="","-",Input!C80)</f>
        <v>-</v>
      </c>
      <c r="D80" s="85" t="str">
        <f>IF(Input!D80="","-",Input!D80)</f>
        <v>-</v>
      </c>
      <c r="E80" s="85" t="str">
        <f>IF(Input!E80="","-",Input!E80)</f>
        <v>-</v>
      </c>
      <c r="F80" s="85" t="str">
        <f>IF(Input!F80="","-",Input!F80)</f>
        <v>-</v>
      </c>
      <c r="G80" s="85" t="str">
        <f>IF(Input!G80="","-",Input!G80)</f>
        <v>-</v>
      </c>
      <c r="H80" s="86" t="str">
        <f>IF(Input!H80="","-",Input!H80)</f>
        <v>-</v>
      </c>
      <c r="I80" s="308" t="str">
        <f>IF(Input!I80="","-",Input!I80)</f>
        <v>-</v>
      </c>
      <c r="K80" s="113" t="str">
        <f>IF(ISBLANK(VLOOKUP($B80,'MAIN - SCORING'!$B$14:$L$115,6,FALSE)),"-",VLOOKUP($B80,'MAIN - SCORING'!$B$14:$L$115,6,FALSE))</f>
        <v>-</v>
      </c>
      <c r="L80" s="113" t="str">
        <f>IF(ISBLANK(VLOOKUP($B80,'MAIN - SCORING'!$B$14:$L$115,7,FALSE)),"-",VLOOKUP($B80,'MAIN - SCORING'!$B$14:$L$115,7,FALSE))</f>
        <v>-</v>
      </c>
      <c r="M80" s="118">
        <f t="shared" si="142"/>
        <v>0</v>
      </c>
      <c r="N80" s="113" t="str">
        <f>IF(ISBLANK(VLOOKUP($B80,'MAIN - SCORING'!$B$14:$L$115,8,FALSE)),"-",VLOOKUP($B80,'MAIN - SCORING'!$B$14:$L$115,8,FALSE))</f>
        <v>-</v>
      </c>
      <c r="O80" s="113" t="str">
        <f>IF(ISBLANK(VLOOKUP($B80,'MAIN - SCORING'!$B$14:$L$115,9,FALSE)),"-",VLOOKUP($B80,'MAIN - SCORING'!$B$14:$L$115,9,FALSE))</f>
        <v>-</v>
      </c>
      <c r="P80" s="118">
        <f t="shared" si="143"/>
        <v>0</v>
      </c>
      <c r="Q80" s="113" t="str">
        <f>IF(ISBLANK(VLOOKUP($B80,'MAIN - SCORING'!$B$14:$L$115,10,FALSE)),"-",VLOOKUP($B80,'MAIN - SCORING'!$B$14:$L$115,10,FALSE))</f>
        <v>-</v>
      </c>
      <c r="R80" s="113" t="str">
        <f>IF(ISBLANK(VLOOKUP($B80,'MAIN - SCORING'!$B$14:$L$115,11,FALSE)),"-",VLOOKUP($B80,'MAIN - SCORING'!$B$14:$L$115,11,FALSE))</f>
        <v>-</v>
      </c>
      <c r="S80" s="118">
        <f t="shared" si="144"/>
        <v>0</v>
      </c>
      <c r="T80" s="111">
        <f t="shared" si="145"/>
        <v>0</v>
      </c>
      <c r="U80" s="113" t="str">
        <f>IF(ISBLANK(VLOOKUP($B80,'MAIN - SCORING'!$N$14:$X$115,6,FALSE)),"-",VLOOKUP($B80,'MAIN - SCORING'!$N$14:$X$115,6,FALSE))</f>
        <v>-</v>
      </c>
      <c r="V80" s="113" t="str">
        <f>IF(ISBLANK(VLOOKUP($B80,'MAIN - SCORING'!$N$14:$X$115,7,FALSE)),"-",VLOOKUP($B80,'MAIN - SCORING'!$N$14:$X$115,7,FALSE))</f>
        <v>-</v>
      </c>
      <c r="W80" s="118">
        <f t="shared" si="146"/>
        <v>0</v>
      </c>
      <c r="X80" s="113" t="str">
        <f>IF(ISBLANK(VLOOKUP($B80,'MAIN - SCORING'!$N$14:$X$115,8,FALSE)),"-",VLOOKUP($B80,'MAIN - SCORING'!$N$14:$X$115,8,FALSE))</f>
        <v>-</v>
      </c>
      <c r="Y80" s="113" t="str">
        <f>IF(ISBLANK(VLOOKUP($B80,'MAIN - SCORING'!$N$14:$X$115,9,FALSE)),"-",VLOOKUP($B80,'MAIN - SCORING'!$N$14:$X$115,9,FALSE))</f>
        <v>-</v>
      </c>
      <c r="Z80" s="118">
        <f t="shared" si="147"/>
        <v>0</v>
      </c>
      <c r="AA80" s="113" t="str">
        <f>IF(ISBLANK(VLOOKUP($B80,'MAIN - SCORING'!$N$14:$X$115,10,FALSE)),"-",VLOOKUP($B80,'MAIN - SCORING'!$N$14:$X$115,10,FALSE))</f>
        <v>-</v>
      </c>
      <c r="AB80" s="113" t="str">
        <f>IF(ISBLANK(VLOOKUP($B80,'MAIN - SCORING'!$N$14:$X$115,11,FALSE)),"-",VLOOKUP($B80,'MAIN - SCORING'!$N$14:$X$115,11,FALSE))</f>
        <v>-</v>
      </c>
      <c r="AC80" s="118">
        <f t="shared" si="148"/>
        <v>0</v>
      </c>
      <c r="AD80" s="111">
        <f t="shared" si="149"/>
        <v>0</v>
      </c>
      <c r="AE80" s="113" t="str">
        <f>IF(ISBLANK(VLOOKUP($B80,'MAIN - SCORING'!$Z$14:$AJ$115,6,FALSE)),"-",VLOOKUP($B80,'MAIN - SCORING'!$Z$14:$AJ$115,6,FALSE))</f>
        <v>-</v>
      </c>
      <c r="AF80" s="113" t="str">
        <f>IF(ISBLANK(VLOOKUP($B80,'MAIN - SCORING'!$Z$14:$AJ$115,7,FALSE)),"-",VLOOKUP($B80,'MAIN - SCORING'!$Z$14:$AJ$115,7,FALSE))</f>
        <v>-</v>
      </c>
      <c r="AG80" s="118">
        <f t="shared" si="150"/>
        <v>0</v>
      </c>
      <c r="AH80" s="113" t="str">
        <f>IF(ISBLANK(VLOOKUP($B80,'MAIN - SCORING'!$Z$14:$AJ$115,8,FALSE)),"-",VLOOKUP($B80,'MAIN - SCORING'!$Z$14:$AJ$115,8,FALSE))</f>
        <v>-</v>
      </c>
      <c r="AI80" s="113" t="str">
        <f>IF(ISBLANK(VLOOKUP($B80,'MAIN - SCORING'!$Z$14:$AJ$115,9,FALSE)),"-",VLOOKUP($B80,'MAIN - SCORING'!$Z$14:$AJ$115,9,FALSE))</f>
        <v>-</v>
      </c>
      <c r="AJ80" s="118">
        <f t="shared" si="151"/>
        <v>0</v>
      </c>
      <c r="AK80" s="113" t="str">
        <f>IF(ISBLANK(VLOOKUP($B80,'MAIN - SCORING'!$Z$14:$AJ$115,10,FALSE)),"-",VLOOKUP($B80,'MAIN - SCORING'!$Z$14:$AJ$115,10,FALSE))</f>
        <v>-</v>
      </c>
      <c r="AL80" s="113" t="str">
        <f>IF(ISBLANK(VLOOKUP($B80,'MAIN - SCORING'!$Z$14:$AJ$115,11,FALSE)),"-",VLOOKUP($B80,'MAIN - SCORING'!$Z$14:$AJ$115,11,FALSE))</f>
        <v>-</v>
      </c>
      <c r="AM80" s="118">
        <f t="shared" si="152"/>
        <v>0</v>
      </c>
      <c r="AN80" s="111">
        <f t="shared" si="153"/>
        <v>0</v>
      </c>
      <c r="AP80" s="115" t="str">
        <f t="shared" si="154"/>
        <v>-</v>
      </c>
      <c r="AQ80" s="130">
        <f t="shared" si="155"/>
        <v>0</v>
      </c>
      <c r="AR80" s="131">
        <f>IF(AQ80="-","-",(AQ80*Lookups!$T$3))</f>
        <v>0</v>
      </c>
      <c r="AS80" s="92" t="str">
        <f t="shared" si="224"/>
        <v>-</v>
      </c>
      <c r="AT80" s="92" t="str">
        <f t="shared" si="225"/>
        <v>-</v>
      </c>
      <c r="AU80" s="92" t="str">
        <f t="shared" si="226"/>
        <v>-</v>
      </c>
      <c r="AV80" s="93" t="str">
        <f>IF(I80="-","-",(I80/Lookups!$T$3))</f>
        <v>-</v>
      </c>
      <c r="AW80" s="94" t="str">
        <f t="shared" si="227"/>
        <v>-</v>
      </c>
      <c r="AX80" s="95" t="str">
        <f>IF(AW80="M",VLOOKUP(TEXT(MROUND(AV80,0.05),"#.00"),Lookups!$D$8:$E$3912,2,FALSE),"-")</f>
        <v>-</v>
      </c>
      <c r="AY80" s="95" t="str">
        <f>IF(AW80="W",VLOOKUP(TEXT(MROUND(AV80,0.05),"#.00"),Lookups!$J$8:$K$2640,2,FALSE),"-")</f>
        <v>-</v>
      </c>
      <c r="AZ80" s="95" t="str">
        <f>IF(H80="-","-",IF(AS80="Master",VLOOKUP(H80,Lookups!$O$8:$P$59,2,FALSE),"-"))</f>
        <v>-</v>
      </c>
      <c r="BB80" s="113" t="str">
        <f>IF(G80="-","-",VLOOKUP(G80,Input!$BZ$7:$CA$83,2,FALSE))</f>
        <v>-</v>
      </c>
      <c r="BD80" s="138" t="str">
        <f t="shared" si="158"/>
        <v>-</v>
      </c>
      <c r="BE80" s="139" t="str">
        <f t="shared" si="159"/>
        <v>-</v>
      </c>
      <c r="BF80" s="138" t="str">
        <f t="shared" si="160"/>
        <v>-</v>
      </c>
      <c r="BG80" s="139" t="str">
        <f t="shared" si="161"/>
        <v>-</v>
      </c>
      <c r="BH80" s="138" t="str">
        <f t="shared" si="162"/>
        <v>-</v>
      </c>
      <c r="BI80" s="139" t="str">
        <f t="shared" si="163"/>
        <v>-</v>
      </c>
      <c r="BJ80" s="138" t="str">
        <f t="shared" si="164"/>
        <v>-</v>
      </c>
      <c r="BK80" s="139" t="str">
        <f t="shared" si="165"/>
        <v>-</v>
      </c>
      <c r="BL80" s="138" t="str">
        <f t="shared" si="166"/>
        <v>-</v>
      </c>
      <c r="BM80" s="139" t="str">
        <f t="shared" si="167"/>
        <v>-</v>
      </c>
      <c r="BN80" s="138" t="str">
        <f t="shared" si="168"/>
        <v>-</v>
      </c>
      <c r="BO80" s="139" t="str">
        <f t="shared" si="169"/>
        <v>-</v>
      </c>
      <c r="BP80" s="138" t="str">
        <f t="shared" si="170"/>
        <v>-</v>
      </c>
      <c r="BQ80" s="139" t="str">
        <f t="shared" si="171"/>
        <v>-</v>
      </c>
      <c r="BR80" s="138" t="str">
        <f t="shared" si="172"/>
        <v>-</v>
      </c>
      <c r="BS80" s="139" t="str">
        <f t="shared" si="173"/>
        <v>-</v>
      </c>
      <c r="BT80" s="138" t="str">
        <f t="shared" si="174"/>
        <v>-</v>
      </c>
      <c r="BU80" s="139" t="str">
        <f t="shared" si="175"/>
        <v>-</v>
      </c>
      <c r="BV80" s="138" t="str">
        <f t="shared" si="176"/>
        <v>-</v>
      </c>
      <c r="BW80" s="139" t="str">
        <f t="shared" si="177"/>
        <v>-</v>
      </c>
      <c r="BX80" s="138" t="str">
        <f t="shared" si="178"/>
        <v>-</v>
      </c>
      <c r="BY80" s="139" t="str">
        <f t="shared" si="179"/>
        <v>-</v>
      </c>
      <c r="BZ80" s="138" t="str">
        <f t="shared" si="180"/>
        <v>-</v>
      </c>
      <c r="CA80" s="139" t="str">
        <f t="shared" si="181"/>
        <v>-</v>
      </c>
      <c r="CB80" s="138" t="str">
        <f t="shared" si="182"/>
        <v>-</v>
      </c>
      <c r="CC80" s="139" t="str">
        <f t="shared" si="183"/>
        <v>-</v>
      </c>
      <c r="CD80" s="138" t="str">
        <f t="shared" si="184"/>
        <v>-</v>
      </c>
      <c r="CE80" s="139" t="str">
        <f t="shared" si="185"/>
        <v>-</v>
      </c>
      <c r="CF80" s="138" t="str">
        <f t="shared" si="186"/>
        <v>-</v>
      </c>
      <c r="CG80" s="139" t="str">
        <f t="shared" si="187"/>
        <v>-</v>
      </c>
      <c r="CH80" s="138" t="str">
        <f t="shared" si="188"/>
        <v>-</v>
      </c>
      <c r="CI80" s="139" t="str">
        <f t="shared" si="189"/>
        <v>-</v>
      </c>
      <c r="CJ80" s="138" t="str">
        <f t="shared" si="190"/>
        <v>-</v>
      </c>
      <c r="CK80" s="139" t="str">
        <f t="shared" si="191"/>
        <v>-</v>
      </c>
      <c r="CL80" s="138" t="str">
        <f t="shared" si="192"/>
        <v>-</v>
      </c>
      <c r="CM80" s="139" t="str">
        <f t="shared" si="193"/>
        <v>-</v>
      </c>
      <c r="CN80" s="138" t="str">
        <f t="shared" si="194"/>
        <v>-</v>
      </c>
      <c r="CO80" s="139" t="str">
        <f t="shared" si="195"/>
        <v>-</v>
      </c>
      <c r="CP80" s="138" t="str">
        <f t="shared" si="196"/>
        <v>-</v>
      </c>
      <c r="CQ80" s="139" t="str">
        <f t="shared" si="197"/>
        <v>-</v>
      </c>
      <c r="CR80" s="138" t="str">
        <f t="shared" si="198"/>
        <v>-</v>
      </c>
      <c r="CS80" s="139" t="str">
        <f t="shared" si="199"/>
        <v>-</v>
      </c>
      <c r="CT80" s="138" t="str">
        <f t="shared" si="200"/>
        <v>-</v>
      </c>
      <c r="CU80" s="139" t="str">
        <f t="shared" si="201"/>
        <v>-</v>
      </c>
      <c r="CV80" s="138" t="str">
        <f t="shared" si="202"/>
        <v>-</v>
      </c>
      <c r="CW80" s="139" t="str">
        <f t="shared" si="203"/>
        <v>-</v>
      </c>
      <c r="CX80" s="138" t="str">
        <f t="shared" si="204"/>
        <v>-</v>
      </c>
      <c r="CY80" s="139" t="str">
        <f t="shared" si="205"/>
        <v>-</v>
      </c>
      <c r="CZ80" s="138" t="str">
        <f t="shared" si="206"/>
        <v>-</v>
      </c>
      <c r="DA80" s="139" t="str">
        <f t="shared" si="207"/>
        <v>-</v>
      </c>
      <c r="DB80" s="138" t="str">
        <f t="shared" si="208"/>
        <v>-</v>
      </c>
      <c r="DC80" s="139" t="str">
        <f t="shared" si="209"/>
        <v>-</v>
      </c>
      <c r="DD80" s="138" t="str">
        <f t="shared" si="210"/>
        <v>-</v>
      </c>
      <c r="DE80" s="139" t="str">
        <f t="shared" si="211"/>
        <v>-</v>
      </c>
      <c r="DF80" s="138" t="str">
        <f t="shared" si="212"/>
        <v>-</v>
      </c>
      <c r="DG80" s="139" t="str">
        <f t="shared" si="213"/>
        <v>-</v>
      </c>
      <c r="DH80" s="138" t="str">
        <f t="shared" si="214"/>
        <v>-</v>
      </c>
      <c r="DI80" s="139" t="str">
        <f t="shared" si="215"/>
        <v>-</v>
      </c>
      <c r="DJ80" s="138" t="str">
        <f t="shared" si="216"/>
        <v>-</v>
      </c>
      <c r="DK80" s="139" t="str">
        <f t="shared" si="217"/>
        <v>-</v>
      </c>
    </row>
    <row r="81" spans="1:115" x14ac:dyDescent="0.25">
      <c r="B81" s="44">
        <f>IF(Input!B81="","-",Input!B81)</f>
        <v>75</v>
      </c>
      <c r="C81" s="85" t="str">
        <f>IF(Input!C81="","-",Input!C81)</f>
        <v>-</v>
      </c>
      <c r="D81" s="85" t="str">
        <f>IF(Input!D81="","-",Input!D81)</f>
        <v>-</v>
      </c>
      <c r="E81" s="85" t="str">
        <f>IF(Input!E81="","-",Input!E81)</f>
        <v>-</v>
      </c>
      <c r="F81" s="85" t="str">
        <f>IF(Input!F81="","-",Input!F81)</f>
        <v>-</v>
      </c>
      <c r="G81" s="85" t="str">
        <f>IF(Input!G81="","-",Input!G81)</f>
        <v>-</v>
      </c>
      <c r="H81" s="86" t="str">
        <f>IF(Input!H81="","-",Input!H81)</f>
        <v>-</v>
      </c>
      <c r="I81" s="308" t="str">
        <f>IF(Input!I81="","-",Input!I81)</f>
        <v>-</v>
      </c>
      <c r="K81" s="113" t="str">
        <f>IF(ISBLANK(VLOOKUP($B81,'MAIN - SCORING'!$B$14:$L$115,6,FALSE)),"-",VLOOKUP($B81,'MAIN - SCORING'!$B$14:$L$115,6,FALSE))</f>
        <v>-</v>
      </c>
      <c r="L81" s="113" t="str">
        <f>IF(ISBLANK(VLOOKUP($B81,'MAIN - SCORING'!$B$14:$L$115,7,FALSE)),"-",VLOOKUP($B81,'MAIN - SCORING'!$B$14:$L$115,7,FALSE))</f>
        <v>-</v>
      </c>
      <c r="M81" s="118">
        <f t="shared" si="142"/>
        <v>0</v>
      </c>
      <c r="N81" s="113" t="str">
        <f>IF(ISBLANK(VLOOKUP($B81,'MAIN - SCORING'!$B$14:$L$115,8,FALSE)),"-",VLOOKUP($B81,'MAIN - SCORING'!$B$14:$L$115,8,FALSE))</f>
        <v>-</v>
      </c>
      <c r="O81" s="113" t="str">
        <f>IF(ISBLANK(VLOOKUP($B81,'MAIN - SCORING'!$B$14:$L$115,9,FALSE)),"-",VLOOKUP($B81,'MAIN - SCORING'!$B$14:$L$115,9,FALSE))</f>
        <v>-</v>
      </c>
      <c r="P81" s="118">
        <f t="shared" si="143"/>
        <v>0</v>
      </c>
      <c r="Q81" s="113" t="str">
        <f>IF(ISBLANK(VLOOKUP($B81,'MAIN - SCORING'!$B$14:$L$115,10,FALSE)),"-",VLOOKUP($B81,'MAIN - SCORING'!$B$14:$L$115,10,FALSE))</f>
        <v>-</v>
      </c>
      <c r="R81" s="113" t="str">
        <f>IF(ISBLANK(VLOOKUP($B81,'MAIN - SCORING'!$B$14:$L$115,11,FALSE)),"-",VLOOKUP($B81,'MAIN - SCORING'!$B$14:$L$115,11,FALSE))</f>
        <v>-</v>
      </c>
      <c r="S81" s="118">
        <f t="shared" si="144"/>
        <v>0</v>
      </c>
      <c r="T81" s="111">
        <f t="shared" si="145"/>
        <v>0</v>
      </c>
      <c r="U81" s="113" t="str">
        <f>IF(ISBLANK(VLOOKUP($B81,'MAIN - SCORING'!$N$14:$X$115,6,FALSE)),"-",VLOOKUP($B81,'MAIN - SCORING'!$N$14:$X$115,6,FALSE))</f>
        <v>-</v>
      </c>
      <c r="V81" s="113" t="str">
        <f>IF(ISBLANK(VLOOKUP($B81,'MAIN - SCORING'!$N$14:$X$115,7,FALSE)),"-",VLOOKUP($B81,'MAIN - SCORING'!$N$14:$X$115,7,FALSE))</f>
        <v>-</v>
      </c>
      <c r="W81" s="118">
        <f t="shared" si="146"/>
        <v>0</v>
      </c>
      <c r="X81" s="113" t="str">
        <f>IF(ISBLANK(VLOOKUP($B81,'MAIN - SCORING'!$N$14:$X$115,8,FALSE)),"-",VLOOKUP($B81,'MAIN - SCORING'!$N$14:$X$115,8,FALSE))</f>
        <v>-</v>
      </c>
      <c r="Y81" s="113" t="str">
        <f>IF(ISBLANK(VLOOKUP($B81,'MAIN - SCORING'!$N$14:$X$115,9,FALSE)),"-",VLOOKUP($B81,'MAIN - SCORING'!$N$14:$X$115,9,FALSE))</f>
        <v>-</v>
      </c>
      <c r="Z81" s="118">
        <f t="shared" si="147"/>
        <v>0</v>
      </c>
      <c r="AA81" s="113" t="str">
        <f>IF(ISBLANK(VLOOKUP($B81,'MAIN - SCORING'!$N$14:$X$115,10,FALSE)),"-",VLOOKUP($B81,'MAIN - SCORING'!$N$14:$X$115,10,FALSE))</f>
        <v>-</v>
      </c>
      <c r="AB81" s="113" t="str">
        <f>IF(ISBLANK(VLOOKUP($B81,'MAIN - SCORING'!$N$14:$X$115,11,FALSE)),"-",VLOOKUP($B81,'MAIN - SCORING'!$N$14:$X$115,11,FALSE))</f>
        <v>-</v>
      </c>
      <c r="AC81" s="118">
        <f t="shared" si="148"/>
        <v>0</v>
      </c>
      <c r="AD81" s="111">
        <f t="shared" si="149"/>
        <v>0</v>
      </c>
      <c r="AE81" s="113" t="str">
        <f>IF(ISBLANK(VLOOKUP($B81,'MAIN - SCORING'!$Z$14:$AJ$115,6,FALSE)),"-",VLOOKUP($B81,'MAIN - SCORING'!$Z$14:$AJ$115,6,FALSE))</f>
        <v>-</v>
      </c>
      <c r="AF81" s="113" t="str">
        <f>IF(ISBLANK(VLOOKUP($B81,'MAIN - SCORING'!$Z$14:$AJ$115,7,FALSE)),"-",VLOOKUP($B81,'MAIN - SCORING'!$Z$14:$AJ$115,7,FALSE))</f>
        <v>-</v>
      </c>
      <c r="AG81" s="118">
        <f t="shared" si="150"/>
        <v>0</v>
      </c>
      <c r="AH81" s="113" t="str">
        <f>IF(ISBLANK(VLOOKUP($B81,'MAIN - SCORING'!$Z$14:$AJ$115,8,FALSE)),"-",VLOOKUP($B81,'MAIN - SCORING'!$Z$14:$AJ$115,8,FALSE))</f>
        <v>-</v>
      </c>
      <c r="AI81" s="113" t="str">
        <f>IF(ISBLANK(VLOOKUP($B81,'MAIN - SCORING'!$Z$14:$AJ$115,9,FALSE)),"-",VLOOKUP($B81,'MAIN - SCORING'!$Z$14:$AJ$115,9,FALSE))</f>
        <v>-</v>
      </c>
      <c r="AJ81" s="118">
        <f t="shared" si="151"/>
        <v>0</v>
      </c>
      <c r="AK81" s="113" t="str">
        <f>IF(ISBLANK(VLOOKUP($B81,'MAIN - SCORING'!$Z$14:$AJ$115,10,FALSE)),"-",VLOOKUP($B81,'MAIN - SCORING'!$Z$14:$AJ$115,10,FALSE))</f>
        <v>-</v>
      </c>
      <c r="AL81" s="113" t="str">
        <f>IF(ISBLANK(VLOOKUP($B81,'MAIN - SCORING'!$Z$14:$AJ$115,11,FALSE)),"-",VLOOKUP($B81,'MAIN - SCORING'!$Z$14:$AJ$115,11,FALSE))</f>
        <v>-</v>
      </c>
      <c r="AM81" s="118">
        <f t="shared" si="152"/>
        <v>0</v>
      </c>
      <c r="AN81" s="111">
        <f t="shared" si="153"/>
        <v>0</v>
      </c>
      <c r="AP81" s="115" t="str">
        <f t="shared" si="154"/>
        <v>-</v>
      </c>
      <c r="AQ81" s="130">
        <f t="shared" si="155"/>
        <v>0</v>
      </c>
      <c r="AR81" s="131">
        <f>IF(AQ81="-","-",(AQ81*Lookups!$T$3))</f>
        <v>0</v>
      </c>
      <c r="AS81" s="92" t="str">
        <f t="shared" si="224"/>
        <v>-</v>
      </c>
      <c r="AT81" s="92" t="str">
        <f t="shared" si="225"/>
        <v>-</v>
      </c>
      <c r="AU81" s="92" t="str">
        <f t="shared" si="226"/>
        <v>-</v>
      </c>
      <c r="AV81" s="93" t="str">
        <f>IF(I81="-","-",(I81/Lookups!$T$3))</f>
        <v>-</v>
      </c>
      <c r="AW81" s="94" t="str">
        <f t="shared" si="227"/>
        <v>-</v>
      </c>
      <c r="AX81" s="95" t="str">
        <f>IF(AW81="M",VLOOKUP(TEXT(MROUND(AV81,0.05),"#.00"),Lookups!$D$8:$E$3912,2,FALSE),"-")</f>
        <v>-</v>
      </c>
      <c r="AY81" s="95" t="str">
        <f>IF(AW81="W",VLOOKUP(TEXT(MROUND(AV81,0.05),"#.00"),Lookups!$J$8:$K$2640,2,FALSE),"-")</f>
        <v>-</v>
      </c>
      <c r="AZ81" s="95" t="str">
        <f>IF(H81="-","-",IF(AS81="Master",VLOOKUP(H81,Lookups!$O$8:$P$59,2,FALSE),"-"))</f>
        <v>-</v>
      </c>
      <c r="BB81" s="113" t="str">
        <f>IF(G81="-","-",VLOOKUP(G81,Input!$BZ$7:$CA$83,2,FALSE))</f>
        <v>-</v>
      </c>
      <c r="BD81" s="138" t="str">
        <f t="shared" si="158"/>
        <v>-</v>
      </c>
      <c r="BE81" s="139" t="str">
        <f t="shared" si="159"/>
        <v>-</v>
      </c>
      <c r="BF81" s="138" t="str">
        <f t="shared" si="160"/>
        <v>-</v>
      </c>
      <c r="BG81" s="139" t="str">
        <f t="shared" si="161"/>
        <v>-</v>
      </c>
      <c r="BH81" s="138" t="str">
        <f t="shared" si="162"/>
        <v>-</v>
      </c>
      <c r="BI81" s="139" t="str">
        <f t="shared" si="163"/>
        <v>-</v>
      </c>
      <c r="BJ81" s="138" t="str">
        <f t="shared" si="164"/>
        <v>-</v>
      </c>
      <c r="BK81" s="139" t="str">
        <f t="shared" si="165"/>
        <v>-</v>
      </c>
      <c r="BL81" s="138" t="str">
        <f t="shared" si="166"/>
        <v>-</v>
      </c>
      <c r="BM81" s="139" t="str">
        <f t="shared" si="167"/>
        <v>-</v>
      </c>
      <c r="BN81" s="138" t="str">
        <f t="shared" si="168"/>
        <v>-</v>
      </c>
      <c r="BO81" s="139" t="str">
        <f t="shared" si="169"/>
        <v>-</v>
      </c>
      <c r="BP81" s="138" t="str">
        <f t="shared" si="170"/>
        <v>-</v>
      </c>
      <c r="BQ81" s="139" t="str">
        <f t="shared" si="171"/>
        <v>-</v>
      </c>
      <c r="BR81" s="138" t="str">
        <f t="shared" si="172"/>
        <v>-</v>
      </c>
      <c r="BS81" s="139" t="str">
        <f t="shared" si="173"/>
        <v>-</v>
      </c>
      <c r="BT81" s="138" t="str">
        <f t="shared" si="174"/>
        <v>-</v>
      </c>
      <c r="BU81" s="139" t="str">
        <f t="shared" si="175"/>
        <v>-</v>
      </c>
      <c r="BV81" s="138" t="str">
        <f t="shared" si="176"/>
        <v>-</v>
      </c>
      <c r="BW81" s="139" t="str">
        <f t="shared" si="177"/>
        <v>-</v>
      </c>
      <c r="BX81" s="138" t="str">
        <f t="shared" si="178"/>
        <v>-</v>
      </c>
      <c r="BY81" s="139" t="str">
        <f t="shared" si="179"/>
        <v>-</v>
      </c>
      <c r="BZ81" s="138" t="str">
        <f t="shared" si="180"/>
        <v>-</v>
      </c>
      <c r="CA81" s="139" t="str">
        <f t="shared" si="181"/>
        <v>-</v>
      </c>
      <c r="CB81" s="138" t="str">
        <f t="shared" si="182"/>
        <v>-</v>
      </c>
      <c r="CC81" s="139" t="str">
        <f t="shared" si="183"/>
        <v>-</v>
      </c>
      <c r="CD81" s="138" t="str">
        <f t="shared" si="184"/>
        <v>-</v>
      </c>
      <c r="CE81" s="139" t="str">
        <f t="shared" si="185"/>
        <v>-</v>
      </c>
      <c r="CF81" s="138" t="str">
        <f t="shared" si="186"/>
        <v>-</v>
      </c>
      <c r="CG81" s="139" t="str">
        <f t="shared" si="187"/>
        <v>-</v>
      </c>
      <c r="CH81" s="138" t="str">
        <f t="shared" si="188"/>
        <v>-</v>
      </c>
      <c r="CI81" s="139" t="str">
        <f t="shared" si="189"/>
        <v>-</v>
      </c>
      <c r="CJ81" s="138" t="str">
        <f t="shared" si="190"/>
        <v>-</v>
      </c>
      <c r="CK81" s="139" t="str">
        <f t="shared" si="191"/>
        <v>-</v>
      </c>
      <c r="CL81" s="138" t="str">
        <f t="shared" si="192"/>
        <v>-</v>
      </c>
      <c r="CM81" s="139" t="str">
        <f t="shared" si="193"/>
        <v>-</v>
      </c>
      <c r="CN81" s="138" t="str">
        <f t="shared" si="194"/>
        <v>-</v>
      </c>
      <c r="CO81" s="139" t="str">
        <f t="shared" si="195"/>
        <v>-</v>
      </c>
      <c r="CP81" s="138" t="str">
        <f t="shared" si="196"/>
        <v>-</v>
      </c>
      <c r="CQ81" s="139" t="str">
        <f t="shared" si="197"/>
        <v>-</v>
      </c>
      <c r="CR81" s="138" t="str">
        <f t="shared" si="198"/>
        <v>-</v>
      </c>
      <c r="CS81" s="139" t="str">
        <f t="shared" si="199"/>
        <v>-</v>
      </c>
      <c r="CT81" s="138" t="str">
        <f t="shared" si="200"/>
        <v>-</v>
      </c>
      <c r="CU81" s="139" t="str">
        <f t="shared" si="201"/>
        <v>-</v>
      </c>
      <c r="CV81" s="138" t="str">
        <f t="shared" si="202"/>
        <v>-</v>
      </c>
      <c r="CW81" s="139" t="str">
        <f t="shared" si="203"/>
        <v>-</v>
      </c>
      <c r="CX81" s="138" t="str">
        <f t="shared" si="204"/>
        <v>-</v>
      </c>
      <c r="CY81" s="139" t="str">
        <f t="shared" si="205"/>
        <v>-</v>
      </c>
      <c r="CZ81" s="138" t="str">
        <f t="shared" si="206"/>
        <v>-</v>
      </c>
      <c r="DA81" s="139" t="str">
        <f t="shared" si="207"/>
        <v>-</v>
      </c>
      <c r="DB81" s="138" t="str">
        <f t="shared" si="208"/>
        <v>-</v>
      </c>
      <c r="DC81" s="139" t="str">
        <f t="shared" si="209"/>
        <v>-</v>
      </c>
      <c r="DD81" s="138" t="str">
        <f t="shared" si="210"/>
        <v>-</v>
      </c>
      <c r="DE81" s="139" t="str">
        <f t="shared" si="211"/>
        <v>-</v>
      </c>
      <c r="DF81" s="138" t="str">
        <f t="shared" si="212"/>
        <v>-</v>
      </c>
      <c r="DG81" s="139" t="str">
        <f t="shared" si="213"/>
        <v>-</v>
      </c>
      <c r="DH81" s="138" t="str">
        <f t="shared" si="214"/>
        <v>-</v>
      </c>
      <c r="DI81" s="139" t="str">
        <f t="shared" si="215"/>
        <v>-</v>
      </c>
      <c r="DJ81" s="138" t="str">
        <f t="shared" si="216"/>
        <v>-</v>
      </c>
      <c r="DK81" s="139" t="str">
        <f t="shared" si="217"/>
        <v>-</v>
      </c>
    </row>
    <row r="82" spans="1:115" x14ac:dyDescent="0.25">
      <c r="A82" s="3" t="str">
        <f>Input!A82</f>
        <v>MULTIPLE CATEGORY ENTRIES - ENTER ORIGAL ID AND NEW DIVISION BELOW THIS LINE</v>
      </c>
      <c r="B82" s="44"/>
      <c r="C82" s="85"/>
      <c r="D82" s="85"/>
      <c r="E82" s="85"/>
      <c r="F82" s="85"/>
      <c r="G82" s="85"/>
      <c r="H82" s="86"/>
      <c r="I82" s="308"/>
      <c r="K82" s="113"/>
      <c r="L82" s="113"/>
      <c r="M82" s="118"/>
      <c r="N82" s="113"/>
      <c r="O82" s="113"/>
      <c r="P82" s="118"/>
      <c r="Q82" s="113"/>
      <c r="R82" s="113"/>
      <c r="S82" s="118"/>
      <c r="T82" s="111"/>
      <c r="U82" s="113"/>
      <c r="V82" s="113"/>
      <c r="W82" s="118"/>
      <c r="X82" s="113"/>
      <c r="Y82" s="113"/>
      <c r="Z82" s="118"/>
      <c r="AA82" s="113"/>
      <c r="AB82" s="113"/>
      <c r="AC82" s="118"/>
      <c r="AD82" s="111"/>
      <c r="AE82" s="113"/>
      <c r="AF82" s="113"/>
      <c r="AG82" s="118"/>
      <c r="AH82" s="113"/>
      <c r="AI82" s="113"/>
      <c r="AJ82" s="118"/>
      <c r="AK82" s="113"/>
      <c r="AL82" s="113"/>
      <c r="AM82" s="118"/>
      <c r="AN82" s="111"/>
      <c r="AP82" s="115"/>
      <c r="AQ82" s="130"/>
      <c r="AR82" s="131"/>
      <c r="AS82" s="92" t="str">
        <f t="shared" ref="AS82" si="228">IF(ISERROR(SEARCH("master",G82)),"-","Master")</f>
        <v>-</v>
      </c>
      <c r="AT82" s="92" t="str">
        <f t="shared" ref="AT82" si="229">IF(ISERROR(SEARCH("bench only",G82)),"-","BO")</f>
        <v>-</v>
      </c>
      <c r="AU82" s="92" t="str">
        <f t="shared" ref="AU82" si="230">IF(AT82="-","-",IF($T$4="bench",T82,IF($AD$4="bench",AD82,AN82)))</f>
        <v>-</v>
      </c>
      <c r="AV82" s="93">
        <f>IF(I82="-","-",(I82/Lookups!$T$3))</f>
        <v>0</v>
      </c>
      <c r="AW82" s="94" t="str">
        <f t="shared" ref="AW82" si="231">IF(ISERR(SEARCH("women",G82)&gt;0),IF(ISERR(SEARCH("men",G82)&gt;0),"-","M"),"W")</f>
        <v>-</v>
      </c>
      <c r="AX82" s="95" t="str">
        <f>IF(AW82="M",VLOOKUP(TEXT(MROUND(AV82,0.05),"#.00"),Lookups!$D$8:$E$3912,2,FALSE),"-")</f>
        <v>-</v>
      </c>
      <c r="AY82" s="95" t="str">
        <f>IF(AW82="W",VLOOKUP(TEXT(MROUND(AV82,0.05),"#.00"),Lookups!$J$8:$K$2640,2,FALSE),"-")</f>
        <v>-</v>
      </c>
      <c r="AZ82" s="95" t="str">
        <f>IF(H82="-","-",IF(AS82="Master",VLOOKUP(H82,Lookups!$O$8:$P$59,2,FALSE),"-"))</f>
        <v>-</v>
      </c>
      <c r="BB82" s="113" t="e">
        <f>IF(G82="-","-",VLOOKUP(G82,Input!$BZ$7:$CA$83,2,FALSE))</f>
        <v>#N/A</v>
      </c>
      <c r="BD82" s="138" t="str">
        <f t="shared" si="158"/>
        <v>-</v>
      </c>
      <c r="BE82" s="139" t="str">
        <f t="shared" si="159"/>
        <v>-</v>
      </c>
      <c r="BF82" s="138" t="str">
        <f t="shared" si="160"/>
        <v>-</v>
      </c>
      <c r="BG82" s="139" t="str">
        <f t="shared" si="161"/>
        <v>-</v>
      </c>
      <c r="BH82" s="138" t="str">
        <f t="shared" si="162"/>
        <v>-</v>
      </c>
      <c r="BI82" s="139" t="str">
        <f t="shared" si="163"/>
        <v>-</v>
      </c>
      <c r="BJ82" s="138" t="str">
        <f t="shared" si="164"/>
        <v>-</v>
      </c>
      <c r="BK82" s="139" t="str">
        <f t="shared" si="165"/>
        <v>-</v>
      </c>
      <c r="BL82" s="138" t="str">
        <f t="shared" si="166"/>
        <v>-</v>
      </c>
      <c r="BM82" s="139" t="str">
        <f t="shared" si="167"/>
        <v>-</v>
      </c>
      <c r="BN82" s="138" t="str">
        <f t="shared" si="168"/>
        <v>-</v>
      </c>
      <c r="BO82" s="139" t="str">
        <f t="shared" si="169"/>
        <v>-</v>
      </c>
      <c r="BP82" s="138" t="str">
        <f t="shared" si="170"/>
        <v>-</v>
      </c>
      <c r="BQ82" s="139" t="str">
        <f t="shared" si="171"/>
        <v>-</v>
      </c>
      <c r="BR82" s="138" t="str">
        <f t="shared" si="172"/>
        <v>-</v>
      </c>
      <c r="BS82" s="139" t="str">
        <f t="shared" si="173"/>
        <v>-</v>
      </c>
      <c r="BT82" s="138" t="str">
        <f t="shared" si="174"/>
        <v>-</v>
      </c>
      <c r="BU82" s="139" t="str">
        <f t="shared" si="175"/>
        <v>-</v>
      </c>
      <c r="BV82" s="138" t="str">
        <f t="shared" si="176"/>
        <v>-</v>
      </c>
      <c r="BW82" s="139" t="str">
        <f t="shared" si="177"/>
        <v>-</v>
      </c>
      <c r="BX82" s="138" t="str">
        <f t="shared" si="178"/>
        <v>-</v>
      </c>
      <c r="BY82" s="139" t="str">
        <f t="shared" si="179"/>
        <v>-</v>
      </c>
      <c r="BZ82" s="138" t="str">
        <f t="shared" si="180"/>
        <v>-</v>
      </c>
      <c r="CA82" s="139" t="str">
        <f t="shared" si="181"/>
        <v>-</v>
      </c>
      <c r="CB82" s="138" t="str">
        <f t="shared" si="182"/>
        <v>-</v>
      </c>
      <c r="CC82" s="139" t="str">
        <f t="shared" si="183"/>
        <v>-</v>
      </c>
      <c r="CD82" s="138" t="str">
        <f t="shared" si="184"/>
        <v>-</v>
      </c>
      <c r="CE82" s="139" t="str">
        <f t="shared" si="185"/>
        <v>-</v>
      </c>
      <c r="CF82" s="138" t="str">
        <f t="shared" si="186"/>
        <v>-</v>
      </c>
      <c r="CG82" s="139" t="str">
        <f t="shared" si="187"/>
        <v>-</v>
      </c>
      <c r="CH82" s="138" t="str">
        <f t="shared" si="188"/>
        <v>-</v>
      </c>
      <c r="CI82" s="139" t="str">
        <f t="shared" si="189"/>
        <v>-</v>
      </c>
      <c r="CJ82" s="138" t="str">
        <f t="shared" si="190"/>
        <v>-</v>
      </c>
      <c r="CK82" s="139" t="str">
        <f t="shared" si="191"/>
        <v>-</v>
      </c>
      <c r="CL82" s="138" t="str">
        <f t="shared" si="192"/>
        <v>-</v>
      </c>
      <c r="CM82" s="139" t="str">
        <f t="shared" si="193"/>
        <v>-</v>
      </c>
      <c r="CN82" s="138" t="str">
        <f t="shared" si="194"/>
        <v>-</v>
      </c>
      <c r="CO82" s="139" t="str">
        <f t="shared" si="195"/>
        <v>-</v>
      </c>
      <c r="CP82" s="138" t="str">
        <f t="shared" si="196"/>
        <v>-</v>
      </c>
      <c r="CQ82" s="139" t="str">
        <f t="shared" si="197"/>
        <v>-</v>
      </c>
      <c r="CR82" s="138" t="str">
        <f t="shared" si="198"/>
        <v>-</v>
      </c>
      <c r="CS82" s="139" t="str">
        <f t="shared" si="199"/>
        <v>-</v>
      </c>
      <c r="CT82" s="138" t="str">
        <f t="shared" si="200"/>
        <v>-</v>
      </c>
      <c r="CU82" s="139" t="str">
        <f t="shared" si="201"/>
        <v>-</v>
      </c>
      <c r="CV82" s="138" t="str">
        <f t="shared" si="202"/>
        <v>-</v>
      </c>
      <c r="CW82" s="139" t="str">
        <f t="shared" si="203"/>
        <v>-</v>
      </c>
      <c r="CX82" s="138" t="str">
        <f t="shared" si="204"/>
        <v>-</v>
      </c>
      <c r="CY82" s="139" t="str">
        <f t="shared" si="205"/>
        <v>-</v>
      </c>
      <c r="CZ82" s="138" t="str">
        <f t="shared" si="206"/>
        <v>-</v>
      </c>
      <c r="DA82" s="139" t="str">
        <f t="shared" si="207"/>
        <v>-</v>
      </c>
      <c r="DB82" s="138" t="str">
        <f t="shared" si="208"/>
        <v>-</v>
      </c>
      <c r="DC82" s="139" t="str">
        <f t="shared" si="209"/>
        <v>-</v>
      </c>
      <c r="DD82" s="138" t="str">
        <f t="shared" si="210"/>
        <v>-</v>
      </c>
      <c r="DE82" s="139" t="str">
        <f t="shared" si="211"/>
        <v>-</v>
      </c>
      <c r="DF82" s="138" t="str">
        <f t="shared" si="212"/>
        <v>-</v>
      </c>
      <c r="DG82" s="139" t="str">
        <f t="shared" si="213"/>
        <v>-</v>
      </c>
      <c r="DH82" s="138" t="str">
        <f t="shared" si="214"/>
        <v>-</v>
      </c>
      <c r="DI82" s="139" t="str">
        <f t="shared" si="215"/>
        <v>-</v>
      </c>
      <c r="DJ82" s="138" t="str">
        <f t="shared" si="216"/>
        <v>-</v>
      </c>
      <c r="DK82" s="139" t="str">
        <f t="shared" si="217"/>
        <v>-</v>
      </c>
    </row>
    <row r="83" spans="1:115" x14ac:dyDescent="0.25">
      <c r="A83" s="44">
        <f>IF(Input!A83="","-",Input!A83)</f>
        <v>3</v>
      </c>
      <c r="B83" s="44">
        <f>IF(Input!B83="","-",Input!B83)</f>
        <v>76</v>
      </c>
      <c r="C83" s="85" t="str">
        <f>IF(Input!C83="","-",Input!C83)</f>
        <v>MJ</v>
      </c>
      <c r="D83" s="85" t="str">
        <f>IF(Input!D83="","-",Input!D83)</f>
        <v>Benson</v>
      </c>
      <c r="E83" s="85" t="str">
        <f>IF(Input!E83="","-",Input!E83)</f>
        <v>South Portland, ME</v>
      </c>
      <c r="F83" s="85" t="str">
        <f>IF(Input!F83="","-",Input!F83)</f>
        <v>Womens Raw</v>
      </c>
      <c r="G83" s="85" t="str">
        <f>IF(Input!G83="","-",Input!G83)</f>
        <v>Womens Raw Masters 50+</v>
      </c>
      <c r="H83" s="86">
        <f>IF(Input!H83="","-",Input!H83)</f>
        <v>59</v>
      </c>
      <c r="I83" s="308">
        <f>IF(Input!I83="","-",Input!I83)</f>
        <v>250</v>
      </c>
      <c r="K83" s="113">
        <f>IF(ISBLANK(VLOOKUP($A83,'MAIN - SCORING'!$B$14:$L$115,6,FALSE)),"-",VLOOKUP($A83,'MAIN - SCORING'!$B$14:$L$115,6,FALSE))</f>
        <v>82.5</v>
      </c>
      <c r="L83" s="113" t="str">
        <f>IF(ISBLANK(VLOOKUP($A83,'MAIN - SCORING'!$B$14:$L$115,7,FALSE)),"-",VLOOKUP($A83,'MAIN - SCORING'!$B$14:$L$115,7,FALSE))</f>
        <v>Y</v>
      </c>
      <c r="M83" s="118">
        <f t="shared" ref="M83" si="232">IF(ISERROR(K83),"-",IF(L83="Y",K83,0))</f>
        <v>82.5</v>
      </c>
      <c r="N83" s="113">
        <f>IF(ISBLANK(VLOOKUP($A83,'MAIN - SCORING'!$B$14:$L$115,8,FALSE)),"-",VLOOKUP($A83,'MAIN - SCORING'!$B$14:$L$115,8,FALSE))</f>
        <v>85</v>
      </c>
      <c r="O83" s="113" t="str">
        <f>IF(ISBLANK(VLOOKUP($A83,'MAIN - SCORING'!$B$14:$L$115,9,FALSE)),"-",VLOOKUP($A83,'MAIN - SCORING'!$B$14:$L$115,9,FALSE))</f>
        <v>N</v>
      </c>
      <c r="P83" s="118">
        <f t="shared" ref="P83" si="233">IF(ISERROR(N83),"-",IF(O83="Y",N83,0))</f>
        <v>0</v>
      </c>
      <c r="Q83" s="113">
        <f>IF(ISBLANK(VLOOKUP($A83,'MAIN - SCORING'!$B$14:$L$115,10,FALSE)),"-",VLOOKUP($A83,'MAIN - SCORING'!$B$14:$L$115,10,FALSE))</f>
        <v>85</v>
      </c>
      <c r="R83" s="113" t="str">
        <f>IF(ISBLANK(VLOOKUP($A83,'MAIN - SCORING'!$B$14:$L$115,11,FALSE)),"-",VLOOKUP($A83,'MAIN - SCORING'!$B$14:$L$115,11,FALSE))</f>
        <v>Y</v>
      </c>
      <c r="S83" s="118">
        <f t="shared" ref="S83" si="234">IF(ISERROR(Q83),"-",IF(R83="Y",Q83,0))</f>
        <v>85</v>
      </c>
      <c r="T83" s="111">
        <f t="shared" ref="T83" si="235">IF(M83="-","-",MAX(M83,P83,S83))</f>
        <v>85</v>
      </c>
      <c r="U83" s="113">
        <f>IF(ISBLANK(VLOOKUP($A83,'MAIN - SCORING'!$N$14:$X$115,6,FALSE)),"-",VLOOKUP($A83,'MAIN - SCORING'!$N$14:$X$115,6,FALSE))</f>
        <v>55</v>
      </c>
      <c r="V83" s="113" t="str">
        <f>IF(ISBLANK(VLOOKUP($A83,'MAIN - SCORING'!$N$14:$X$115,7,FALSE)),"-",VLOOKUP($A83,'MAIN - SCORING'!$N$14:$X$115,7,FALSE))</f>
        <v>Y</v>
      </c>
      <c r="W83" s="118">
        <f t="shared" ref="W83" si="236">IF(ISERROR(U83),"-",IF(V83="Y",U83,0))</f>
        <v>55</v>
      </c>
      <c r="X83" s="113">
        <f>IF(ISBLANK(VLOOKUP($A83,'MAIN - SCORING'!$N$14:$X$115,8,FALSE)),"-",VLOOKUP($A83,'MAIN - SCORING'!$N$14:$X$115,8,FALSE))</f>
        <v>60</v>
      </c>
      <c r="Y83" s="113" t="str">
        <f>IF(ISBLANK(VLOOKUP($A83,'MAIN - SCORING'!$N$14:$X$115,9,FALSE)),"-",VLOOKUP($A83,'MAIN - SCORING'!$N$14:$X$115,9,FALSE))</f>
        <v>Y</v>
      </c>
      <c r="Z83" s="118">
        <f t="shared" ref="Z83" si="237">IF(ISERROR(X83),"-",IF(Y83="Y",X83,0))</f>
        <v>60</v>
      </c>
      <c r="AA83" s="113">
        <f>IF(ISBLANK(VLOOKUP($A83,'MAIN - SCORING'!$N$14:$X$115,10,FALSE)),"-",VLOOKUP($A83,'MAIN - SCORING'!$N$14:$X$115,10,FALSE))</f>
        <v>65</v>
      </c>
      <c r="AB83" s="113" t="str">
        <f>IF(ISBLANK(VLOOKUP($A83,'MAIN - SCORING'!$N$14:$X$115,11,FALSE)),"-",VLOOKUP($A83,'MAIN - SCORING'!$N$14:$X$115,11,FALSE))</f>
        <v>N</v>
      </c>
      <c r="AC83" s="118">
        <f t="shared" ref="AC83" si="238">IF(ISERROR(AA83),"-",IF(AB83="Y",AA83,0))</f>
        <v>0</v>
      </c>
      <c r="AD83" s="111">
        <f t="shared" ref="AD83" si="239">IF(OR(W83="-",AD$4="-"),"-",MAX(W83,Z83,AC83))</f>
        <v>60</v>
      </c>
      <c r="AE83" s="113">
        <f>IF(ISBLANK(VLOOKUP($A83,'MAIN - SCORING'!$Z$14:$AJ$115,6,FALSE)),"-",VLOOKUP($A83,'MAIN - SCORING'!$Z$14:$AJ$115,6,FALSE))</f>
        <v>127.5</v>
      </c>
      <c r="AF83" s="113" t="str">
        <f>IF(ISBLANK(VLOOKUP($A83,'MAIN - SCORING'!$Z$14:$AJ$115,7,FALSE)),"-",VLOOKUP($A83,'MAIN - SCORING'!$Z$14:$AJ$115,7,FALSE))</f>
        <v>Y</v>
      </c>
      <c r="AG83" s="118">
        <f t="shared" ref="AG83" si="240">IF(ISERROR(AE83),"-",IF(AF83="Y",AE83,0))</f>
        <v>127.5</v>
      </c>
      <c r="AH83" s="113">
        <f>IF(ISBLANK(VLOOKUP($A83,'MAIN - SCORING'!$Z$14:$AJ$115,8,FALSE)),"-",VLOOKUP($A83,'MAIN - SCORING'!$Z$14:$AJ$115,8,FALSE))</f>
        <v>132.5</v>
      </c>
      <c r="AI83" s="113" t="str">
        <f>IF(ISBLANK(VLOOKUP($A83,'MAIN - SCORING'!$Z$14:$AJ$115,9,FALSE)),"-",VLOOKUP($A83,'MAIN - SCORING'!$Z$14:$AJ$115,9,FALSE))</f>
        <v>Y</v>
      </c>
      <c r="AJ83" s="118">
        <f t="shared" ref="AJ83" si="241">IF(ISERROR(AH83),"-",IF(AI83="Y",AH83,0))</f>
        <v>132.5</v>
      </c>
      <c r="AK83" s="113">
        <f>IF(ISBLANK(VLOOKUP($A83,'MAIN - SCORING'!$Z$14:$AJ$115,10,FALSE)),"-",VLOOKUP($A83,'MAIN - SCORING'!$Z$14:$AJ$115,10,FALSE))</f>
        <v>135</v>
      </c>
      <c r="AL83" s="113" t="str">
        <f>IF(ISBLANK(VLOOKUP($A83,'MAIN - SCORING'!$Z$14:$AJ$115,11,FALSE)),"-",VLOOKUP($A83,'MAIN - SCORING'!$Z$14:$AJ$115,11,FALSE))</f>
        <v>Y</v>
      </c>
      <c r="AM83" s="118">
        <f t="shared" ref="AM83" si="242">IF(ISERROR(AK83),"-",IF(AL83="Y",AK83,0))</f>
        <v>135</v>
      </c>
      <c r="AN83" s="111">
        <f t="shared" ref="AN83" si="243">IF(OR(AG83="-",AN$4="-"),"-",MAX(AG83,AJ83,AM83))</f>
        <v>135</v>
      </c>
      <c r="AP83" s="115">
        <f t="shared" si="154"/>
        <v>252.76929999999999</v>
      </c>
      <c r="AQ83" s="130">
        <f t="shared" ref="AQ83:AQ107" si="244">IF(ISNUMBER(AU83),AU83,IF(T83&amp;AD83&amp;AN83="---","-",IF(OR(T83=0,AD83=0,AN83=0),0,SUM(T83,AD83,AN83))))</f>
        <v>280</v>
      </c>
      <c r="AR83" s="131">
        <f>IF(AQ83="-","-",(AQ83*Lookups!$T$3))</f>
        <v>617.28800000000001</v>
      </c>
      <c r="AS83" s="92" t="str">
        <f t="shared" si="224"/>
        <v>Master</v>
      </c>
      <c r="AT83" s="92" t="str">
        <f t="shared" si="225"/>
        <v>-</v>
      </c>
      <c r="AU83" s="92" t="str">
        <f t="shared" si="226"/>
        <v>-</v>
      </c>
      <c r="AV83" s="93">
        <f>IF(I83="-","-",(I83/Lookups!$T$3))</f>
        <v>113.39925610087997</v>
      </c>
      <c r="AW83" s="94" t="str">
        <f t="shared" si="227"/>
        <v>W</v>
      </c>
      <c r="AX83" s="95" t="str">
        <f>IF(AW83="M",VLOOKUP(TEXT(MROUND(AV83,0.05),"#.00"),Lookups!$D$8:$E$3912,2,FALSE),"-")</f>
        <v>-</v>
      </c>
      <c r="AY83" s="95">
        <f>IF(AW83="W",VLOOKUP(TEXT(MROUND(AV83,0.05),"#.00"),Lookups!$J$8:$K$2640,2,FALSE),"-")</f>
        <v>0.6865</v>
      </c>
      <c r="AZ83" s="95">
        <f>IF(H83="-","-",IF(AS83="Master",VLOOKUP(H83,Lookups!$O$8:$P$59,2,FALSE),"-"))</f>
        <v>1.3149999999999999</v>
      </c>
      <c r="BB83" s="113">
        <f>IF(G83="-","-",VLOOKUP(G83,Input!$BZ$7:$CA$83,2,FALSE))</f>
        <v>6</v>
      </c>
      <c r="BD83" s="138" t="str">
        <f t="shared" si="158"/>
        <v>-</v>
      </c>
      <c r="BE83" s="139" t="str">
        <f t="shared" si="159"/>
        <v>-</v>
      </c>
      <c r="BF83" s="138" t="str">
        <f t="shared" si="160"/>
        <v>-</v>
      </c>
      <c r="BG83" s="139" t="str">
        <f t="shared" si="161"/>
        <v>-</v>
      </c>
      <c r="BH83" s="138" t="str">
        <f t="shared" si="162"/>
        <v>-</v>
      </c>
      <c r="BI83" s="139" t="str">
        <f t="shared" si="163"/>
        <v>-</v>
      </c>
      <c r="BJ83" s="138" t="str">
        <f t="shared" si="164"/>
        <v>-</v>
      </c>
      <c r="BK83" s="139" t="str">
        <f t="shared" si="165"/>
        <v>-</v>
      </c>
      <c r="BL83" s="138" t="str">
        <f t="shared" si="166"/>
        <v>-</v>
      </c>
      <c r="BM83" s="139" t="str">
        <f t="shared" si="167"/>
        <v>-</v>
      </c>
      <c r="BN83" s="138">
        <f t="shared" si="168"/>
        <v>252.76929999999999</v>
      </c>
      <c r="BO83" s="139">
        <f t="shared" si="169"/>
        <v>2</v>
      </c>
      <c r="BP83" s="138" t="str">
        <f t="shared" si="170"/>
        <v>-</v>
      </c>
      <c r="BQ83" s="139" t="str">
        <f t="shared" si="171"/>
        <v>-</v>
      </c>
      <c r="BR83" s="138" t="str">
        <f t="shared" si="172"/>
        <v>-</v>
      </c>
      <c r="BS83" s="139" t="str">
        <f t="shared" si="173"/>
        <v>-</v>
      </c>
      <c r="BT83" s="138" t="str">
        <f t="shared" si="174"/>
        <v>-</v>
      </c>
      <c r="BU83" s="139" t="str">
        <f t="shared" si="175"/>
        <v>-</v>
      </c>
      <c r="BV83" s="138" t="str">
        <f t="shared" si="176"/>
        <v>-</v>
      </c>
      <c r="BW83" s="139" t="str">
        <f t="shared" si="177"/>
        <v>-</v>
      </c>
      <c r="BX83" s="138" t="str">
        <f t="shared" si="178"/>
        <v>-</v>
      </c>
      <c r="BY83" s="139" t="str">
        <f t="shared" si="179"/>
        <v>-</v>
      </c>
      <c r="BZ83" s="138" t="str">
        <f t="shared" si="180"/>
        <v>-</v>
      </c>
      <c r="CA83" s="139" t="str">
        <f t="shared" si="181"/>
        <v>-</v>
      </c>
      <c r="CB83" s="138" t="str">
        <f t="shared" si="182"/>
        <v>-</v>
      </c>
      <c r="CC83" s="139" t="str">
        <f t="shared" si="183"/>
        <v>-</v>
      </c>
      <c r="CD83" s="138" t="str">
        <f t="shared" si="184"/>
        <v>-</v>
      </c>
      <c r="CE83" s="139" t="str">
        <f t="shared" si="185"/>
        <v>-</v>
      </c>
      <c r="CF83" s="138" t="str">
        <f t="shared" si="186"/>
        <v>-</v>
      </c>
      <c r="CG83" s="139" t="str">
        <f t="shared" si="187"/>
        <v>-</v>
      </c>
      <c r="CH83" s="138" t="str">
        <f t="shared" si="188"/>
        <v>-</v>
      </c>
      <c r="CI83" s="139" t="str">
        <f t="shared" si="189"/>
        <v>-</v>
      </c>
      <c r="CJ83" s="138" t="str">
        <f t="shared" si="190"/>
        <v>-</v>
      </c>
      <c r="CK83" s="139" t="str">
        <f t="shared" si="191"/>
        <v>-</v>
      </c>
      <c r="CL83" s="138" t="str">
        <f t="shared" si="192"/>
        <v>-</v>
      </c>
      <c r="CM83" s="139" t="str">
        <f t="shared" si="193"/>
        <v>-</v>
      </c>
      <c r="CN83" s="138" t="str">
        <f t="shared" si="194"/>
        <v>-</v>
      </c>
      <c r="CO83" s="139" t="str">
        <f t="shared" si="195"/>
        <v>-</v>
      </c>
      <c r="CP83" s="138" t="str">
        <f t="shared" si="196"/>
        <v>-</v>
      </c>
      <c r="CQ83" s="139" t="str">
        <f t="shared" si="197"/>
        <v>-</v>
      </c>
      <c r="CR83" s="138" t="str">
        <f t="shared" si="198"/>
        <v>-</v>
      </c>
      <c r="CS83" s="139" t="str">
        <f t="shared" si="199"/>
        <v>-</v>
      </c>
      <c r="CT83" s="138" t="str">
        <f t="shared" si="200"/>
        <v>-</v>
      </c>
      <c r="CU83" s="139" t="str">
        <f t="shared" si="201"/>
        <v>-</v>
      </c>
      <c r="CV83" s="138" t="str">
        <f t="shared" si="202"/>
        <v>-</v>
      </c>
      <c r="CW83" s="139" t="str">
        <f t="shared" si="203"/>
        <v>-</v>
      </c>
      <c r="CX83" s="138" t="str">
        <f t="shared" si="204"/>
        <v>-</v>
      </c>
      <c r="CY83" s="139" t="str">
        <f t="shared" si="205"/>
        <v>-</v>
      </c>
      <c r="CZ83" s="138" t="str">
        <f t="shared" si="206"/>
        <v>-</v>
      </c>
      <c r="DA83" s="139" t="str">
        <f t="shared" si="207"/>
        <v>-</v>
      </c>
      <c r="DB83" s="138" t="str">
        <f t="shared" si="208"/>
        <v>-</v>
      </c>
      <c r="DC83" s="139" t="str">
        <f t="shared" si="209"/>
        <v>-</v>
      </c>
      <c r="DD83" s="138" t="str">
        <f t="shared" si="210"/>
        <v>-</v>
      </c>
      <c r="DE83" s="139" t="str">
        <f t="shared" si="211"/>
        <v>-</v>
      </c>
      <c r="DF83" s="138" t="str">
        <f t="shared" si="212"/>
        <v>-</v>
      </c>
      <c r="DG83" s="139" t="str">
        <f t="shared" si="213"/>
        <v>-</v>
      </c>
      <c r="DH83" s="138" t="str">
        <f t="shared" si="214"/>
        <v>-</v>
      </c>
      <c r="DI83" s="139" t="str">
        <f t="shared" si="215"/>
        <v>-</v>
      </c>
      <c r="DJ83" s="138" t="str">
        <f t="shared" si="216"/>
        <v>-</v>
      </c>
      <c r="DK83" s="139" t="str">
        <f t="shared" si="217"/>
        <v>-</v>
      </c>
    </row>
    <row r="84" spans="1:115" x14ac:dyDescent="0.25">
      <c r="A84" s="44">
        <f>IF(Input!A84="","-",Input!A84)</f>
        <v>8</v>
      </c>
      <c r="B84" s="44">
        <f>IF(Input!B84="","-",Input!B84)</f>
        <v>77</v>
      </c>
      <c r="C84" s="85" t="str">
        <f>IF(Input!C84="","-",Input!C84)</f>
        <v>Grace</v>
      </c>
      <c r="D84" s="85" t="str">
        <f>IF(Input!D84="","-",Input!D84)</f>
        <v>Factor</v>
      </c>
      <c r="E84" s="85" t="str">
        <f>IF(Input!E84="","-",Input!E84)</f>
        <v>Scarborough, ME</v>
      </c>
      <c r="F84" s="85" t="str">
        <f>IF(Input!F84="","-",Input!F84)</f>
        <v>Womens Raw</v>
      </c>
      <c r="G84" s="85" t="str">
        <f>IF(Input!G84="","-",Input!G84)</f>
        <v>Womens Raw Junior</v>
      </c>
      <c r="H84" s="86">
        <f>IF(Input!H84="","-",Input!H84)</f>
        <v>23</v>
      </c>
      <c r="I84" s="308">
        <f>IF(Input!I84="","-",Input!I84)</f>
        <v>145</v>
      </c>
      <c r="K84" s="113">
        <f>IF(ISBLANK(VLOOKUP($A84,'MAIN - SCORING'!$B$14:$L$115,6,FALSE)),"-",VLOOKUP($A84,'MAIN - SCORING'!$B$14:$L$115,6,FALSE))</f>
        <v>110</v>
      </c>
      <c r="L84" s="113" t="str">
        <f>IF(ISBLANK(VLOOKUP($A84,'MAIN - SCORING'!$B$14:$L$115,7,FALSE)),"-",VLOOKUP($A84,'MAIN - SCORING'!$B$14:$L$115,7,FALSE))</f>
        <v>Y</v>
      </c>
      <c r="M84" s="118">
        <f t="shared" ref="M84:M107" si="245">IF(ISERROR(K84),"-",IF(L84="Y",K84,0))</f>
        <v>110</v>
      </c>
      <c r="N84" s="113">
        <f>IF(ISBLANK(VLOOKUP($A84,'MAIN - SCORING'!$B$14:$L$115,8,FALSE)),"-",VLOOKUP($A84,'MAIN - SCORING'!$B$14:$L$115,8,FALSE))</f>
        <v>117.5</v>
      </c>
      <c r="O84" s="113" t="str">
        <f>IF(ISBLANK(VLOOKUP($A84,'MAIN - SCORING'!$B$14:$L$115,9,FALSE)),"-",VLOOKUP($A84,'MAIN - SCORING'!$B$14:$L$115,9,FALSE))</f>
        <v>Y</v>
      </c>
      <c r="P84" s="118">
        <f t="shared" ref="P84:P107" si="246">IF(ISERROR(N84),"-",IF(O84="Y",N84,0))</f>
        <v>117.5</v>
      </c>
      <c r="Q84" s="113">
        <f>IF(ISBLANK(VLOOKUP($A84,'MAIN - SCORING'!$B$14:$L$115,10,FALSE)),"-",VLOOKUP($A84,'MAIN - SCORING'!$B$14:$L$115,10,FALSE))</f>
        <v>125</v>
      </c>
      <c r="R84" s="113" t="str">
        <f>IF(ISBLANK(VLOOKUP($A84,'MAIN - SCORING'!$B$14:$L$115,11,FALSE)),"-",VLOOKUP($A84,'MAIN - SCORING'!$B$14:$L$115,11,FALSE))</f>
        <v>Y</v>
      </c>
      <c r="S84" s="118">
        <f t="shared" ref="S84:S107" si="247">IF(ISERROR(Q84),"-",IF(R84="Y",Q84,0))</f>
        <v>125</v>
      </c>
      <c r="T84" s="111">
        <f t="shared" ref="T84:T107" si="248">IF(M84="-","-",MAX(M84,P84,S84))</f>
        <v>125</v>
      </c>
      <c r="U84" s="113">
        <f>IF(ISBLANK(VLOOKUP($A84,'MAIN - SCORING'!$N$14:$X$115,6,FALSE)),"-",VLOOKUP($A84,'MAIN - SCORING'!$N$14:$X$115,6,FALSE))</f>
        <v>55</v>
      </c>
      <c r="V84" s="113" t="str">
        <f>IF(ISBLANK(VLOOKUP($A84,'MAIN - SCORING'!$N$14:$X$115,7,FALSE)),"-",VLOOKUP($A84,'MAIN - SCORING'!$N$14:$X$115,7,FALSE))</f>
        <v>Y</v>
      </c>
      <c r="W84" s="118">
        <f t="shared" ref="W84:W107" si="249">IF(ISERROR(U84),"-",IF(V84="Y",U84,0))</f>
        <v>55</v>
      </c>
      <c r="X84" s="113">
        <f>IF(ISBLANK(VLOOKUP($A84,'MAIN - SCORING'!$N$14:$X$115,8,FALSE)),"-",VLOOKUP($A84,'MAIN - SCORING'!$N$14:$X$115,8,FALSE))</f>
        <v>60</v>
      </c>
      <c r="Y84" s="113" t="str">
        <f>IF(ISBLANK(VLOOKUP($A84,'MAIN - SCORING'!$N$14:$X$115,9,FALSE)),"-",VLOOKUP($A84,'MAIN - SCORING'!$N$14:$X$115,9,FALSE))</f>
        <v>Y</v>
      </c>
      <c r="Z84" s="118">
        <f t="shared" ref="Z84:Z107" si="250">IF(ISERROR(X84),"-",IF(Y84="Y",X84,0))</f>
        <v>60</v>
      </c>
      <c r="AA84" s="113">
        <f>IF(ISBLANK(VLOOKUP($A84,'MAIN - SCORING'!$N$14:$X$115,10,FALSE)),"-",VLOOKUP($A84,'MAIN - SCORING'!$N$14:$X$115,10,FALSE))</f>
        <v>62.5</v>
      </c>
      <c r="AB84" s="113" t="str">
        <f>IF(ISBLANK(VLOOKUP($A84,'MAIN - SCORING'!$N$14:$X$115,11,FALSE)),"-",VLOOKUP($A84,'MAIN - SCORING'!$N$14:$X$115,11,FALSE))</f>
        <v>Y</v>
      </c>
      <c r="AC84" s="118">
        <f t="shared" ref="AC84:AC107" si="251">IF(ISERROR(AA84),"-",IF(AB84="Y",AA84,0))</f>
        <v>62.5</v>
      </c>
      <c r="AD84" s="111">
        <f t="shared" ref="AD84:AD107" si="252">IF(OR(W84="-",AD$4="-"),"-",MAX(W84,Z84,AC84))</f>
        <v>62.5</v>
      </c>
      <c r="AE84" s="113">
        <f>IF(ISBLANK(VLOOKUP($A84,'MAIN - SCORING'!$Z$14:$AJ$115,6,FALSE)),"-",VLOOKUP($A84,'MAIN - SCORING'!$Z$14:$AJ$115,6,FALSE))</f>
        <v>127.5</v>
      </c>
      <c r="AF84" s="113" t="str">
        <f>IF(ISBLANK(VLOOKUP($A84,'MAIN - SCORING'!$Z$14:$AJ$115,7,FALSE)),"-",VLOOKUP($A84,'MAIN - SCORING'!$Z$14:$AJ$115,7,FALSE))</f>
        <v>Y</v>
      </c>
      <c r="AG84" s="118">
        <f t="shared" ref="AG84:AG107" si="253">IF(ISERROR(AE84),"-",IF(AF84="Y",AE84,0))</f>
        <v>127.5</v>
      </c>
      <c r="AH84" s="113">
        <f>IF(ISBLANK(VLOOKUP($A84,'MAIN - SCORING'!$Z$14:$AJ$115,8,FALSE)),"-",VLOOKUP($A84,'MAIN - SCORING'!$Z$14:$AJ$115,8,FALSE))</f>
        <v>137.5</v>
      </c>
      <c r="AI84" s="113" t="str">
        <f>IF(ISBLANK(VLOOKUP($A84,'MAIN - SCORING'!$Z$14:$AJ$115,9,FALSE)),"-",VLOOKUP($A84,'MAIN - SCORING'!$Z$14:$AJ$115,9,FALSE))</f>
        <v>Y</v>
      </c>
      <c r="AJ84" s="118">
        <f t="shared" ref="AJ84:AJ107" si="254">IF(ISERROR(AH84),"-",IF(AI84="Y",AH84,0))</f>
        <v>137.5</v>
      </c>
      <c r="AK84" s="113">
        <f>IF(ISBLANK(VLOOKUP($A84,'MAIN - SCORING'!$Z$14:$AJ$115,10,FALSE)),"-",VLOOKUP($A84,'MAIN - SCORING'!$Z$14:$AJ$115,10,FALSE))</f>
        <v>142.5</v>
      </c>
      <c r="AL84" s="113" t="str">
        <f>IF(ISBLANK(VLOOKUP($A84,'MAIN - SCORING'!$Z$14:$AJ$115,11,FALSE)),"-",VLOOKUP($A84,'MAIN - SCORING'!$Z$14:$AJ$115,11,FALSE))</f>
        <v>N</v>
      </c>
      <c r="AM84" s="118">
        <f t="shared" ref="AM84:AM107" si="255">IF(ISERROR(AK84),"-",IF(AL84="Y",AK84,0))</f>
        <v>0</v>
      </c>
      <c r="AN84" s="111">
        <f t="shared" ref="AN84:AN107" si="256">IF(OR(AG84="-",AN$4="-"),"-",MAX(AG84,AJ84,AM84))</f>
        <v>137.5</v>
      </c>
      <c r="AP84" s="115">
        <f t="shared" si="154"/>
        <v>298.45400000000001</v>
      </c>
      <c r="AQ84" s="130">
        <f t="shared" si="244"/>
        <v>325</v>
      </c>
      <c r="AR84" s="131">
        <f>IF(AQ84="-","-",(AQ84*Lookups!$T$3))</f>
        <v>716.495</v>
      </c>
      <c r="AS84" s="92" t="str">
        <f t="shared" si="224"/>
        <v>-</v>
      </c>
      <c r="AT84" s="92" t="str">
        <f t="shared" si="225"/>
        <v>-</v>
      </c>
      <c r="AU84" s="92" t="str">
        <f t="shared" si="226"/>
        <v>-</v>
      </c>
      <c r="AV84" s="93">
        <f>IF(I84="-","-",(I84/Lookups!$T$3))</f>
        <v>65.77156853851038</v>
      </c>
      <c r="AW84" s="94" t="str">
        <f t="shared" si="227"/>
        <v>W</v>
      </c>
      <c r="AX84" s="95" t="str">
        <f>IF(AW84="M",VLOOKUP(TEXT(MROUND(AV84,0.05),"#.00"),Lookups!$D$8:$E$3912,2,FALSE),"-")</f>
        <v>-</v>
      </c>
      <c r="AY84" s="95">
        <f>IF(AW84="W",VLOOKUP(TEXT(MROUND(AV84,0.05),"#.00"),Lookups!$J$8:$K$2640,2,FALSE),"-")</f>
        <v>0.91832000000000003</v>
      </c>
      <c r="AZ84" s="95" t="str">
        <f>IF(H84="-","-",IF(AS84="Master",VLOOKUP(H84,Lookups!$O$8:$P$59,2,FALSE),"-"))</f>
        <v>-</v>
      </c>
      <c r="BB84" s="113">
        <f>IF(G84="-","-",VLOOKUP(G84,Input!$BZ$7:$CA$83,2,FALSE))</f>
        <v>4</v>
      </c>
      <c r="BD84" s="138" t="str">
        <f t="shared" si="158"/>
        <v>-</v>
      </c>
      <c r="BE84" s="139" t="str">
        <f t="shared" si="159"/>
        <v>-</v>
      </c>
      <c r="BF84" s="138" t="str">
        <f t="shared" si="160"/>
        <v>-</v>
      </c>
      <c r="BG84" s="139" t="str">
        <f t="shared" si="161"/>
        <v>-</v>
      </c>
      <c r="BH84" s="138" t="str">
        <f t="shared" si="162"/>
        <v>-</v>
      </c>
      <c r="BI84" s="139" t="str">
        <f t="shared" si="163"/>
        <v>-</v>
      </c>
      <c r="BJ84" s="138">
        <f t="shared" si="164"/>
        <v>298.45400000000001</v>
      </c>
      <c r="BK84" s="139">
        <f t="shared" si="165"/>
        <v>1</v>
      </c>
      <c r="BL84" s="138" t="str">
        <f t="shared" si="166"/>
        <v>-</v>
      </c>
      <c r="BM84" s="139" t="str">
        <f t="shared" si="167"/>
        <v>-</v>
      </c>
      <c r="BN84" s="138" t="str">
        <f t="shared" si="168"/>
        <v>-</v>
      </c>
      <c r="BO84" s="139" t="str">
        <f t="shared" si="169"/>
        <v>-</v>
      </c>
      <c r="BP84" s="138" t="str">
        <f t="shared" si="170"/>
        <v>-</v>
      </c>
      <c r="BQ84" s="139" t="str">
        <f t="shared" si="171"/>
        <v>-</v>
      </c>
      <c r="BR84" s="138" t="str">
        <f t="shared" si="172"/>
        <v>-</v>
      </c>
      <c r="BS84" s="139" t="str">
        <f t="shared" si="173"/>
        <v>-</v>
      </c>
      <c r="BT84" s="138" t="str">
        <f t="shared" si="174"/>
        <v>-</v>
      </c>
      <c r="BU84" s="139" t="str">
        <f t="shared" si="175"/>
        <v>-</v>
      </c>
      <c r="BV84" s="138" t="str">
        <f t="shared" si="176"/>
        <v>-</v>
      </c>
      <c r="BW84" s="139" t="str">
        <f t="shared" si="177"/>
        <v>-</v>
      </c>
      <c r="BX84" s="138" t="str">
        <f t="shared" si="178"/>
        <v>-</v>
      </c>
      <c r="BY84" s="139" t="str">
        <f t="shared" si="179"/>
        <v>-</v>
      </c>
      <c r="BZ84" s="138" t="str">
        <f t="shared" si="180"/>
        <v>-</v>
      </c>
      <c r="CA84" s="139" t="str">
        <f t="shared" si="181"/>
        <v>-</v>
      </c>
      <c r="CB84" s="138" t="str">
        <f t="shared" si="182"/>
        <v>-</v>
      </c>
      <c r="CC84" s="139" t="str">
        <f t="shared" si="183"/>
        <v>-</v>
      </c>
      <c r="CD84" s="138" t="str">
        <f t="shared" si="184"/>
        <v>-</v>
      </c>
      <c r="CE84" s="139" t="str">
        <f t="shared" si="185"/>
        <v>-</v>
      </c>
      <c r="CF84" s="138" t="str">
        <f t="shared" si="186"/>
        <v>-</v>
      </c>
      <c r="CG84" s="139" t="str">
        <f t="shared" si="187"/>
        <v>-</v>
      </c>
      <c r="CH84" s="138" t="str">
        <f t="shared" si="188"/>
        <v>-</v>
      </c>
      <c r="CI84" s="139" t="str">
        <f t="shared" si="189"/>
        <v>-</v>
      </c>
      <c r="CJ84" s="138" t="str">
        <f t="shared" si="190"/>
        <v>-</v>
      </c>
      <c r="CK84" s="139" t="str">
        <f t="shared" si="191"/>
        <v>-</v>
      </c>
      <c r="CL84" s="138" t="str">
        <f t="shared" si="192"/>
        <v>-</v>
      </c>
      <c r="CM84" s="139" t="str">
        <f t="shared" si="193"/>
        <v>-</v>
      </c>
      <c r="CN84" s="138" t="str">
        <f t="shared" si="194"/>
        <v>-</v>
      </c>
      <c r="CO84" s="139" t="str">
        <f t="shared" si="195"/>
        <v>-</v>
      </c>
      <c r="CP84" s="138" t="str">
        <f t="shared" si="196"/>
        <v>-</v>
      </c>
      <c r="CQ84" s="139" t="str">
        <f t="shared" si="197"/>
        <v>-</v>
      </c>
      <c r="CR84" s="138" t="str">
        <f t="shared" si="198"/>
        <v>-</v>
      </c>
      <c r="CS84" s="139" t="str">
        <f t="shared" si="199"/>
        <v>-</v>
      </c>
      <c r="CT84" s="138" t="str">
        <f t="shared" si="200"/>
        <v>-</v>
      </c>
      <c r="CU84" s="139" t="str">
        <f t="shared" si="201"/>
        <v>-</v>
      </c>
      <c r="CV84" s="138" t="str">
        <f t="shared" si="202"/>
        <v>-</v>
      </c>
      <c r="CW84" s="139" t="str">
        <f t="shared" si="203"/>
        <v>-</v>
      </c>
      <c r="CX84" s="138" t="str">
        <f t="shared" si="204"/>
        <v>-</v>
      </c>
      <c r="CY84" s="139" t="str">
        <f t="shared" si="205"/>
        <v>-</v>
      </c>
      <c r="CZ84" s="138" t="str">
        <f t="shared" si="206"/>
        <v>-</v>
      </c>
      <c r="DA84" s="139" t="str">
        <f t="shared" si="207"/>
        <v>-</v>
      </c>
      <c r="DB84" s="138" t="str">
        <f t="shared" si="208"/>
        <v>-</v>
      </c>
      <c r="DC84" s="139" t="str">
        <f t="shared" si="209"/>
        <v>-</v>
      </c>
      <c r="DD84" s="138" t="str">
        <f t="shared" si="210"/>
        <v>-</v>
      </c>
      <c r="DE84" s="139" t="str">
        <f t="shared" si="211"/>
        <v>-</v>
      </c>
      <c r="DF84" s="138" t="str">
        <f t="shared" si="212"/>
        <v>-</v>
      </c>
      <c r="DG84" s="139" t="str">
        <f t="shared" si="213"/>
        <v>-</v>
      </c>
      <c r="DH84" s="138" t="str">
        <f t="shared" si="214"/>
        <v>-</v>
      </c>
      <c r="DI84" s="139" t="str">
        <f t="shared" si="215"/>
        <v>-</v>
      </c>
      <c r="DJ84" s="138" t="str">
        <f t="shared" si="216"/>
        <v>-</v>
      </c>
      <c r="DK84" s="139" t="str">
        <f t="shared" si="217"/>
        <v>-</v>
      </c>
    </row>
    <row r="85" spans="1:115" x14ac:dyDescent="0.25">
      <c r="A85" s="44">
        <f>IF(Input!A85="","-",Input!A85)</f>
        <v>12</v>
      </c>
      <c r="B85" s="44">
        <f>IF(Input!B85="","-",Input!B85)</f>
        <v>78</v>
      </c>
      <c r="C85" s="85" t="str">
        <f>IF(Input!C85="","-",Input!C85)</f>
        <v>Chaya</v>
      </c>
      <c r="D85" s="85" t="str">
        <f>IF(Input!D85="","-",Input!D85)</f>
        <v>Wood</v>
      </c>
      <c r="E85" s="85" t="str">
        <f>IF(Input!E85="","-",Input!E85)</f>
        <v>Portland, ME</v>
      </c>
      <c r="F85" s="85" t="str">
        <f>IF(Input!F85="","-",Input!F85)</f>
        <v>Womens Raw</v>
      </c>
      <c r="G85" s="85" t="str">
        <f>IF(Input!G85="","-",Input!G85)</f>
        <v>Womens Raw Junior</v>
      </c>
      <c r="H85" s="86">
        <f>IF(Input!H85="","-",Input!H85)</f>
        <v>23</v>
      </c>
      <c r="I85" s="308">
        <f>IF(Input!I85="","-",Input!I85)</f>
        <v>142</v>
      </c>
      <c r="K85" s="113">
        <f>IF(ISBLANK(VLOOKUP($A85,'MAIN - SCORING'!$B$14:$L$115,6,FALSE)),"-",VLOOKUP($A85,'MAIN - SCORING'!$B$14:$L$115,6,FALSE))</f>
        <v>87.5</v>
      </c>
      <c r="L85" s="113" t="str">
        <f>IF(ISBLANK(VLOOKUP($A85,'MAIN - SCORING'!$B$14:$L$115,7,FALSE)),"-",VLOOKUP($A85,'MAIN - SCORING'!$B$14:$L$115,7,FALSE))</f>
        <v>Y</v>
      </c>
      <c r="M85" s="118">
        <f t="shared" si="245"/>
        <v>87.5</v>
      </c>
      <c r="N85" s="113">
        <f>IF(ISBLANK(VLOOKUP($A85,'MAIN - SCORING'!$B$14:$L$115,8,FALSE)),"-",VLOOKUP($A85,'MAIN - SCORING'!$B$14:$L$115,8,FALSE))</f>
        <v>105</v>
      </c>
      <c r="O85" s="113" t="str">
        <f>IF(ISBLANK(VLOOKUP($A85,'MAIN - SCORING'!$B$14:$L$115,9,FALSE)),"-",VLOOKUP($A85,'MAIN - SCORING'!$B$14:$L$115,9,FALSE))</f>
        <v>Y</v>
      </c>
      <c r="P85" s="118">
        <f t="shared" si="246"/>
        <v>105</v>
      </c>
      <c r="Q85" s="113">
        <f>IF(ISBLANK(VLOOKUP($A85,'MAIN - SCORING'!$B$14:$L$115,10,FALSE)),"-",VLOOKUP($A85,'MAIN - SCORING'!$B$14:$L$115,10,FALSE))</f>
        <v>117.5</v>
      </c>
      <c r="R85" s="113" t="str">
        <f>IF(ISBLANK(VLOOKUP($A85,'MAIN - SCORING'!$B$14:$L$115,11,FALSE)),"-",VLOOKUP($A85,'MAIN - SCORING'!$B$14:$L$115,11,FALSE))</f>
        <v>N</v>
      </c>
      <c r="S85" s="118">
        <f t="shared" si="247"/>
        <v>0</v>
      </c>
      <c r="T85" s="111">
        <f t="shared" si="248"/>
        <v>105</v>
      </c>
      <c r="U85" s="113">
        <f>IF(ISBLANK(VLOOKUP($A85,'MAIN - SCORING'!$N$14:$X$115,6,FALSE)),"-",VLOOKUP($A85,'MAIN - SCORING'!$N$14:$X$115,6,FALSE))</f>
        <v>47.5</v>
      </c>
      <c r="V85" s="113" t="str">
        <f>IF(ISBLANK(VLOOKUP($A85,'MAIN - SCORING'!$N$14:$X$115,7,FALSE)),"-",VLOOKUP($A85,'MAIN - SCORING'!$N$14:$X$115,7,FALSE))</f>
        <v>N</v>
      </c>
      <c r="W85" s="118">
        <f t="shared" si="249"/>
        <v>0</v>
      </c>
      <c r="X85" s="113">
        <f>IF(ISBLANK(VLOOKUP($A85,'MAIN - SCORING'!$N$14:$X$115,8,FALSE)),"-",VLOOKUP($A85,'MAIN - SCORING'!$N$14:$X$115,8,FALSE))</f>
        <v>57.5</v>
      </c>
      <c r="Y85" s="113" t="str">
        <f>IF(ISBLANK(VLOOKUP($A85,'MAIN - SCORING'!$N$14:$X$115,9,FALSE)),"-",VLOOKUP($A85,'MAIN - SCORING'!$N$14:$X$115,9,FALSE))</f>
        <v>N</v>
      </c>
      <c r="Z85" s="118">
        <f t="shared" si="250"/>
        <v>0</v>
      </c>
      <c r="AA85" s="113">
        <f>IF(ISBLANK(VLOOKUP($A85,'MAIN - SCORING'!$N$14:$X$115,10,FALSE)),"-",VLOOKUP($A85,'MAIN - SCORING'!$N$14:$X$115,10,FALSE))</f>
        <v>57.5</v>
      </c>
      <c r="AB85" s="113" t="str">
        <f>IF(ISBLANK(VLOOKUP($A85,'MAIN - SCORING'!$N$14:$X$115,11,FALSE)),"-",VLOOKUP($A85,'MAIN - SCORING'!$N$14:$X$115,11,FALSE))</f>
        <v>N</v>
      </c>
      <c r="AC85" s="118">
        <f t="shared" si="251"/>
        <v>0</v>
      </c>
      <c r="AD85" s="111">
        <f t="shared" si="252"/>
        <v>0</v>
      </c>
      <c r="AE85" s="113">
        <f>IF(ISBLANK(VLOOKUP($A85,'MAIN - SCORING'!$Z$14:$AJ$115,6,FALSE)),"-",VLOOKUP($A85,'MAIN - SCORING'!$Z$14:$AJ$115,6,FALSE))</f>
        <v>97.5</v>
      </c>
      <c r="AF85" s="113" t="str">
        <f>IF(ISBLANK(VLOOKUP($A85,'MAIN - SCORING'!$Z$14:$AJ$115,7,FALSE)),"-",VLOOKUP($A85,'MAIN - SCORING'!$Z$14:$AJ$115,7,FALSE))</f>
        <v>Y</v>
      </c>
      <c r="AG85" s="118">
        <f t="shared" si="253"/>
        <v>97.5</v>
      </c>
      <c r="AH85" s="113">
        <f>IF(ISBLANK(VLOOKUP($A85,'MAIN - SCORING'!$Z$14:$AJ$115,8,FALSE)),"-",VLOOKUP($A85,'MAIN - SCORING'!$Z$14:$AJ$115,8,FALSE))</f>
        <v>110</v>
      </c>
      <c r="AI85" s="113" t="str">
        <f>IF(ISBLANK(VLOOKUP($A85,'MAIN - SCORING'!$Z$14:$AJ$115,9,FALSE)),"-",VLOOKUP($A85,'MAIN - SCORING'!$Z$14:$AJ$115,9,FALSE))</f>
        <v>Y</v>
      </c>
      <c r="AJ85" s="118">
        <f t="shared" si="254"/>
        <v>110</v>
      </c>
      <c r="AK85" s="113">
        <f>IF(ISBLANK(VLOOKUP($A85,'MAIN - SCORING'!$Z$14:$AJ$115,10,FALSE)),"-",VLOOKUP($A85,'MAIN - SCORING'!$Z$14:$AJ$115,10,FALSE))</f>
        <v>127.5</v>
      </c>
      <c r="AL85" s="113" t="str">
        <f>IF(ISBLANK(VLOOKUP($A85,'MAIN - SCORING'!$Z$14:$AJ$115,11,FALSE)),"-",VLOOKUP($A85,'MAIN - SCORING'!$Z$14:$AJ$115,11,FALSE))</f>
        <v>Y</v>
      </c>
      <c r="AM85" s="118">
        <f t="shared" si="255"/>
        <v>127.5</v>
      </c>
      <c r="AN85" s="111">
        <f t="shared" si="256"/>
        <v>127.5</v>
      </c>
      <c r="AP85" s="115">
        <f t="shared" si="154"/>
        <v>0</v>
      </c>
      <c r="AQ85" s="130">
        <f t="shared" si="244"/>
        <v>0</v>
      </c>
      <c r="AR85" s="131">
        <f>IF(AQ85="-","-",(AQ85*Lookups!$T$3))</f>
        <v>0</v>
      </c>
      <c r="AS85" s="92" t="str">
        <f t="shared" si="224"/>
        <v>-</v>
      </c>
      <c r="AT85" s="92" t="str">
        <f t="shared" si="225"/>
        <v>-</v>
      </c>
      <c r="AU85" s="92" t="str">
        <f t="shared" si="226"/>
        <v>-</v>
      </c>
      <c r="AV85" s="93">
        <f>IF(I85="-","-",(I85/Lookups!$T$3))</f>
        <v>64.41077746529983</v>
      </c>
      <c r="AW85" s="94" t="str">
        <f t="shared" si="227"/>
        <v>W</v>
      </c>
      <c r="AX85" s="95" t="str">
        <f>IF(AW85="M",VLOOKUP(TEXT(MROUND(AV85,0.05),"#.00"),Lookups!$D$8:$E$3912,2,FALSE),"-")</f>
        <v>-</v>
      </c>
      <c r="AY85" s="95">
        <f>IF(AW85="W",VLOOKUP(TEXT(MROUND(AV85,0.05),"#.00"),Lookups!$J$8:$K$2640,2,FALSE),"-")</f>
        <v>0.93345</v>
      </c>
      <c r="AZ85" s="95" t="str">
        <f>IF(H85="-","-",IF(AS85="Master",VLOOKUP(H85,Lookups!$O$8:$P$59,2,FALSE),"-"))</f>
        <v>-</v>
      </c>
      <c r="BB85" s="113">
        <f>IF(G85="-","-",VLOOKUP(G85,Input!$BZ$7:$CA$83,2,FALSE))</f>
        <v>4</v>
      </c>
      <c r="BD85" s="138" t="str">
        <f t="shared" si="158"/>
        <v>-</v>
      </c>
      <c r="BE85" s="139" t="str">
        <f t="shared" si="159"/>
        <v>-</v>
      </c>
      <c r="BF85" s="138" t="str">
        <f t="shared" si="160"/>
        <v>-</v>
      </c>
      <c r="BG85" s="139" t="str">
        <f t="shared" si="161"/>
        <v>-</v>
      </c>
      <c r="BH85" s="138" t="str">
        <f t="shared" si="162"/>
        <v>-</v>
      </c>
      <c r="BI85" s="139" t="str">
        <f t="shared" si="163"/>
        <v>-</v>
      </c>
      <c r="BJ85" s="138" t="str">
        <f t="shared" si="164"/>
        <v>-</v>
      </c>
      <c r="BK85" s="139" t="str">
        <f t="shared" si="165"/>
        <v>-</v>
      </c>
      <c r="BL85" s="138" t="str">
        <f t="shared" si="166"/>
        <v>-</v>
      </c>
      <c r="BM85" s="139" t="str">
        <f t="shared" si="167"/>
        <v>-</v>
      </c>
      <c r="BN85" s="138" t="str">
        <f t="shared" si="168"/>
        <v>-</v>
      </c>
      <c r="BO85" s="139" t="str">
        <f t="shared" si="169"/>
        <v>-</v>
      </c>
      <c r="BP85" s="138" t="str">
        <f t="shared" si="170"/>
        <v>-</v>
      </c>
      <c r="BQ85" s="139" t="str">
        <f t="shared" si="171"/>
        <v>-</v>
      </c>
      <c r="BR85" s="138" t="str">
        <f t="shared" si="172"/>
        <v>-</v>
      </c>
      <c r="BS85" s="139" t="str">
        <f t="shared" si="173"/>
        <v>-</v>
      </c>
      <c r="BT85" s="138" t="str">
        <f t="shared" si="174"/>
        <v>-</v>
      </c>
      <c r="BU85" s="139" t="str">
        <f t="shared" si="175"/>
        <v>-</v>
      </c>
      <c r="BV85" s="138" t="str">
        <f t="shared" si="176"/>
        <v>-</v>
      </c>
      <c r="BW85" s="139" t="str">
        <f t="shared" si="177"/>
        <v>-</v>
      </c>
      <c r="BX85" s="138" t="str">
        <f t="shared" si="178"/>
        <v>-</v>
      </c>
      <c r="BY85" s="139" t="str">
        <f t="shared" si="179"/>
        <v>-</v>
      </c>
      <c r="BZ85" s="138" t="str">
        <f t="shared" si="180"/>
        <v>-</v>
      </c>
      <c r="CA85" s="139" t="str">
        <f t="shared" si="181"/>
        <v>-</v>
      </c>
      <c r="CB85" s="138" t="str">
        <f t="shared" si="182"/>
        <v>-</v>
      </c>
      <c r="CC85" s="139" t="str">
        <f t="shared" si="183"/>
        <v>-</v>
      </c>
      <c r="CD85" s="138" t="str">
        <f t="shared" si="184"/>
        <v>-</v>
      </c>
      <c r="CE85" s="139" t="str">
        <f t="shared" si="185"/>
        <v>-</v>
      </c>
      <c r="CF85" s="138" t="str">
        <f t="shared" si="186"/>
        <v>-</v>
      </c>
      <c r="CG85" s="139" t="str">
        <f t="shared" si="187"/>
        <v>-</v>
      </c>
      <c r="CH85" s="138" t="str">
        <f t="shared" si="188"/>
        <v>-</v>
      </c>
      <c r="CI85" s="139" t="str">
        <f t="shared" si="189"/>
        <v>-</v>
      </c>
      <c r="CJ85" s="138" t="str">
        <f t="shared" si="190"/>
        <v>-</v>
      </c>
      <c r="CK85" s="139" t="str">
        <f t="shared" si="191"/>
        <v>-</v>
      </c>
      <c r="CL85" s="138" t="str">
        <f t="shared" si="192"/>
        <v>-</v>
      </c>
      <c r="CM85" s="139" t="str">
        <f t="shared" si="193"/>
        <v>-</v>
      </c>
      <c r="CN85" s="138" t="str">
        <f t="shared" si="194"/>
        <v>-</v>
      </c>
      <c r="CO85" s="139" t="str">
        <f t="shared" si="195"/>
        <v>-</v>
      </c>
      <c r="CP85" s="138" t="str">
        <f t="shared" si="196"/>
        <v>-</v>
      </c>
      <c r="CQ85" s="139" t="str">
        <f t="shared" si="197"/>
        <v>-</v>
      </c>
      <c r="CR85" s="138" t="str">
        <f t="shared" si="198"/>
        <v>-</v>
      </c>
      <c r="CS85" s="139" t="str">
        <f t="shared" si="199"/>
        <v>-</v>
      </c>
      <c r="CT85" s="138" t="str">
        <f t="shared" si="200"/>
        <v>-</v>
      </c>
      <c r="CU85" s="139" t="str">
        <f t="shared" si="201"/>
        <v>-</v>
      </c>
      <c r="CV85" s="138" t="str">
        <f t="shared" si="202"/>
        <v>-</v>
      </c>
      <c r="CW85" s="139" t="str">
        <f t="shared" si="203"/>
        <v>-</v>
      </c>
      <c r="CX85" s="138" t="str">
        <f t="shared" si="204"/>
        <v>-</v>
      </c>
      <c r="CY85" s="139" t="str">
        <f t="shared" si="205"/>
        <v>-</v>
      </c>
      <c r="CZ85" s="138" t="str">
        <f t="shared" si="206"/>
        <v>-</v>
      </c>
      <c r="DA85" s="139" t="str">
        <f t="shared" si="207"/>
        <v>-</v>
      </c>
      <c r="DB85" s="138" t="str">
        <f t="shared" si="208"/>
        <v>-</v>
      </c>
      <c r="DC85" s="139" t="str">
        <f t="shared" si="209"/>
        <v>-</v>
      </c>
      <c r="DD85" s="138" t="str">
        <f t="shared" si="210"/>
        <v>-</v>
      </c>
      <c r="DE85" s="139" t="str">
        <f t="shared" si="211"/>
        <v>-</v>
      </c>
      <c r="DF85" s="138" t="str">
        <f t="shared" si="212"/>
        <v>-</v>
      </c>
      <c r="DG85" s="139" t="str">
        <f t="shared" si="213"/>
        <v>-</v>
      </c>
      <c r="DH85" s="138" t="str">
        <f t="shared" si="214"/>
        <v>-</v>
      </c>
      <c r="DI85" s="139" t="str">
        <f t="shared" si="215"/>
        <v>-</v>
      </c>
      <c r="DJ85" s="138" t="str">
        <f t="shared" si="216"/>
        <v>-</v>
      </c>
      <c r="DK85" s="139" t="str">
        <f t="shared" si="217"/>
        <v>-</v>
      </c>
    </row>
    <row r="86" spans="1:115" x14ac:dyDescent="0.25">
      <c r="A86" s="44">
        <f>IF(Input!A86="","-",Input!A86)</f>
        <v>13</v>
      </c>
      <c r="B86" s="44">
        <f>IF(Input!B86="","-",Input!B86)</f>
        <v>79</v>
      </c>
      <c r="C86" s="85" t="str">
        <f>IF(Input!C86="","-",Input!C86)</f>
        <v>Wendy</v>
      </c>
      <c r="D86" s="85" t="str">
        <f>IF(Input!D86="","-",Input!D86)</f>
        <v>Wood</v>
      </c>
      <c r="E86" s="85" t="str">
        <f>IF(Input!E86="","-",Input!E86)</f>
        <v>Portland, ME</v>
      </c>
      <c r="F86" s="85" t="str">
        <f>IF(Input!F86="","-",Input!F86)</f>
        <v>Womens Geared</v>
      </c>
      <c r="G86" s="85" t="str">
        <f>IF(Input!G86="","-",Input!G86)</f>
        <v>Womens Geared Masters 40+</v>
      </c>
      <c r="H86" s="86">
        <f>IF(Input!H86="","-",Input!H86)</f>
        <v>55</v>
      </c>
      <c r="I86" s="308">
        <f>IF(Input!I86="","-",Input!I86)</f>
        <v>170</v>
      </c>
      <c r="K86" s="113">
        <f>IF(ISBLANK(VLOOKUP($A86,'MAIN - SCORING'!$B$14:$L$115,6,FALSE)),"-",VLOOKUP($A86,'MAIN - SCORING'!$B$14:$L$115,6,FALSE))</f>
        <v>97.5</v>
      </c>
      <c r="L86" s="113" t="str">
        <f>IF(ISBLANK(VLOOKUP($A86,'MAIN - SCORING'!$B$14:$L$115,7,FALSE)),"-",VLOOKUP($A86,'MAIN - SCORING'!$B$14:$L$115,7,FALSE))</f>
        <v>Y</v>
      </c>
      <c r="M86" s="118">
        <f t="shared" si="245"/>
        <v>97.5</v>
      </c>
      <c r="N86" s="113">
        <f>IF(ISBLANK(VLOOKUP($A86,'MAIN - SCORING'!$B$14:$L$115,8,FALSE)),"-",VLOOKUP($A86,'MAIN - SCORING'!$B$14:$L$115,8,FALSE))</f>
        <v>105</v>
      </c>
      <c r="O86" s="113" t="str">
        <f>IF(ISBLANK(VLOOKUP($A86,'MAIN - SCORING'!$B$14:$L$115,9,FALSE)),"-",VLOOKUP($A86,'MAIN - SCORING'!$B$14:$L$115,9,FALSE))</f>
        <v>Y</v>
      </c>
      <c r="P86" s="118">
        <f t="shared" si="246"/>
        <v>105</v>
      </c>
      <c r="Q86" s="113">
        <f>IF(ISBLANK(VLOOKUP($A86,'MAIN - SCORING'!$B$14:$L$115,10,FALSE)),"-",VLOOKUP($A86,'MAIN - SCORING'!$B$14:$L$115,10,FALSE))</f>
        <v>112.5</v>
      </c>
      <c r="R86" s="113" t="str">
        <f>IF(ISBLANK(VLOOKUP($A86,'MAIN - SCORING'!$B$14:$L$115,11,FALSE)),"-",VLOOKUP($A86,'MAIN - SCORING'!$B$14:$L$115,11,FALSE))</f>
        <v>Y</v>
      </c>
      <c r="S86" s="118">
        <f t="shared" si="247"/>
        <v>112.5</v>
      </c>
      <c r="T86" s="111">
        <f t="shared" si="248"/>
        <v>112.5</v>
      </c>
      <c r="U86" s="113">
        <f>IF(ISBLANK(VLOOKUP($A86,'MAIN - SCORING'!$N$14:$X$115,6,FALSE)),"-",VLOOKUP($A86,'MAIN - SCORING'!$N$14:$X$115,6,FALSE))</f>
        <v>62.5</v>
      </c>
      <c r="V86" s="113" t="str">
        <f>IF(ISBLANK(VLOOKUP($A86,'MAIN - SCORING'!$N$14:$X$115,7,FALSE)),"-",VLOOKUP($A86,'MAIN - SCORING'!$N$14:$X$115,7,FALSE))</f>
        <v>Y</v>
      </c>
      <c r="W86" s="118">
        <f t="shared" si="249"/>
        <v>62.5</v>
      </c>
      <c r="X86" s="113">
        <f>IF(ISBLANK(VLOOKUP($A86,'MAIN - SCORING'!$N$14:$X$115,8,FALSE)),"-",VLOOKUP($A86,'MAIN - SCORING'!$N$14:$X$115,8,FALSE))</f>
        <v>67.5</v>
      </c>
      <c r="Y86" s="113" t="str">
        <f>IF(ISBLANK(VLOOKUP($A86,'MAIN - SCORING'!$N$14:$X$115,9,FALSE)),"-",VLOOKUP($A86,'MAIN - SCORING'!$N$14:$X$115,9,FALSE))</f>
        <v>Y</v>
      </c>
      <c r="Z86" s="118">
        <f t="shared" si="250"/>
        <v>67.5</v>
      </c>
      <c r="AA86" s="113">
        <f>IF(ISBLANK(VLOOKUP($A86,'MAIN - SCORING'!$N$14:$X$115,10,FALSE)),"-",VLOOKUP($A86,'MAIN - SCORING'!$N$14:$X$115,10,FALSE))</f>
        <v>72.5</v>
      </c>
      <c r="AB86" s="113" t="str">
        <f>IF(ISBLANK(VLOOKUP($A86,'MAIN - SCORING'!$N$14:$X$115,11,FALSE)),"-",VLOOKUP($A86,'MAIN - SCORING'!$N$14:$X$115,11,FALSE))</f>
        <v>N</v>
      </c>
      <c r="AC86" s="118">
        <f t="shared" si="251"/>
        <v>0</v>
      </c>
      <c r="AD86" s="111">
        <f t="shared" si="252"/>
        <v>67.5</v>
      </c>
      <c r="AE86" s="113">
        <f>IF(ISBLANK(VLOOKUP($A86,'MAIN - SCORING'!$Z$14:$AJ$115,6,FALSE)),"-",VLOOKUP($A86,'MAIN - SCORING'!$Z$14:$AJ$115,6,FALSE))</f>
        <v>95</v>
      </c>
      <c r="AF86" s="113" t="str">
        <f>IF(ISBLANK(VLOOKUP($A86,'MAIN - SCORING'!$Z$14:$AJ$115,7,FALSE)),"-",VLOOKUP($A86,'MAIN - SCORING'!$Z$14:$AJ$115,7,FALSE))</f>
        <v>Y</v>
      </c>
      <c r="AG86" s="118">
        <f t="shared" si="253"/>
        <v>95</v>
      </c>
      <c r="AH86" s="113">
        <f>IF(ISBLANK(VLOOKUP($A86,'MAIN - SCORING'!$Z$14:$AJ$115,8,FALSE)),"-",VLOOKUP($A86,'MAIN - SCORING'!$Z$14:$AJ$115,8,FALSE))</f>
        <v>102.5</v>
      </c>
      <c r="AI86" s="113" t="str">
        <f>IF(ISBLANK(VLOOKUP($A86,'MAIN - SCORING'!$Z$14:$AJ$115,9,FALSE)),"-",VLOOKUP($A86,'MAIN - SCORING'!$Z$14:$AJ$115,9,FALSE))</f>
        <v>Y</v>
      </c>
      <c r="AJ86" s="118">
        <f t="shared" si="254"/>
        <v>102.5</v>
      </c>
      <c r="AK86" s="113">
        <f>IF(ISBLANK(VLOOKUP($A86,'MAIN - SCORING'!$Z$14:$AJ$115,10,FALSE)),"-",VLOOKUP($A86,'MAIN - SCORING'!$Z$14:$AJ$115,10,FALSE))</f>
        <v>110</v>
      </c>
      <c r="AL86" s="113" t="str">
        <f>IF(ISBLANK(VLOOKUP($A86,'MAIN - SCORING'!$Z$14:$AJ$115,11,FALSE)),"-",VLOOKUP($A86,'MAIN - SCORING'!$Z$14:$AJ$115,11,FALSE))</f>
        <v>Y</v>
      </c>
      <c r="AM86" s="118">
        <f t="shared" si="255"/>
        <v>110</v>
      </c>
      <c r="AN86" s="111">
        <f t="shared" si="256"/>
        <v>110</v>
      </c>
      <c r="AP86" s="115">
        <f t="shared" si="154"/>
        <v>291.67801249999997</v>
      </c>
      <c r="AQ86" s="130">
        <f t="shared" si="244"/>
        <v>290</v>
      </c>
      <c r="AR86" s="131">
        <f>IF(AQ86="-","-",(AQ86*Lookups!$T$3))</f>
        <v>639.33400000000006</v>
      </c>
      <c r="AS86" s="92" t="str">
        <f t="shared" si="224"/>
        <v>Master</v>
      </c>
      <c r="AT86" s="92" t="str">
        <f t="shared" si="225"/>
        <v>-</v>
      </c>
      <c r="AU86" s="92" t="str">
        <f t="shared" si="226"/>
        <v>-</v>
      </c>
      <c r="AV86" s="93">
        <f>IF(I86="-","-",(I86/Lookups!$T$3))</f>
        <v>77.111494148598382</v>
      </c>
      <c r="AW86" s="94" t="str">
        <f t="shared" si="227"/>
        <v>W</v>
      </c>
      <c r="AX86" s="95" t="str">
        <f>IF(AW86="M",VLOOKUP(TEXT(MROUND(AV86,0.05),"#.00"),Lookups!$D$8:$E$3912,2,FALSE),"-")</f>
        <v>-</v>
      </c>
      <c r="AY86" s="95">
        <f>IF(AW86="W",VLOOKUP(TEXT(MROUND(AV86,0.05),"#.00"),Lookups!$J$8:$K$2640,2,FALSE),"-")</f>
        <v>0.82104999999999995</v>
      </c>
      <c r="AZ86" s="95">
        <f>IF(H86="-","-",IF(AS86="Master",VLOOKUP(H86,Lookups!$O$8:$P$59,2,FALSE),"-"))</f>
        <v>1.2250000000000001</v>
      </c>
      <c r="BB86" s="113">
        <f>IF(G86="-","-",VLOOKUP(G86,Input!$BZ$7:$CA$83,2,FALSE))</f>
        <v>2</v>
      </c>
      <c r="BD86" s="138" t="str">
        <f t="shared" si="158"/>
        <v>-</v>
      </c>
      <c r="BE86" s="139" t="str">
        <f t="shared" si="159"/>
        <v>-</v>
      </c>
      <c r="BF86" s="138">
        <f t="shared" si="160"/>
        <v>291.67801249999997</v>
      </c>
      <c r="BG86" s="139">
        <f t="shared" si="161"/>
        <v>1</v>
      </c>
      <c r="BH86" s="138" t="str">
        <f t="shared" si="162"/>
        <v>-</v>
      </c>
      <c r="BI86" s="139" t="str">
        <f t="shared" si="163"/>
        <v>-</v>
      </c>
      <c r="BJ86" s="138" t="str">
        <f t="shared" si="164"/>
        <v>-</v>
      </c>
      <c r="BK86" s="139" t="str">
        <f t="shared" si="165"/>
        <v>-</v>
      </c>
      <c r="BL86" s="138" t="str">
        <f t="shared" si="166"/>
        <v>-</v>
      </c>
      <c r="BM86" s="139" t="str">
        <f t="shared" si="167"/>
        <v>-</v>
      </c>
      <c r="BN86" s="138" t="str">
        <f t="shared" si="168"/>
        <v>-</v>
      </c>
      <c r="BO86" s="139" t="str">
        <f t="shared" si="169"/>
        <v>-</v>
      </c>
      <c r="BP86" s="138" t="str">
        <f t="shared" si="170"/>
        <v>-</v>
      </c>
      <c r="BQ86" s="139" t="str">
        <f t="shared" si="171"/>
        <v>-</v>
      </c>
      <c r="BR86" s="138" t="str">
        <f t="shared" si="172"/>
        <v>-</v>
      </c>
      <c r="BS86" s="139" t="str">
        <f t="shared" si="173"/>
        <v>-</v>
      </c>
      <c r="BT86" s="138" t="str">
        <f t="shared" si="174"/>
        <v>-</v>
      </c>
      <c r="BU86" s="139" t="str">
        <f t="shared" si="175"/>
        <v>-</v>
      </c>
      <c r="BV86" s="138" t="str">
        <f t="shared" si="176"/>
        <v>-</v>
      </c>
      <c r="BW86" s="139" t="str">
        <f t="shared" si="177"/>
        <v>-</v>
      </c>
      <c r="BX86" s="138" t="str">
        <f t="shared" si="178"/>
        <v>-</v>
      </c>
      <c r="BY86" s="139" t="str">
        <f t="shared" si="179"/>
        <v>-</v>
      </c>
      <c r="BZ86" s="138" t="str">
        <f t="shared" si="180"/>
        <v>-</v>
      </c>
      <c r="CA86" s="139" t="str">
        <f t="shared" si="181"/>
        <v>-</v>
      </c>
      <c r="CB86" s="138" t="str">
        <f t="shared" si="182"/>
        <v>-</v>
      </c>
      <c r="CC86" s="139" t="str">
        <f t="shared" si="183"/>
        <v>-</v>
      </c>
      <c r="CD86" s="138" t="str">
        <f t="shared" si="184"/>
        <v>-</v>
      </c>
      <c r="CE86" s="139" t="str">
        <f t="shared" si="185"/>
        <v>-</v>
      </c>
      <c r="CF86" s="138" t="str">
        <f t="shared" si="186"/>
        <v>-</v>
      </c>
      <c r="CG86" s="139" t="str">
        <f t="shared" si="187"/>
        <v>-</v>
      </c>
      <c r="CH86" s="138" t="str">
        <f t="shared" si="188"/>
        <v>-</v>
      </c>
      <c r="CI86" s="139" t="str">
        <f t="shared" si="189"/>
        <v>-</v>
      </c>
      <c r="CJ86" s="138" t="str">
        <f t="shared" si="190"/>
        <v>-</v>
      </c>
      <c r="CK86" s="139" t="str">
        <f t="shared" si="191"/>
        <v>-</v>
      </c>
      <c r="CL86" s="138" t="str">
        <f t="shared" si="192"/>
        <v>-</v>
      </c>
      <c r="CM86" s="139" t="str">
        <f t="shared" si="193"/>
        <v>-</v>
      </c>
      <c r="CN86" s="138" t="str">
        <f t="shared" si="194"/>
        <v>-</v>
      </c>
      <c r="CO86" s="139" t="str">
        <f t="shared" si="195"/>
        <v>-</v>
      </c>
      <c r="CP86" s="138" t="str">
        <f t="shared" si="196"/>
        <v>-</v>
      </c>
      <c r="CQ86" s="139" t="str">
        <f t="shared" si="197"/>
        <v>-</v>
      </c>
      <c r="CR86" s="138" t="str">
        <f t="shared" si="198"/>
        <v>-</v>
      </c>
      <c r="CS86" s="139" t="str">
        <f t="shared" si="199"/>
        <v>-</v>
      </c>
      <c r="CT86" s="138" t="str">
        <f t="shared" si="200"/>
        <v>-</v>
      </c>
      <c r="CU86" s="139" t="str">
        <f t="shared" si="201"/>
        <v>-</v>
      </c>
      <c r="CV86" s="138" t="str">
        <f t="shared" si="202"/>
        <v>-</v>
      </c>
      <c r="CW86" s="139" t="str">
        <f t="shared" si="203"/>
        <v>-</v>
      </c>
      <c r="CX86" s="138" t="str">
        <f t="shared" si="204"/>
        <v>-</v>
      </c>
      <c r="CY86" s="139" t="str">
        <f t="shared" si="205"/>
        <v>-</v>
      </c>
      <c r="CZ86" s="138" t="str">
        <f t="shared" si="206"/>
        <v>-</v>
      </c>
      <c r="DA86" s="139" t="str">
        <f t="shared" si="207"/>
        <v>-</v>
      </c>
      <c r="DB86" s="138" t="str">
        <f t="shared" si="208"/>
        <v>-</v>
      </c>
      <c r="DC86" s="139" t="str">
        <f t="shared" si="209"/>
        <v>-</v>
      </c>
      <c r="DD86" s="138" t="str">
        <f t="shared" si="210"/>
        <v>-</v>
      </c>
      <c r="DE86" s="139" t="str">
        <f t="shared" si="211"/>
        <v>-</v>
      </c>
      <c r="DF86" s="138" t="str">
        <f t="shared" si="212"/>
        <v>-</v>
      </c>
      <c r="DG86" s="139" t="str">
        <f t="shared" si="213"/>
        <v>-</v>
      </c>
      <c r="DH86" s="138" t="str">
        <f t="shared" si="214"/>
        <v>-</v>
      </c>
      <c r="DI86" s="139" t="str">
        <f t="shared" si="215"/>
        <v>-</v>
      </c>
      <c r="DJ86" s="138" t="str">
        <f t="shared" si="216"/>
        <v>-</v>
      </c>
      <c r="DK86" s="139" t="str">
        <f t="shared" si="217"/>
        <v>-</v>
      </c>
    </row>
    <row r="87" spans="1:115" x14ac:dyDescent="0.25">
      <c r="A87" s="44">
        <f>IF(Input!A87="","-",Input!A87)</f>
        <v>5</v>
      </c>
      <c r="B87" s="44">
        <f>IF(Input!B87="","-",Input!B87)</f>
        <v>80</v>
      </c>
      <c r="C87" s="85" t="str">
        <f>IF(Input!C87="","-",Input!C87)</f>
        <v>Nichole</v>
      </c>
      <c r="D87" s="85" t="str">
        <f>IF(Input!D87="","-",Input!D87)</f>
        <v>Brown</v>
      </c>
      <c r="E87" s="85" t="str">
        <f>IF(Input!E87="","-",Input!E87)</f>
        <v>Portland, ME</v>
      </c>
      <c r="F87" s="85" t="str">
        <f>IF(Input!F87="","-",Input!F87)</f>
        <v>Womens Geared</v>
      </c>
      <c r="G87" s="85" t="str">
        <f>IF(Input!G87="","-",Input!G87)</f>
        <v>Womens Geared Masters 40+</v>
      </c>
      <c r="H87" s="86">
        <f>IF(Input!H87="","-",Input!H87)</f>
        <v>49</v>
      </c>
      <c r="I87" s="308">
        <f>IF(Input!I87="","-",Input!I87)</f>
        <v>193</v>
      </c>
      <c r="K87" s="113">
        <f>IF(ISBLANK(VLOOKUP($A87,'MAIN - SCORING'!$B$14:$L$115,6,FALSE)),"-",VLOOKUP($A87,'MAIN - SCORING'!$B$14:$L$115,6,FALSE))</f>
        <v>110</v>
      </c>
      <c r="L87" s="113" t="str">
        <f>IF(ISBLANK(VLOOKUP($A87,'MAIN - SCORING'!$B$14:$L$115,7,FALSE)),"-",VLOOKUP($A87,'MAIN - SCORING'!$B$14:$L$115,7,FALSE))</f>
        <v>Y</v>
      </c>
      <c r="M87" s="118">
        <f t="shared" si="245"/>
        <v>110</v>
      </c>
      <c r="N87" s="113">
        <f>IF(ISBLANK(VLOOKUP($A87,'MAIN - SCORING'!$B$14:$L$115,8,FALSE)),"-",VLOOKUP($A87,'MAIN - SCORING'!$B$14:$L$115,8,FALSE))</f>
        <v>125</v>
      </c>
      <c r="O87" s="113" t="str">
        <f>IF(ISBLANK(VLOOKUP($A87,'MAIN - SCORING'!$B$14:$L$115,9,FALSE)),"-",VLOOKUP($A87,'MAIN - SCORING'!$B$14:$L$115,9,FALSE))</f>
        <v>Y</v>
      </c>
      <c r="P87" s="118">
        <f t="shared" si="246"/>
        <v>125</v>
      </c>
      <c r="Q87" s="113">
        <f>IF(ISBLANK(VLOOKUP($A87,'MAIN - SCORING'!$B$14:$L$115,10,FALSE)),"-",VLOOKUP($A87,'MAIN - SCORING'!$B$14:$L$115,10,FALSE))</f>
        <v>140</v>
      </c>
      <c r="R87" s="113" t="str">
        <f>IF(ISBLANK(VLOOKUP($A87,'MAIN - SCORING'!$B$14:$L$115,11,FALSE)),"-",VLOOKUP($A87,'MAIN - SCORING'!$B$14:$L$115,11,FALSE))</f>
        <v>Y</v>
      </c>
      <c r="S87" s="118">
        <f t="shared" si="247"/>
        <v>140</v>
      </c>
      <c r="T87" s="111">
        <f t="shared" si="248"/>
        <v>140</v>
      </c>
      <c r="U87" s="113">
        <f>IF(ISBLANK(VLOOKUP($A87,'MAIN - SCORING'!$N$14:$X$115,6,FALSE)),"-",VLOOKUP($A87,'MAIN - SCORING'!$N$14:$X$115,6,FALSE))</f>
        <v>72.5</v>
      </c>
      <c r="V87" s="113" t="str">
        <f>IF(ISBLANK(VLOOKUP($A87,'MAIN - SCORING'!$N$14:$X$115,7,FALSE)),"-",VLOOKUP($A87,'MAIN - SCORING'!$N$14:$X$115,7,FALSE))</f>
        <v>Y</v>
      </c>
      <c r="W87" s="118">
        <f t="shared" si="249"/>
        <v>72.5</v>
      </c>
      <c r="X87" s="113">
        <f>IF(ISBLANK(VLOOKUP($A87,'MAIN - SCORING'!$N$14:$X$115,8,FALSE)),"-",VLOOKUP($A87,'MAIN - SCORING'!$N$14:$X$115,8,FALSE))</f>
        <v>82.5</v>
      </c>
      <c r="Y87" s="113" t="str">
        <f>IF(ISBLANK(VLOOKUP($A87,'MAIN - SCORING'!$N$14:$X$115,9,FALSE)),"-",VLOOKUP($A87,'MAIN - SCORING'!$N$14:$X$115,9,FALSE))</f>
        <v>N</v>
      </c>
      <c r="Z87" s="118">
        <f t="shared" si="250"/>
        <v>0</v>
      </c>
      <c r="AA87" s="113">
        <f>IF(ISBLANK(VLOOKUP($A87,'MAIN - SCORING'!$N$14:$X$115,10,FALSE)),"-",VLOOKUP($A87,'MAIN - SCORING'!$N$14:$X$115,10,FALSE))</f>
        <v>82.5</v>
      </c>
      <c r="AB87" s="113" t="str">
        <f>IF(ISBLANK(VLOOKUP($A87,'MAIN - SCORING'!$N$14:$X$115,11,FALSE)),"-",VLOOKUP($A87,'MAIN - SCORING'!$N$14:$X$115,11,FALSE))</f>
        <v>N</v>
      </c>
      <c r="AC87" s="118">
        <f t="shared" si="251"/>
        <v>0</v>
      </c>
      <c r="AD87" s="111">
        <f t="shared" si="252"/>
        <v>72.5</v>
      </c>
      <c r="AE87" s="113">
        <f>IF(ISBLANK(VLOOKUP($A87,'MAIN - SCORING'!$Z$14:$AJ$115,6,FALSE)),"-",VLOOKUP($A87,'MAIN - SCORING'!$Z$14:$AJ$115,6,FALSE))</f>
        <v>102.5</v>
      </c>
      <c r="AF87" s="113" t="str">
        <f>IF(ISBLANK(VLOOKUP($A87,'MAIN - SCORING'!$Z$14:$AJ$115,7,FALSE)),"-",VLOOKUP($A87,'MAIN - SCORING'!$Z$14:$AJ$115,7,FALSE))</f>
        <v>Y</v>
      </c>
      <c r="AG87" s="118">
        <f t="shared" si="253"/>
        <v>102.5</v>
      </c>
      <c r="AH87" s="113">
        <f>IF(ISBLANK(VLOOKUP($A87,'MAIN - SCORING'!$Z$14:$AJ$115,8,FALSE)),"-",VLOOKUP($A87,'MAIN - SCORING'!$Z$14:$AJ$115,8,FALSE))</f>
        <v>117.5</v>
      </c>
      <c r="AI87" s="113" t="str">
        <f>IF(ISBLANK(VLOOKUP($A87,'MAIN - SCORING'!$Z$14:$AJ$115,9,FALSE)),"-",VLOOKUP($A87,'MAIN - SCORING'!$Z$14:$AJ$115,9,FALSE))</f>
        <v>Y</v>
      </c>
      <c r="AJ87" s="118">
        <f t="shared" si="254"/>
        <v>117.5</v>
      </c>
      <c r="AK87" s="113">
        <f>IF(ISBLANK(VLOOKUP($A87,'MAIN - SCORING'!$Z$14:$AJ$115,10,FALSE)),"-",VLOOKUP($A87,'MAIN - SCORING'!$Z$14:$AJ$115,10,FALSE))</f>
        <v>127.5</v>
      </c>
      <c r="AL87" s="113" t="str">
        <f>IF(ISBLANK(VLOOKUP($A87,'MAIN - SCORING'!$Z$14:$AJ$115,11,FALSE)),"-",VLOOKUP($A87,'MAIN - SCORING'!$Z$14:$AJ$115,11,FALSE))</f>
        <v>Y</v>
      </c>
      <c r="AM87" s="118">
        <f t="shared" si="255"/>
        <v>127.5</v>
      </c>
      <c r="AN87" s="111">
        <f t="shared" si="256"/>
        <v>127.5</v>
      </c>
      <c r="AP87" s="115">
        <f t="shared" si="154"/>
        <v>287.28511140000001</v>
      </c>
      <c r="AQ87" s="130">
        <f t="shared" si="244"/>
        <v>340</v>
      </c>
      <c r="AR87" s="131">
        <f>IF(AQ87="-","-",(AQ87*Lookups!$T$3))</f>
        <v>749.56400000000008</v>
      </c>
      <c r="AS87" s="92" t="str">
        <f t="shared" si="224"/>
        <v>Master</v>
      </c>
      <c r="AT87" s="92" t="str">
        <f t="shared" si="225"/>
        <v>-</v>
      </c>
      <c r="AU87" s="92" t="str">
        <f t="shared" si="226"/>
        <v>-</v>
      </c>
      <c r="AV87" s="93">
        <f>IF(I87="-","-",(I87/Lookups!$T$3))</f>
        <v>87.544225709879342</v>
      </c>
      <c r="AW87" s="94" t="str">
        <f t="shared" si="227"/>
        <v>W</v>
      </c>
      <c r="AX87" s="95" t="str">
        <f>IF(AW87="M",VLOOKUP(TEXT(MROUND(AV87,0.05),"#.00"),Lookups!$D$8:$E$3912,2,FALSE),"-")</f>
        <v>-</v>
      </c>
      <c r="AY87" s="95">
        <f>IF(AW87="W",VLOOKUP(TEXT(MROUND(AV87,0.05),"#.00"),Lookups!$J$8:$K$2640,2,FALSE),"-")</f>
        <v>0.75917000000000001</v>
      </c>
      <c r="AZ87" s="95">
        <f>IF(H87="-","-",IF(AS87="Master",VLOOKUP(H87,Lookups!$O$8:$P$59,2,FALSE),"-"))</f>
        <v>1.113</v>
      </c>
      <c r="BB87" s="113">
        <f>IF(G87="-","-",VLOOKUP(G87,Input!$BZ$7:$CA$83,2,FALSE))</f>
        <v>2</v>
      </c>
      <c r="BD87" s="138" t="str">
        <f t="shared" si="158"/>
        <v>-</v>
      </c>
      <c r="BE87" s="139" t="str">
        <f t="shared" si="159"/>
        <v>-</v>
      </c>
      <c r="BF87" s="138">
        <f t="shared" si="160"/>
        <v>287.28511140000001</v>
      </c>
      <c r="BG87" s="139">
        <f t="shared" si="161"/>
        <v>2</v>
      </c>
      <c r="BH87" s="138" t="str">
        <f t="shared" si="162"/>
        <v>-</v>
      </c>
      <c r="BI87" s="139" t="str">
        <f t="shared" si="163"/>
        <v>-</v>
      </c>
      <c r="BJ87" s="138" t="str">
        <f t="shared" si="164"/>
        <v>-</v>
      </c>
      <c r="BK87" s="139" t="str">
        <f t="shared" si="165"/>
        <v>-</v>
      </c>
      <c r="BL87" s="138" t="str">
        <f t="shared" si="166"/>
        <v>-</v>
      </c>
      <c r="BM87" s="139" t="str">
        <f t="shared" si="167"/>
        <v>-</v>
      </c>
      <c r="BN87" s="138" t="str">
        <f t="shared" si="168"/>
        <v>-</v>
      </c>
      <c r="BO87" s="139" t="str">
        <f t="shared" si="169"/>
        <v>-</v>
      </c>
      <c r="BP87" s="138" t="str">
        <f t="shared" si="170"/>
        <v>-</v>
      </c>
      <c r="BQ87" s="139" t="str">
        <f t="shared" si="171"/>
        <v>-</v>
      </c>
      <c r="BR87" s="138" t="str">
        <f t="shared" si="172"/>
        <v>-</v>
      </c>
      <c r="BS87" s="139" t="str">
        <f t="shared" si="173"/>
        <v>-</v>
      </c>
      <c r="BT87" s="138" t="str">
        <f t="shared" si="174"/>
        <v>-</v>
      </c>
      <c r="BU87" s="139" t="str">
        <f t="shared" si="175"/>
        <v>-</v>
      </c>
      <c r="BV87" s="138" t="str">
        <f t="shared" si="176"/>
        <v>-</v>
      </c>
      <c r="BW87" s="139" t="str">
        <f t="shared" si="177"/>
        <v>-</v>
      </c>
      <c r="BX87" s="138" t="str">
        <f t="shared" si="178"/>
        <v>-</v>
      </c>
      <c r="BY87" s="139" t="str">
        <f t="shared" si="179"/>
        <v>-</v>
      </c>
      <c r="BZ87" s="138" t="str">
        <f t="shared" si="180"/>
        <v>-</v>
      </c>
      <c r="CA87" s="139" t="str">
        <f t="shared" si="181"/>
        <v>-</v>
      </c>
      <c r="CB87" s="138" t="str">
        <f t="shared" si="182"/>
        <v>-</v>
      </c>
      <c r="CC87" s="139" t="str">
        <f t="shared" si="183"/>
        <v>-</v>
      </c>
      <c r="CD87" s="138" t="str">
        <f t="shared" si="184"/>
        <v>-</v>
      </c>
      <c r="CE87" s="139" t="str">
        <f t="shared" si="185"/>
        <v>-</v>
      </c>
      <c r="CF87" s="138" t="str">
        <f t="shared" si="186"/>
        <v>-</v>
      </c>
      <c r="CG87" s="139" t="str">
        <f t="shared" si="187"/>
        <v>-</v>
      </c>
      <c r="CH87" s="138" t="str">
        <f t="shared" si="188"/>
        <v>-</v>
      </c>
      <c r="CI87" s="139" t="str">
        <f t="shared" si="189"/>
        <v>-</v>
      </c>
      <c r="CJ87" s="138" t="str">
        <f t="shared" si="190"/>
        <v>-</v>
      </c>
      <c r="CK87" s="139" t="str">
        <f t="shared" si="191"/>
        <v>-</v>
      </c>
      <c r="CL87" s="138" t="str">
        <f t="shared" si="192"/>
        <v>-</v>
      </c>
      <c r="CM87" s="139" t="str">
        <f t="shared" si="193"/>
        <v>-</v>
      </c>
      <c r="CN87" s="138" t="str">
        <f t="shared" si="194"/>
        <v>-</v>
      </c>
      <c r="CO87" s="139" t="str">
        <f t="shared" si="195"/>
        <v>-</v>
      </c>
      <c r="CP87" s="138" t="str">
        <f t="shared" si="196"/>
        <v>-</v>
      </c>
      <c r="CQ87" s="139" t="str">
        <f t="shared" si="197"/>
        <v>-</v>
      </c>
      <c r="CR87" s="138" t="str">
        <f t="shared" si="198"/>
        <v>-</v>
      </c>
      <c r="CS87" s="139" t="str">
        <f t="shared" si="199"/>
        <v>-</v>
      </c>
      <c r="CT87" s="138" t="str">
        <f t="shared" si="200"/>
        <v>-</v>
      </c>
      <c r="CU87" s="139" t="str">
        <f t="shared" si="201"/>
        <v>-</v>
      </c>
      <c r="CV87" s="138" t="str">
        <f t="shared" si="202"/>
        <v>-</v>
      </c>
      <c r="CW87" s="139" t="str">
        <f t="shared" si="203"/>
        <v>-</v>
      </c>
      <c r="CX87" s="138" t="str">
        <f t="shared" si="204"/>
        <v>-</v>
      </c>
      <c r="CY87" s="139" t="str">
        <f t="shared" si="205"/>
        <v>-</v>
      </c>
      <c r="CZ87" s="138" t="str">
        <f t="shared" si="206"/>
        <v>-</v>
      </c>
      <c r="DA87" s="139" t="str">
        <f t="shared" si="207"/>
        <v>-</v>
      </c>
      <c r="DB87" s="138" t="str">
        <f t="shared" si="208"/>
        <v>-</v>
      </c>
      <c r="DC87" s="139" t="str">
        <f t="shared" si="209"/>
        <v>-</v>
      </c>
      <c r="DD87" s="138" t="str">
        <f t="shared" si="210"/>
        <v>-</v>
      </c>
      <c r="DE87" s="139" t="str">
        <f t="shared" si="211"/>
        <v>-</v>
      </c>
      <c r="DF87" s="138" t="str">
        <f t="shared" si="212"/>
        <v>-</v>
      </c>
      <c r="DG87" s="139" t="str">
        <f t="shared" si="213"/>
        <v>-</v>
      </c>
      <c r="DH87" s="138" t="str">
        <f t="shared" si="214"/>
        <v>-</v>
      </c>
      <c r="DI87" s="139" t="str">
        <f t="shared" si="215"/>
        <v>-</v>
      </c>
      <c r="DJ87" s="138" t="str">
        <f t="shared" si="216"/>
        <v>-</v>
      </c>
      <c r="DK87" s="139" t="str">
        <f t="shared" si="217"/>
        <v>-</v>
      </c>
    </row>
    <row r="88" spans="1:115" x14ac:dyDescent="0.25">
      <c r="A88" s="44" t="str">
        <f>IF(Input!A88="","-",Input!A88)</f>
        <v>-</v>
      </c>
      <c r="B88" s="44">
        <f>IF(Input!B88="","-",Input!B88)</f>
        <v>81</v>
      </c>
      <c r="C88" s="85" t="str">
        <f>IF(Input!C88="","-",Input!C88)</f>
        <v>-</v>
      </c>
      <c r="D88" s="85" t="str">
        <f>IF(Input!D88="","-",Input!D88)</f>
        <v>-</v>
      </c>
      <c r="E88" s="85" t="str">
        <f>IF(Input!E88="","-",Input!E88)</f>
        <v>-</v>
      </c>
      <c r="F88" s="85" t="str">
        <f>IF(Input!F88="","-",Input!F88)</f>
        <v>-</v>
      </c>
      <c r="G88" s="85" t="str">
        <f>IF(Input!G88="","-",Input!G88)</f>
        <v>-</v>
      </c>
      <c r="H88" s="86" t="str">
        <f>IF(Input!H88="","-",Input!H88)</f>
        <v>-</v>
      </c>
      <c r="I88" s="308" t="str">
        <f>IF(Input!I88="","-",Input!I88)</f>
        <v>-</v>
      </c>
      <c r="K88" s="113" t="str">
        <f>IF(ISBLANK(VLOOKUP($A88,'MAIN - SCORING'!$B$14:$L$115,6,FALSE)),"-",VLOOKUP($A88,'MAIN - SCORING'!$B$14:$L$115,6,FALSE))</f>
        <v>-</v>
      </c>
      <c r="L88" s="113" t="str">
        <f>IF(ISBLANK(VLOOKUP($A88,'MAIN - SCORING'!$B$14:$L$115,7,FALSE)),"-",VLOOKUP($A88,'MAIN - SCORING'!$B$14:$L$115,7,FALSE))</f>
        <v>-</v>
      </c>
      <c r="M88" s="118">
        <f t="shared" si="245"/>
        <v>0</v>
      </c>
      <c r="N88" s="113" t="str">
        <f>IF(ISBLANK(VLOOKUP($A88,'MAIN - SCORING'!$B$14:$L$115,8,FALSE)),"-",VLOOKUP($A88,'MAIN - SCORING'!$B$14:$L$115,8,FALSE))</f>
        <v>-</v>
      </c>
      <c r="O88" s="113" t="str">
        <f>IF(ISBLANK(VLOOKUP($A88,'MAIN - SCORING'!$B$14:$L$115,9,FALSE)),"-",VLOOKUP($A88,'MAIN - SCORING'!$B$14:$L$115,9,FALSE))</f>
        <v>-</v>
      </c>
      <c r="P88" s="118">
        <f t="shared" si="246"/>
        <v>0</v>
      </c>
      <c r="Q88" s="113" t="str">
        <f>IF(ISBLANK(VLOOKUP($A88,'MAIN - SCORING'!$B$14:$L$115,10,FALSE)),"-",VLOOKUP($A88,'MAIN - SCORING'!$B$14:$L$115,10,FALSE))</f>
        <v>-</v>
      </c>
      <c r="R88" s="113" t="str">
        <f>IF(ISBLANK(VLOOKUP($A88,'MAIN - SCORING'!$B$14:$L$115,11,FALSE)),"-",VLOOKUP($A88,'MAIN - SCORING'!$B$14:$L$115,11,FALSE))</f>
        <v>-</v>
      </c>
      <c r="S88" s="118">
        <f t="shared" si="247"/>
        <v>0</v>
      </c>
      <c r="T88" s="111">
        <f t="shared" si="248"/>
        <v>0</v>
      </c>
      <c r="U88" s="113" t="str">
        <f>IF(ISBLANK(VLOOKUP($A88,'MAIN - SCORING'!$N$14:$X$115,6,FALSE)),"-",VLOOKUP($A88,'MAIN - SCORING'!$N$14:$X$115,6,FALSE))</f>
        <v>-</v>
      </c>
      <c r="V88" s="113" t="str">
        <f>IF(ISBLANK(VLOOKUP($A88,'MAIN - SCORING'!$N$14:$X$115,7,FALSE)),"-",VLOOKUP($A88,'MAIN - SCORING'!$N$14:$X$115,7,FALSE))</f>
        <v>-</v>
      </c>
      <c r="W88" s="118">
        <f t="shared" si="249"/>
        <v>0</v>
      </c>
      <c r="X88" s="113" t="str">
        <f>IF(ISBLANK(VLOOKUP($A88,'MAIN - SCORING'!$N$14:$X$115,8,FALSE)),"-",VLOOKUP($A88,'MAIN - SCORING'!$N$14:$X$115,8,FALSE))</f>
        <v>-</v>
      </c>
      <c r="Y88" s="113" t="str">
        <f>IF(ISBLANK(VLOOKUP($A88,'MAIN - SCORING'!$N$14:$X$115,9,FALSE)),"-",VLOOKUP($A88,'MAIN - SCORING'!$N$14:$X$115,9,FALSE))</f>
        <v>-</v>
      </c>
      <c r="Z88" s="118">
        <f t="shared" si="250"/>
        <v>0</v>
      </c>
      <c r="AA88" s="113" t="str">
        <f>IF(ISBLANK(VLOOKUP($A88,'MAIN - SCORING'!$N$14:$X$115,10,FALSE)),"-",VLOOKUP($A88,'MAIN - SCORING'!$N$14:$X$115,10,FALSE))</f>
        <v>-</v>
      </c>
      <c r="AB88" s="113" t="str">
        <f>IF(ISBLANK(VLOOKUP($A88,'MAIN - SCORING'!$N$14:$X$115,11,FALSE)),"-",VLOOKUP($A88,'MAIN - SCORING'!$N$14:$X$115,11,FALSE))</f>
        <v>-</v>
      </c>
      <c r="AC88" s="118">
        <f t="shared" si="251"/>
        <v>0</v>
      </c>
      <c r="AD88" s="111">
        <f t="shared" si="252"/>
        <v>0</v>
      </c>
      <c r="AE88" s="113" t="str">
        <f>IF(ISBLANK(VLOOKUP($A88,'MAIN - SCORING'!$Z$14:$AJ$115,6,FALSE)),"-",VLOOKUP($A88,'MAIN - SCORING'!$Z$14:$AJ$115,6,FALSE))</f>
        <v>-</v>
      </c>
      <c r="AF88" s="113" t="str">
        <f>IF(ISBLANK(VLOOKUP($A88,'MAIN - SCORING'!$Z$14:$AJ$115,7,FALSE)),"-",VLOOKUP($A88,'MAIN - SCORING'!$Z$14:$AJ$115,7,FALSE))</f>
        <v>-</v>
      </c>
      <c r="AG88" s="118">
        <f t="shared" si="253"/>
        <v>0</v>
      </c>
      <c r="AH88" s="113" t="str">
        <f>IF(ISBLANK(VLOOKUP($A88,'MAIN - SCORING'!$Z$14:$AJ$115,8,FALSE)),"-",VLOOKUP($A88,'MAIN - SCORING'!$Z$14:$AJ$115,8,FALSE))</f>
        <v>-</v>
      </c>
      <c r="AI88" s="113" t="str">
        <f>IF(ISBLANK(VLOOKUP($A88,'MAIN - SCORING'!$Z$14:$AJ$115,9,FALSE)),"-",VLOOKUP($A88,'MAIN - SCORING'!$Z$14:$AJ$115,9,FALSE))</f>
        <v>-</v>
      </c>
      <c r="AJ88" s="118">
        <f t="shared" si="254"/>
        <v>0</v>
      </c>
      <c r="AK88" s="113" t="str">
        <f>IF(ISBLANK(VLOOKUP($A88,'MAIN - SCORING'!$Z$14:$AJ$115,10,FALSE)),"-",VLOOKUP($A88,'MAIN - SCORING'!$Z$14:$AJ$115,10,FALSE))</f>
        <v>-</v>
      </c>
      <c r="AL88" s="113" t="str">
        <f>IF(ISBLANK(VLOOKUP($A88,'MAIN - SCORING'!$Z$14:$AJ$115,11,FALSE)),"-",VLOOKUP($A88,'MAIN - SCORING'!$Z$14:$AJ$115,11,FALSE))</f>
        <v>-</v>
      </c>
      <c r="AM88" s="118">
        <f t="shared" si="255"/>
        <v>0</v>
      </c>
      <c r="AN88" s="111">
        <f t="shared" si="256"/>
        <v>0</v>
      </c>
      <c r="AP88" s="115" t="str">
        <f t="shared" si="154"/>
        <v>-</v>
      </c>
      <c r="AQ88" s="130">
        <f t="shared" si="244"/>
        <v>0</v>
      </c>
      <c r="AR88" s="131">
        <f>IF(AQ88="-","-",(AQ88*Lookups!$T$3))</f>
        <v>0</v>
      </c>
      <c r="AS88" s="92" t="str">
        <f t="shared" si="224"/>
        <v>-</v>
      </c>
      <c r="AT88" s="92" t="str">
        <f t="shared" si="225"/>
        <v>-</v>
      </c>
      <c r="AU88" s="92" t="str">
        <f t="shared" si="226"/>
        <v>-</v>
      </c>
      <c r="AV88" s="93" t="str">
        <f>IF(I88="-","-",(I88/Lookups!$T$3))</f>
        <v>-</v>
      </c>
      <c r="AW88" s="94" t="str">
        <f t="shared" si="227"/>
        <v>-</v>
      </c>
      <c r="AX88" s="95" t="str">
        <f>IF(AW88="M",VLOOKUP(TEXT(MROUND(AV88,0.05),"#.00"),Lookups!$D$8:$E$3912,2,FALSE),"-")</f>
        <v>-</v>
      </c>
      <c r="AY88" s="95" t="str">
        <f>IF(AW88="W",VLOOKUP(TEXT(MROUND(AV88,0.05),"#.00"),Lookups!$J$8:$K$2640,2,FALSE),"-")</f>
        <v>-</v>
      </c>
      <c r="AZ88" s="95" t="str">
        <f>IF(H88="-","-",IF(AS88="Master",VLOOKUP(H88,Lookups!$O$8:$P$59,2,FALSE),"-"))</f>
        <v>-</v>
      </c>
      <c r="BB88" s="113" t="str">
        <f>IF(G88="-","-",VLOOKUP(G88,Input!$BZ$7:$CA$83,2,FALSE))</f>
        <v>-</v>
      </c>
      <c r="BD88" s="138" t="str">
        <f t="shared" si="158"/>
        <v>-</v>
      </c>
      <c r="BE88" s="139" t="str">
        <f t="shared" si="159"/>
        <v>-</v>
      </c>
      <c r="BF88" s="138" t="str">
        <f t="shared" si="160"/>
        <v>-</v>
      </c>
      <c r="BG88" s="139" t="str">
        <f t="shared" si="161"/>
        <v>-</v>
      </c>
      <c r="BH88" s="138" t="str">
        <f t="shared" si="162"/>
        <v>-</v>
      </c>
      <c r="BI88" s="139" t="str">
        <f t="shared" si="163"/>
        <v>-</v>
      </c>
      <c r="BJ88" s="138" t="str">
        <f t="shared" si="164"/>
        <v>-</v>
      </c>
      <c r="BK88" s="139" t="str">
        <f t="shared" si="165"/>
        <v>-</v>
      </c>
      <c r="BL88" s="138" t="str">
        <f t="shared" si="166"/>
        <v>-</v>
      </c>
      <c r="BM88" s="139" t="str">
        <f t="shared" si="167"/>
        <v>-</v>
      </c>
      <c r="BN88" s="138" t="str">
        <f t="shared" si="168"/>
        <v>-</v>
      </c>
      <c r="BO88" s="139" t="str">
        <f t="shared" si="169"/>
        <v>-</v>
      </c>
      <c r="BP88" s="138" t="str">
        <f t="shared" si="170"/>
        <v>-</v>
      </c>
      <c r="BQ88" s="139" t="str">
        <f t="shared" si="171"/>
        <v>-</v>
      </c>
      <c r="BR88" s="138" t="str">
        <f t="shared" si="172"/>
        <v>-</v>
      </c>
      <c r="BS88" s="139" t="str">
        <f t="shared" si="173"/>
        <v>-</v>
      </c>
      <c r="BT88" s="138" t="str">
        <f t="shared" si="174"/>
        <v>-</v>
      </c>
      <c r="BU88" s="139" t="str">
        <f t="shared" si="175"/>
        <v>-</v>
      </c>
      <c r="BV88" s="138" t="str">
        <f t="shared" si="176"/>
        <v>-</v>
      </c>
      <c r="BW88" s="139" t="str">
        <f t="shared" si="177"/>
        <v>-</v>
      </c>
      <c r="BX88" s="138" t="str">
        <f t="shared" si="178"/>
        <v>-</v>
      </c>
      <c r="BY88" s="139" t="str">
        <f t="shared" si="179"/>
        <v>-</v>
      </c>
      <c r="BZ88" s="138" t="str">
        <f t="shared" si="180"/>
        <v>-</v>
      </c>
      <c r="CA88" s="139" t="str">
        <f t="shared" si="181"/>
        <v>-</v>
      </c>
      <c r="CB88" s="138" t="str">
        <f t="shared" si="182"/>
        <v>-</v>
      </c>
      <c r="CC88" s="139" t="str">
        <f t="shared" si="183"/>
        <v>-</v>
      </c>
      <c r="CD88" s="138" t="str">
        <f t="shared" si="184"/>
        <v>-</v>
      </c>
      <c r="CE88" s="139" t="str">
        <f t="shared" si="185"/>
        <v>-</v>
      </c>
      <c r="CF88" s="138" t="str">
        <f t="shared" si="186"/>
        <v>-</v>
      </c>
      <c r="CG88" s="139" t="str">
        <f t="shared" si="187"/>
        <v>-</v>
      </c>
      <c r="CH88" s="138" t="str">
        <f t="shared" si="188"/>
        <v>-</v>
      </c>
      <c r="CI88" s="139" t="str">
        <f t="shared" si="189"/>
        <v>-</v>
      </c>
      <c r="CJ88" s="138" t="str">
        <f t="shared" si="190"/>
        <v>-</v>
      </c>
      <c r="CK88" s="139" t="str">
        <f t="shared" si="191"/>
        <v>-</v>
      </c>
      <c r="CL88" s="138" t="str">
        <f t="shared" si="192"/>
        <v>-</v>
      </c>
      <c r="CM88" s="139" t="str">
        <f t="shared" si="193"/>
        <v>-</v>
      </c>
      <c r="CN88" s="138" t="str">
        <f t="shared" si="194"/>
        <v>-</v>
      </c>
      <c r="CO88" s="139" t="str">
        <f t="shared" si="195"/>
        <v>-</v>
      </c>
      <c r="CP88" s="138" t="str">
        <f t="shared" si="196"/>
        <v>-</v>
      </c>
      <c r="CQ88" s="139" t="str">
        <f t="shared" si="197"/>
        <v>-</v>
      </c>
      <c r="CR88" s="138" t="str">
        <f t="shared" si="198"/>
        <v>-</v>
      </c>
      <c r="CS88" s="139" t="str">
        <f t="shared" si="199"/>
        <v>-</v>
      </c>
      <c r="CT88" s="138" t="str">
        <f t="shared" si="200"/>
        <v>-</v>
      </c>
      <c r="CU88" s="139" t="str">
        <f t="shared" si="201"/>
        <v>-</v>
      </c>
      <c r="CV88" s="138" t="str">
        <f t="shared" si="202"/>
        <v>-</v>
      </c>
      <c r="CW88" s="139" t="str">
        <f t="shared" si="203"/>
        <v>-</v>
      </c>
      <c r="CX88" s="138" t="str">
        <f t="shared" si="204"/>
        <v>-</v>
      </c>
      <c r="CY88" s="139" t="str">
        <f t="shared" si="205"/>
        <v>-</v>
      </c>
      <c r="CZ88" s="138" t="str">
        <f t="shared" si="206"/>
        <v>-</v>
      </c>
      <c r="DA88" s="139" t="str">
        <f t="shared" si="207"/>
        <v>-</v>
      </c>
      <c r="DB88" s="138" t="str">
        <f t="shared" si="208"/>
        <v>-</v>
      </c>
      <c r="DC88" s="139" t="str">
        <f t="shared" si="209"/>
        <v>-</v>
      </c>
      <c r="DD88" s="138" t="str">
        <f t="shared" si="210"/>
        <v>-</v>
      </c>
      <c r="DE88" s="139" t="str">
        <f t="shared" si="211"/>
        <v>-</v>
      </c>
      <c r="DF88" s="138" t="str">
        <f t="shared" si="212"/>
        <v>-</v>
      </c>
      <c r="DG88" s="139" t="str">
        <f t="shared" si="213"/>
        <v>-</v>
      </c>
      <c r="DH88" s="138" t="str">
        <f t="shared" si="214"/>
        <v>-</v>
      </c>
      <c r="DI88" s="139" t="str">
        <f t="shared" si="215"/>
        <v>-</v>
      </c>
      <c r="DJ88" s="138" t="str">
        <f t="shared" si="216"/>
        <v>-</v>
      </c>
      <c r="DK88" s="139" t="str">
        <f t="shared" si="217"/>
        <v>-</v>
      </c>
    </row>
    <row r="89" spans="1:115" x14ac:dyDescent="0.25">
      <c r="A89" s="44" t="str">
        <f>IF(Input!A89="","-",Input!A89)</f>
        <v>-</v>
      </c>
      <c r="B89" s="44">
        <f>IF(Input!B89="","-",Input!B89)</f>
        <v>82</v>
      </c>
      <c r="C89" s="85" t="str">
        <f>IF(Input!C89="","-",Input!C89)</f>
        <v>-</v>
      </c>
      <c r="D89" s="85" t="str">
        <f>IF(Input!D89="","-",Input!D89)</f>
        <v>-</v>
      </c>
      <c r="E89" s="85" t="str">
        <f>IF(Input!E89="","-",Input!E89)</f>
        <v>-</v>
      </c>
      <c r="F89" s="85" t="str">
        <f>IF(Input!F89="","-",Input!F89)</f>
        <v>-</v>
      </c>
      <c r="G89" s="85" t="str">
        <f>IF(Input!G89="","-",Input!G89)</f>
        <v>-</v>
      </c>
      <c r="H89" s="86" t="str">
        <f>IF(Input!H89="","-",Input!H89)</f>
        <v>-</v>
      </c>
      <c r="I89" s="308" t="str">
        <f>IF(Input!I89="","-",Input!I89)</f>
        <v>-</v>
      </c>
      <c r="K89" s="113" t="str">
        <f>IF(ISBLANK(VLOOKUP($A89,'MAIN - SCORING'!$B$14:$L$115,6,FALSE)),"-",VLOOKUP($A89,'MAIN - SCORING'!$B$14:$L$115,6,FALSE))</f>
        <v>-</v>
      </c>
      <c r="L89" s="113" t="str">
        <f>IF(ISBLANK(VLOOKUP($A89,'MAIN - SCORING'!$B$14:$L$115,7,FALSE)),"-",VLOOKUP($A89,'MAIN - SCORING'!$B$14:$L$115,7,FALSE))</f>
        <v>-</v>
      </c>
      <c r="M89" s="118">
        <f t="shared" si="245"/>
        <v>0</v>
      </c>
      <c r="N89" s="113" t="str">
        <f>IF(ISBLANK(VLOOKUP($A89,'MAIN - SCORING'!$B$14:$L$115,8,FALSE)),"-",VLOOKUP($A89,'MAIN - SCORING'!$B$14:$L$115,8,FALSE))</f>
        <v>-</v>
      </c>
      <c r="O89" s="113" t="str">
        <f>IF(ISBLANK(VLOOKUP($A89,'MAIN - SCORING'!$B$14:$L$115,9,FALSE)),"-",VLOOKUP($A89,'MAIN - SCORING'!$B$14:$L$115,9,FALSE))</f>
        <v>-</v>
      </c>
      <c r="P89" s="118">
        <f t="shared" si="246"/>
        <v>0</v>
      </c>
      <c r="Q89" s="113" t="str">
        <f>IF(ISBLANK(VLOOKUP($A89,'MAIN - SCORING'!$B$14:$L$115,10,FALSE)),"-",VLOOKUP($A89,'MAIN - SCORING'!$B$14:$L$115,10,FALSE))</f>
        <v>-</v>
      </c>
      <c r="R89" s="113" t="str">
        <f>IF(ISBLANK(VLOOKUP($A89,'MAIN - SCORING'!$B$14:$L$115,11,FALSE)),"-",VLOOKUP($A89,'MAIN - SCORING'!$B$14:$L$115,11,FALSE))</f>
        <v>-</v>
      </c>
      <c r="S89" s="118">
        <f t="shared" si="247"/>
        <v>0</v>
      </c>
      <c r="T89" s="111">
        <f t="shared" si="248"/>
        <v>0</v>
      </c>
      <c r="U89" s="113" t="str">
        <f>IF(ISBLANK(VLOOKUP($A89,'MAIN - SCORING'!$N$14:$X$115,6,FALSE)),"-",VLOOKUP($A89,'MAIN - SCORING'!$N$14:$X$115,6,FALSE))</f>
        <v>-</v>
      </c>
      <c r="V89" s="113" t="str">
        <f>IF(ISBLANK(VLOOKUP($A89,'MAIN - SCORING'!$N$14:$X$115,7,FALSE)),"-",VLOOKUP($A89,'MAIN - SCORING'!$N$14:$X$115,7,FALSE))</f>
        <v>-</v>
      </c>
      <c r="W89" s="118">
        <f t="shared" si="249"/>
        <v>0</v>
      </c>
      <c r="X89" s="113" t="str">
        <f>IF(ISBLANK(VLOOKUP($A89,'MAIN - SCORING'!$N$14:$X$115,8,FALSE)),"-",VLOOKUP($A89,'MAIN - SCORING'!$N$14:$X$115,8,FALSE))</f>
        <v>-</v>
      </c>
      <c r="Y89" s="113" t="str">
        <f>IF(ISBLANK(VLOOKUP($A89,'MAIN - SCORING'!$N$14:$X$115,9,FALSE)),"-",VLOOKUP($A89,'MAIN - SCORING'!$N$14:$X$115,9,FALSE))</f>
        <v>-</v>
      </c>
      <c r="Z89" s="118">
        <f t="shared" si="250"/>
        <v>0</v>
      </c>
      <c r="AA89" s="113" t="str">
        <f>IF(ISBLANK(VLOOKUP($A89,'MAIN - SCORING'!$N$14:$X$115,10,FALSE)),"-",VLOOKUP($A89,'MAIN - SCORING'!$N$14:$X$115,10,FALSE))</f>
        <v>-</v>
      </c>
      <c r="AB89" s="113" t="str">
        <f>IF(ISBLANK(VLOOKUP($A89,'MAIN - SCORING'!$N$14:$X$115,11,FALSE)),"-",VLOOKUP($A89,'MAIN - SCORING'!$N$14:$X$115,11,FALSE))</f>
        <v>-</v>
      </c>
      <c r="AC89" s="118">
        <f t="shared" si="251"/>
        <v>0</v>
      </c>
      <c r="AD89" s="111">
        <f t="shared" si="252"/>
        <v>0</v>
      </c>
      <c r="AE89" s="113" t="str">
        <f>IF(ISBLANK(VLOOKUP($A89,'MAIN - SCORING'!$Z$14:$AJ$115,6,FALSE)),"-",VLOOKUP($A89,'MAIN - SCORING'!$Z$14:$AJ$115,6,FALSE))</f>
        <v>-</v>
      </c>
      <c r="AF89" s="113" t="str">
        <f>IF(ISBLANK(VLOOKUP($A89,'MAIN - SCORING'!$Z$14:$AJ$115,7,FALSE)),"-",VLOOKUP($A89,'MAIN - SCORING'!$Z$14:$AJ$115,7,FALSE))</f>
        <v>-</v>
      </c>
      <c r="AG89" s="118">
        <f t="shared" si="253"/>
        <v>0</v>
      </c>
      <c r="AH89" s="113" t="str">
        <f>IF(ISBLANK(VLOOKUP($A89,'MAIN - SCORING'!$Z$14:$AJ$115,8,FALSE)),"-",VLOOKUP($A89,'MAIN - SCORING'!$Z$14:$AJ$115,8,FALSE))</f>
        <v>-</v>
      </c>
      <c r="AI89" s="113" t="str">
        <f>IF(ISBLANK(VLOOKUP($A89,'MAIN - SCORING'!$Z$14:$AJ$115,9,FALSE)),"-",VLOOKUP($A89,'MAIN - SCORING'!$Z$14:$AJ$115,9,FALSE))</f>
        <v>-</v>
      </c>
      <c r="AJ89" s="118">
        <f t="shared" si="254"/>
        <v>0</v>
      </c>
      <c r="AK89" s="113" t="str">
        <f>IF(ISBLANK(VLOOKUP($A89,'MAIN - SCORING'!$Z$14:$AJ$115,10,FALSE)),"-",VLOOKUP($A89,'MAIN - SCORING'!$Z$14:$AJ$115,10,FALSE))</f>
        <v>-</v>
      </c>
      <c r="AL89" s="113" t="str">
        <f>IF(ISBLANK(VLOOKUP($A89,'MAIN - SCORING'!$Z$14:$AJ$115,11,FALSE)),"-",VLOOKUP($A89,'MAIN - SCORING'!$Z$14:$AJ$115,11,FALSE))</f>
        <v>-</v>
      </c>
      <c r="AM89" s="118">
        <f t="shared" si="255"/>
        <v>0</v>
      </c>
      <c r="AN89" s="111">
        <f t="shared" si="256"/>
        <v>0</v>
      </c>
      <c r="AP89" s="115" t="str">
        <f t="shared" si="154"/>
        <v>-</v>
      </c>
      <c r="AQ89" s="130">
        <f t="shared" si="244"/>
        <v>0</v>
      </c>
      <c r="AR89" s="131">
        <f>IF(AQ89="-","-",(AQ89*Lookups!$T$3))</f>
        <v>0</v>
      </c>
      <c r="AS89" s="92" t="str">
        <f t="shared" si="224"/>
        <v>-</v>
      </c>
      <c r="AT89" s="92" t="str">
        <f t="shared" si="225"/>
        <v>-</v>
      </c>
      <c r="AU89" s="92" t="str">
        <f t="shared" si="226"/>
        <v>-</v>
      </c>
      <c r="AV89" s="93" t="str">
        <f>IF(I89="-","-",(I89/Lookups!$T$3))</f>
        <v>-</v>
      </c>
      <c r="AW89" s="94" t="str">
        <f t="shared" si="227"/>
        <v>-</v>
      </c>
      <c r="AX89" s="95" t="str">
        <f>IF(AW89="M",VLOOKUP(TEXT(MROUND(AV89,0.05),"#.00"),Lookups!$D$8:$E$3912,2,FALSE),"-")</f>
        <v>-</v>
      </c>
      <c r="AY89" s="95" t="str">
        <f>IF(AW89="W",VLOOKUP(TEXT(MROUND(AV89,0.05),"#.00"),Lookups!$J$8:$K$2640,2,FALSE),"-")</f>
        <v>-</v>
      </c>
      <c r="AZ89" s="95" t="str">
        <f>IF(H89="-","-",IF(AS89="Master",VLOOKUP(H89,Lookups!$O$8:$P$59,2,FALSE),"-"))</f>
        <v>-</v>
      </c>
      <c r="BB89" s="113" t="str">
        <f>IF(G89="-","-",VLOOKUP(G89,Input!$BZ$7:$CA$83,2,FALSE))</f>
        <v>-</v>
      </c>
      <c r="BD89" s="138" t="str">
        <f t="shared" si="158"/>
        <v>-</v>
      </c>
      <c r="BE89" s="139" t="str">
        <f t="shared" si="159"/>
        <v>-</v>
      </c>
      <c r="BF89" s="138" t="str">
        <f t="shared" si="160"/>
        <v>-</v>
      </c>
      <c r="BG89" s="139" t="str">
        <f t="shared" si="161"/>
        <v>-</v>
      </c>
      <c r="BH89" s="138" t="str">
        <f t="shared" si="162"/>
        <v>-</v>
      </c>
      <c r="BI89" s="139" t="str">
        <f t="shared" si="163"/>
        <v>-</v>
      </c>
      <c r="BJ89" s="138" t="str">
        <f t="shared" si="164"/>
        <v>-</v>
      </c>
      <c r="BK89" s="139" t="str">
        <f t="shared" si="165"/>
        <v>-</v>
      </c>
      <c r="BL89" s="138" t="str">
        <f t="shared" si="166"/>
        <v>-</v>
      </c>
      <c r="BM89" s="139" t="str">
        <f t="shared" si="167"/>
        <v>-</v>
      </c>
      <c r="BN89" s="138" t="str">
        <f t="shared" si="168"/>
        <v>-</v>
      </c>
      <c r="BO89" s="139" t="str">
        <f t="shared" si="169"/>
        <v>-</v>
      </c>
      <c r="BP89" s="138" t="str">
        <f t="shared" si="170"/>
        <v>-</v>
      </c>
      <c r="BQ89" s="139" t="str">
        <f t="shared" si="171"/>
        <v>-</v>
      </c>
      <c r="BR89" s="138" t="str">
        <f t="shared" si="172"/>
        <v>-</v>
      </c>
      <c r="BS89" s="139" t="str">
        <f t="shared" si="173"/>
        <v>-</v>
      </c>
      <c r="BT89" s="138" t="str">
        <f t="shared" si="174"/>
        <v>-</v>
      </c>
      <c r="BU89" s="139" t="str">
        <f t="shared" si="175"/>
        <v>-</v>
      </c>
      <c r="BV89" s="138" t="str">
        <f t="shared" si="176"/>
        <v>-</v>
      </c>
      <c r="BW89" s="139" t="str">
        <f t="shared" si="177"/>
        <v>-</v>
      </c>
      <c r="BX89" s="138" t="str">
        <f t="shared" si="178"/>
        <v>-</v>
      </c>
      <c r="BY89" s="139" t="str">
        <f t="shared" si="179"/>
        <v>-</v>
      </c>
      <c r="BZ89" s="138" t="str">
        <f t="shared" si="180"/>
        <v>-</v>
      </c>
      <c r="CA89" s="139" t="str">
        <f t="shared" si="181"/>
        <v>-</v>
      </c>
      <c r="CB89" s="138" t="str">
        <f t="shared" si="182"/>
        <v>-</v>
      </c>
      <c r="CC89" s="139" t="str">
        <f t="shared" si="183"/>
        <v>-</v>
      </c>
      <c r="CD89" s="138" t="str">
        <f t="shared" si="184"/>
        <v>-</v>
      </c>
      <c r="CE89" s="139" t="str">
        <f t="shared" si="185"/>
        <v>-</v>
      </c>
      <c r="CF89" s="138" t="str">
        <f t="shared" si="186"/>
        <v>-</v>
      </c>
      <c r="CG89" s="139" t="str">
        <f t="shared" si="187"/>
        <v>-</v>
      </c>
      <c r="CH89" s="138" t="str">
        <f t="shared" si="188"/>
        <v>-</v>
      </c>
      <c r="CI89" s="139" t="str">
        <f t="shared" si="189"/>
        <v>-</v>
      </c>
      <c r="CJ89" s="138" t="str">
        <f t="shared" si="190"/>
        <v>-</v>
      </c>
      <c r="CK89" s="139" t="str">
        <f t="shared" si="191"/>
        <v>-</v>
      </c>
      <c r="CL89" s="138" t="str">
        <f t="shared" si="192"/>
        <v>-</v>
      </c>
      <c r="CM89" s="139" t="str">
        <f t="shared" si="193"/>
        <v>-</v>
      </c>
      <c r="CN89" s="138" t="str">
        <f t="shared" si="194"/>
        <v>-</v>
      </c>
      <c r="CO89" s="139" t="str">
        <f t="shared" si="195"/>
        <v>-</v>
      </c>
      <c r="CP89" s="138" t="str">
        <f t="shared" si="196"/>
        <v>-</v>
      </c>
      <c r="CQ89" s="139" t="str">
        <f t="shared" si="197"/>
        <v>-</v>
      </c>
      <c r="CR89" s="138" t="str">
        <f t="shared" si="198"/>
        <v>-</v>
      </c>
      <c r="CS89" s="139" t="str">
        <f t="shared" si="199"/>
        <v>-</v>
      </c>
      <c r="CT89" s="138" t="str">
        <f t="shared" si="200"/>
        <v>-</v>
      </c>
      <c r="CU89" s="139" t="str">
        <f t="shared" si="201"/>
        <v>-</v>
      </c>
      <c r="CV89" s="138" t="str">
        <f t="shared" si="202"/>
        <v>-</v>
      </c>
      <c r="CW89" s="139" t="str">
        <f t="shared" si="203"/>
        <v>-</v>
      </c>
      <c r="CX89" s="138" t="str">
        <f t="shared" si="204"/>
        <v>-</v>
      </c>
      <c r="CY89" s="139" t="str">
        <f t="shared" si="205"/>
        <v>-</v>
      </c>
      <c r="CZ89" s="138" t="str">
        <f t="shared" si="206"/>
        <v>-</v>
      </c>
      <c r="DA89" s="139" t="str">
        <f t="shared" si="207"/>
        <v>-</v>
      </c>
      <c r="DB89" s="138" t="str">
        <f t="shared" si="208"/>
        <v>-</v>
      </c>
      <c r="DC89" s="139" t="str">
        <f t="shared" si="209"/>
        <v>-</v>
      </c>
      <c r="DD89" s="138" t="str">
        <f t="shared" si="210"/>
        <v>-</v>
      </c>
      <c r="DE89" s="139" t="str">
        <f t="shared" si="211"/>
        <v>-</v>
      </c>
      <c r="DF89" s="138" t="str">
        <f t="shared" si="212"/>
        <v>-</v>
      </c>
      <c r="DG89" s="139" t="str">
        <f t="shared" si="213"/>
        <v>-</v>
      </c>
      <c r="DH89" s="138" t="str">
        <f t="shared" si="214"/>
        <v>-</v>
      </c>
      <c r="DI89" s="139" t="str">
        <f t="shared" si="215"/>
        <v>-</v>
      </c>
      <c r="DJ89" s="138" t="str">
        <f t="shared" si="216"/>
        <v>-</v>
      </c>
      <c r="DK89" s="139" t="str">
        <f t="shared" si="217"/>
        <v>-</v>
      </c>
    </row>
    <row r="90" spans="1:115" x14ac:dyDescent="0.25">
      <c r="A90" s="44" t="str">
        <f>IF(Input!A90="","-",Input!A90)</f>
        <v>-</v>
      </c>
      <c r="B90" s="44">
        <f>IF(Input!B90="","-",Input!B90)</f>
        <v>83</v>
      </c>
      <c r="C90" s="85" t="str">
        <f>IF(Input!C90="","-",Input!C90)</f>
        <v>-</v>
      </c>
      <c r="D90" s="85" t="str">
        <f>IF(Input!D90="","-",Input!D90)</f>
        <v>-</v>
      </c>
      <c r="E90" s="85" t="str">
        <f>IF(Input!E90="","-",Input!E90)</f>
        <v>-</v>
      </c>
      <c r="F90" s="85" t="str">
        <f>IF(Input!F90="","-",Input!F90)</f>
        <v>-</v>
      </c>
      <c r="G90" s="85" t="str">
        <f>IF(Input!G90="","-",Input!G90)</f>
        <v>-</v>
      </c>
      <c r="H90" s="86" t="str">
        <f>IF(Input!H90="","-",Input!H90)</f>
        <v>-</v>
      </c>
      <c r="I90" s="308" t="str">
        <f>IF(Input!I90="","-",Input!I90)</f>
        <v>-</v>
      </c>
      <c r="K90" s="113" t="str">
        <f>IF(ISBLANK(VLOOKUP($A90,'MAIN - SCORING'!$B$14:$L$115,6,FALSE)),"-",VLOOKUP($A90,'MAIN - SCORING'!$B$14:$L$115,6,FALSE))</f>
        <v>-</v>
      </c>
      <c r="L90" s="113" t="str">
        <f>IF(ISBLANK(VLOOKUP($A90,'MAIN - SCORING'!$B$14:$L$115,7,FALSE)),"-",VLOOKUP($A90,'MAIN - SCORING'!$B$14:$L$115,7,FALSE))</f>
        <v>-</v>
      </c>
      <c r="M90" s="118">
        <f t="shared" si="245"/>
        <v>0</v>
      </c>
      <c r="N90" s="113" t="str">
        <f>IF(ISBLANK(VLOOKUP($A90,'MAIN - SCORING'!$B$14:$L$115,8,FALSE)),"-",VLOOKUP($A90,'MAIN - SCORING'!$B$14:$L$115,8,FALSE))</f>
        <v>-</v>
      </c>
      <c r="O90" s="113" t="str">
        <f>IF(ISBLANK(VLOOKUP($A90,'MAIN - SCORING'!$B$14:$L$115,9,FALSE)),"-",VLOOKUP($A90,'MAIN - SCORING'!$B$14:$L$115,9,FALSE))</f>
        <v>-</v>
      </c>
      <c r="P90" s="118">
        <f t="shared" si="246"/>
        <v>0</v>
      </c>
      <c r="Q90" s="113" t="str">
        <f>IF(ISBLANK(VLOOKUP($A90,'MAIN - SCORING'!$B$14:$L$115,10,FALSE)),"-",VLOOKUP($A90,'MAIN - SCORING'!$B$14:$L$115,10,FALSE))</f>
        <v>-</v>
      </c>
      <c r="R90" s="113" t="str">
        <f>IF(ISBLANK(VLOOKUP($A90,'MAIN - SCORING'!$B$14:$L$115,11,FALSE)),"-",VLOOKUP($A90,'MAIN - SCORING'!$B$14:$L$115,11,FALSE))</f>
        <v>-</v>
      </c>
      <c r="S90" s="118">
        <f t="shared" si="247"/>
        <v>0</v>
      </c>
      <c r="T90" s="111">
        <f t="shared" si="248"/>
        <v>0</v>
      </c>
      <c r="U90" s="113" t="str">
        <f>IF(ISBLANK(VLOOKUP($A90,'MAIN - SCORING'!$N$14:$X$115,6,FALSE)),"-",VLOOKUP($A90,'MAIN - SCORING'!$N$14:$X$115,6,FALSE))</f>
        <v>-</v>
      </c>
      <c r="V90" s="113" t="str">
        <f>IF(ISBLANK(VLOOKUP($A90,'MAIN - SCORING'!$N$14:$X$115,7,FALSE)),"-",VLOOKUP($A90,'MAIN - SCORING'!$N$14:$X$115,7,FALSE))</f>
        <v>-</v>
      </c>
      <c r="W90" s="118">
        <f t="shared" si="249"/>
        <v>0</v>
      </c>
      <c r="X90" s="113" t="str">
        <f>IF(ISBLANK(VLOOKUP($A90,'MAIN - SCORING'!$N$14:$X$115,8,FALSE)),"-",VLOOKUP($A90,'MAIN - SCORING'!$N$14:$X$115,8,FALSE))</f>
        <v>-</v>
      </c>
      <c r="Y90" s="113" t="str">
        <f>IF(ISBLANK(VLOOKUP($A90,'MAIN - SCORING'!$N$14:$X$115,9,FALSE)),"-",VLOOKUP($A90,'MAIN - SCORING'!$N$14:$X$115,9,FALSE))</f>
        <v>-</v>
      </c>
      <c r="Z90" s="118">
        <f t="shared" si="250"/>
        <v>0</v>
      </c>
      <c r="AA90" s="113" t="str">
        <f>IF(ISBLANK(VLOOKUP($A90,'MAIN - SCORING'!$N$14:$X$115,10,FALSE)),"-",VLOOKUP($A90,'MAIN - SCORING'!$N$14:$X$115,10,FALSE))</f>
        <v>-</v>
      </c>
      <c r="AB90" s="113" t="str">
        <f>IF(ISBLANK(VLOOKUP($A90,'MAIN - SCORING'!$N$14:$X$115,11,FALSE)),"-",VLOOKUP($A90,'MAIN - SCORING'!$N$14:$X$115,11,FALSE))</f>
        <v>-</v>
      </c>
      <c r="AC90" s="118">
        <f t="shared" si="251"/>
        <v>0</v>
      </c>
      <c r="AD90" s="111">
        <f t="shared" si="252"/>
        <v>0</v>
      </c>
      <c r="AE90" s="113" t="str">
        <f>IF(ISBLANK(VLOOKUP($A90,'MAIN - SCORING'!$Z$14:$AJ$115,6,FALSE)),"-",VLOOKUP($A90,'MAIN - SCORING'!$Z$14:$AJ$115,6,FALSE))</f>
        <v>-</v>
      </c>
      <c r="AF90" s="113" t="str">
        <f>IF(ISBLANK(VLOOKUP($A90,'MAIN - SCORING'!$Z$14:$AJ$115,7,FALSE)),"-",VLOOKUP($A90,'MAIN - SCORING'!$Z$14:$AJ$115,7,FALSE))</f>
        <v>-</v>
      </c>
      <c r="AG90" s="118">
        <f t="shared" si="253"/>
        <v>0</v>
      </c>
      <c r="AH90" s="113" t="str">
        <f>IF(ISBLANK(VLOOKUP($A90,'MAIN - SCORING'!$Z$14:$AJ$115,8,FALSE)),"-",VLOOKUP($A90,'MAIN - SCORING'!$Z$14:$AJ$115,8,FALSE))</f>
        <v>-</v>
      </c>
      <c r="AI90" s="113" t="str">
        <f>IF(ISBLANK(VLOOKUP($A90,'MAIN - SCORING'!$Z$14:$AJ$115,9,FALSE)),"-",VLOOKUP($A90,'MAIN - SCORING'!$Z$14:$AJ$115,9,FALSE))</f>
        <v>-</v>
      </c>
      <c r="AJ90" s="118">
        <f t="shared" si="254"/>
        <v>0</v>
      </c>
      <c r="AK90" s="113" t="str">
        <f>IF(ISBLANK(VLOOKUP($A90,'MAIN - SCORING'!$Z$14:$AJ$115,10,FALSE)),"-",VLOOKUP($A90,'MAIN - SCORING'!$Z$14:$AJ$115,10,FALSE))</f>
        <v>-</v>
      </c>
      <c r="AL90" s="113" t="str">
        <f>IF(ISBLANK(VLOOKUP($A90,'MAIN - SCORING'!$Z$14:$AJ$115,11,FALSE)),"-",VLOOKUP($A90,'MAIN - SCORING'!$Z$14:$AJ$115,11,FALSE))</f>
        <v>-</v>
      </c>
      <c r="AM90" s="118">
        <f t="shared" si="255"/>
        <v>0</v>
      </c>
      <c r="AN90" s="111">
        <f t="shared" si="256"/>
        <v>0</v>
      </c>
      <c r="AP90" s="115" t="str">
        <f t="shared" si="154"/>
        <v>-</v>
      </c>
      <c r="AQ90" s="130">
        <f t="shared" si="244"/>
        <v>0</v>
      </c>
      <c r="AR90" s="131">
        <f>IF(AQ90="-","-",(AQ90*Lookups!$T$3))</f>
        <v>0</v>
      </c>
      <c r="AS90" s="92" t="str">
        <f t="shared" si="224"/>
        <v>-</v>
      </c>
      <c r="AT90" s="92" t="str">
        <f t="shared" si="225"/>
        <v>-</v>
      </c>
      <c r="AU90" s="92" t="str">
        <f t="shared" si="226"/>
        <v>-</v>
      </c>
      <c r="AV90" s="93" t="str">
        <f>IF(I90="-","-",(I90/Lookups!$T$3))</f>
        <v>-</v>
      </c>
      <c r="AW90" s="94" t="str">
        <f t="shared" si="227"/>
        <v>-</v>
      </c>
      <c r="AX90" s="95" t="str">
        <f>IF(AW90="M",VLOOKUP(TEXT(MROUND(AV90,0.05),"#.00"),Lookups!$D$8:$E$3912,2,FALSE),"-")</f>
        <v>-</v>
      </c>
      <c r="AY90" s="95" t="str">
        <f>IF(AW90="W",VLOOKUP(TEXT(MROUND(AV90,0.05),"#.00"),Lookups!$J$8:$K$2640,2,FALSE),"-")</f>
        <v>-</v>
      </c>
      <c r="AZ90" s="95" t="str">
        <f>IF(H90="-","-",IF(AS90="Master",VLOOKUP(H90,Lookups!$O$8:$P$59,2,FALSE),"-"))</f>
        <v>-</v>
      </c>
      <c r="BB90" s="113" t="str">
        <f>IF(G90="-","-",VLOOKUP(G90,Input!$BZ$7:$CA$83,2,FALSE))</f>
        <v>-</v>
      </c>
      <c r="BD90" s="138" t="str">
        <f t="shared" si="158"/>
        <v>-</v>
      </c>
      <c r="BE90" s="139" t="str">
        <f t="shared" si="159"/>
        <v>-</v>
      </c>
      <c r="BF90" s="138" t="str">
        <f t="shared" si="160"/>
        <v>-</v>
      </c>
      <c r="BG90" s="139" t="str">
        <f t="shared" si="161"/>
        <v>-</v>
      </c>
      <c r="BH90" s="138" t="str">
        <f t="shared" si="162"/>
        <v>-</v>
      </c>
      <c r="BI90" s="139" t="str">
        <f t="shared" si="163"/>
        <v>-</v>
      </c>
      <c r="BJ90" s="138" t="str">
        <f t="shared" si="164"/>
        <v>-</v>
      </c>
      <c r="BK90" s="139" t="str">
        <f t="shared" si="165"/>
        <v>-</v>
      </c>
      <c r="BL90" s="138" t="str">
        <f t="shared" si="166"/>
        <v>-</v>
      </c>
      <c r="BM90" s="139" t="str">
        <f t="shared" si="167"/>
        <v>-</v>
      </c>
      <c r="BN90" s="138" t="str">
        <f t="shared" si="168"/>
        <v>-</v>
      </c>
      <c r="BO90" s="139" t="str">
        <f t="shared" si="169"/>
        <v>-</v>
      </c>
      <c r="BP90" s="138" t="str">
        <f t="shared" si="170"/>
        <v>-</v>
      </c>
      <c r="BQ90" s="139" t="str">
        <f t="shared" si="171"/>
        <v>-</v>
      </c>
      <c r="BR90" s="138" t="str">
        <f t="shared" si="172"/>
        <v>-</v>
      </c>
      <c r="BS90" s="139" t="str">
        <f t="shared" si="173"/>
        <v>-</v>
      </c>
      <c r="BT90" s="138" t="str">
        <f t="shared" si="174"/>
        <v>-</v>
      </c>
      <c r="BU90" s="139" t="str">
        <f t="shared" si="175"/>
        <v>-</v>
      </c>
      <c r="BV90" s="138" t="str">
        <f t="shared" si="176"/>
        <v>-</v>
      </c>
      <c r="BW90" s="139" t="str">
        <f t="shared" si="177"/>
        <v>-</v>
      </c>
      <c r="BX90" s="138" t="str">
        <f t="shared" si="178"/>
        <v>-</v>
      </c>
      <c r="BY90" s="139" t="str">
        <f t="shared" si="179"/>
        <v>-</v>
      </c>
      <c r="BZ90" s="138" t="str">
        <f t="shared" si="180"/>
        <v>-</v>
      </c>
      <c r="CA90" s="139" t="str">
        <f t="shared" si="181"/>
        <v>-</v>
      </c>
      <c r="CB90" s="138" t="str">
        <f t="shared" si="182"/>
        <v>-</v>
      </c>
      <c r="CC90" s="139" t="str">
        <f t="shared" si="183"/>
        <v>-</v>
      </c>
      <c r="CD90" s="138" t="str">
        <f t="shared" si="184"/>
        <v>-</v>
      </c>
      <c r="CE90" s="139" t="str">
        <f t="shared" si="185"/>
        <v>-</v>
      </c>
      <c r="CF90" s="138" t="str">
        <f t="shared" si="186"/>
        <v>-</v>
      </c>
      <c r="CG90" s="139" t="str">
        <f t="shared" si="187"/>
        <v>-</v>
      </c>
      <c r="CH90" s="138" t="str">
        <f t="shared" si="188"/>
        <v>-</v>
      </c>
      <c r="CI90" s="139" t="str">
        <f t="shared" si="189"/>
        <v>-</v>
      </c>
      <c r="CJ90" s="138" t="str">
        <f t="shared" si="190"/>
        <v>-</v>
      </c>
      <c r="CK90" s="139" t="str">
        <f t="shared" si="191"/>
        <v>-</v>
      </c>
      <c r="CL90" s="138" t="str">
        <f t="shared" si="192"/>
        <v>-</v>
      </c>
      <c r="CM90" s="139" t="str">
        <f t="shared" si="193"/>
        <v>-</v>
      </c>
      <c r="CN90" s="138" t="str">
        <f t="shared" si="194"/>
        <v>-</v>
      </c>
      <c r="CO90" s="139" t="str">
        <f t="shared" si="195"/>
        <v>-</v>
      </c>
      <c r="CP90" s="138" t="str">
        <f t="shared" si="196"/>
        <v>-</v>
      </c>
      <c r="CQ90" s="139" t="str">
        <f t="shared" si="197"/>
        <v>-</v>
      </c>
      <c r="CR90" s="138" t="str">
        <f t="shared" si="198"/>
        <v>-</v>
      </c>
      <c r="CS90" s="139" t="str">
        <f t="shared" si="199"/>
        <v>-</v>
      </c>
      <c r="CT90" s="138" t="str">
        <f t="shared" si="200"/>
        <v>-</v>
      </c>
      <c r="CU90" s="139" t="str">
        <f t="shared" si="201"/>
        <v>-</v>
      </c>
      <c r="CV90" s="138" t="str">
        <f t="shared" si="202"/>
        <v>-</v>
      </c>
      <c r="CW90" s="139" t="str">
        <f t="shared" si="203"/>
        <v>-</v>
      </c>
      <c r="CX90" s="138" t="str">
        <f t="shared" si="204"/>
        <v>-</v>
      </c>
      <c r="CY90" s="139" t="str">
        <f t="shared" si="205"/>
        <v>-</v>
      </c>
      <c r="CZ90" s="138" t="str">
        <f t="shared" si="206"/>
        <v>-</v>
      </c>
      <c r="DA90" s="139" t="str">
        <f t="shared" si="207"/>
        <v>-</v>
      </c>
      <c r="DB90" s="138" t="str">
        <f t="shared" si="208"/>
        <v>-</v>
      </c>
      <c r="DC90" s="139" t="str">
        <f t="shared" si="209"/>
        <v>-</v>
      </c>
      <c r="DD90" s="138" t="str">
        <f t="shared" si="210"/>
        <v>-</v>
      </c>
      <c r="DE90" s="139" t="str">
        <f t="shared" si="211"/>
        <v>-</v>
      </c>
      <c r="DF90" s="138" t="str">
        <f t="shared" si="212"/>
        <v>-</v>
      </c>
      <c r="DG90" s="139" t="str">
        <f t="shared" si="213"/>
        <v>-</v>
      </c>
      <c r="DH90" s="138" t="str">
        <f t="shared" si="214"/>
        <v>-</v>
      </c>
      <c r="DI90" s="139" t="str">
        <f t="shared" si="215"/>
        <v>-</v>
      </c>
      <c r="DJ90" s="138" t="str">
        <f t="shared" si="216"/>
        <v>-</v>
      </c>
      <c r="DK90" s="139" t="str">
        <f t="shared" si="217"/>
        <v>-</v>
      </c>
    </row>
    <row r="91" spans="1:115" x14ac:dyDescent="0.25">
      <c r="A91" s="44" t="str">
        <f>IF(Input!A91="","-",Input!A91)</f>
        <v>-</v>
      </c>
      <c r="B91" s="44">
        <f>IF(Input!B91="","-",Input!B91)</f>
        <v>84</v>
      </c>
      <c r="C91" s="85" t="str">
        <f>IF(Input!C91="","-",Input!C91)</f>
        <v>-</v>
      </c>
      <c r="D91" s="85" t="str">
        <f>IF(Input!D91="","-",Input!D91)</f>
        <v>-</v>
      </c>
      <c r="E91" s="85" t="str">
        <f>IF(Input!E91="","-",Input!E91)</f>
        <v>-</v>
      </c>
      <c r="F91" s="85" t="str">
        <f>IF(Input!F91="","-",Input!F91)</f>
        <v>-</v>
      </c>
      <c r="G91" s="85" t="str">
        <f>IF(Input!G91="","-",Input!G91)</f>
        <v>-</v>
      </c>
      <c r="H91" s="86" t="str">
        <f>IF(Input!H91="","-",Input!H91)</f>
        <v>-</v>
      </c>
      <c r="I91" s="308" t="str">
        <f>IF(Input!I91="","-",Input!I91)</f>
        <v>-</v>
      </c>
      <c r="K91" s="113" t="str">
        <f>IF(ISBLANK(VLOOKUP($A91,'MAIN - SCORING'!$B$14:$L$115,6,FALSE)),"-",VLOOKUP($A91,'MAIN - SCORING'!$B$14:$L$115,6,FALSE))</f>
        <v>-</v>
      </c>
      <c r="L91" s="113" t="str">
        <f>IF(ISBLANK(VLOOKUP($A91,'MAIN - SCORING'!$B$14:$L$115,7,FALSE)),"-",VLOOKUP($A91,'MAIN - SCORING'!$B$14:$L$115,7,FALSE))</f>
        <v>-</v>
      </c>
      <c r="M91" s="118">
        <f t="shared" si="245"/>
        <v>0</v>
      </c>
      <c r="N91" s="113" t="str">
        <f>IF(ISBLANK(VLOOKUP($A91,'MAIN - SCORING'!$B$14:$L$115,8,FALSE)),"-",VLOOKUP($A91,'MAIN - SCORING'!$B$14:$L$115,8,FALSE))</f>
        <v>-</v>
      </c>
      <c r="O91" s="113" t="str">
        <f>IF(ISBLANK(VLOOKUP($A91,'MAIN - SCORING'!$B$14:$L$115,9,FALSE)),"-",VLOOKUP($A91,'MAIN - SCORING'!$B$14:$L$115,9,FALSE))</f>
        <v>-</v>
      </c>
      <c r="P91" s="118">
        <f t="shared" si="246"/>
        <v>0</v>
      </c>
      <c r="Q91" s="113" t="str">
        <f>IF(ISBLANK(VLOOKUP($A91,'MAIN - SCORING'!$B$14:$L$115,10,FALSE)),"-",VLOOKUP($A91,'MAIN - SCORING'!$B$14:$L$115,10,FALSE))</f>
        <v>-</v>
      </c>
      <c r="R91" s="113" t="str">
        <f>IF(ISBLANK(VLOOKUP($A91,'MAIN - SCORING'!$B$14:$L$115,11,FALSE)),"-",VLOOKUP($A91,'MAIN - SCORING'!$B$14:$L$115,11,FALSE))</f>
        <v>-</v>
      </c>
      <c r="S91" s="118">
        <f t="shared" si="247"/>
        <v>0</v>
      </c>
      <c r="T91" s="111">
        <f t="shared" si="248"/>
        <v>0</v>
      </c>
      <c r="U91" s="113" t="str">
        <f>IF(ISBLANK(VLOOKUP($A91,'MAIN - SCORING'!$N$14:$X$115,6,FALSE)),"-",VLOOKUP($A91,'MAIN - SCORING'!$N$14:$X$115,6,FALSE))</f>
        <v>-</v>
      </c>
      <c r="V91" s="113" t="str">
        <f>IF(ISBLANK(VLOOKUP($A91,'MAIN - SCORING'!$N$14:$X$115,7,FALSE)),"-",VLOOKUP($A91,'MAIN - SCORING'!$N$14:$X$115,7,FALSE))</f>
        <v>-</v>
      </c>
      <c r="W91" s="118">
        <f t="shared" si="249"/>
        <v>0</v>
      </c>
      <c r="X91" s="113" t="str">
        <f>IF(ISBLANK(VLOOKUP($A91,'MAIN - SCORING'!$N$14:$X$115,8,FALSE)),"-",VLOOKUP($A91,'MAIN - SCORING'!$N$14:$X$115,8,FALSE))</f>
        <v>-</v>
      </c>
      <c r="Y91" s="113" t="str">
        <f>IF(ISBLANK(VLOOKUP($A91,'MAIN - SCORING'!$N$14:$X$115,9,FALSE)),"-",VLOOKUP($A91,'MAIN - SCORING'!$N$14:$X$115,9,FALSE))</f>
        <v>-</v>
      </c>
      <c r="Z91" s="118">
        <f t="shared" si="250"/>
        <v>0</v>
      </c>
      <c r="AA91" s="113" t="str">
        <f>IF(ISBLANK(VLOOKUP($A91,'MAIN - SCORING'!$N$14:$X$115,10,FALSE)),"-",VLOOKUP($A91,'MAIN - SCORING'!$N$14:$X$115,10,FALSE))</f>
        <v>-</v>
      </c>
      <c r="AB91" s="113" t="str">
        <f>IF(ISBLANK(VLOOKUP($A91,'MAIN - SCORING'!$N$14:$X$115,11,FALSE)),"-",VLOOKUP($A91,'MAIN - SCORING'!$N$14:$X$115,11,FALSE))</f>
        <v>-</v>
      </c>
      <c r="AC91" s="118">
        <f t="shared" si="251"/>
        <v>0</v>
      </c>
      <c r="AD91" s="111">
        <f t="shared" si="252"/>
        <v>0</v>
      </c>
      <c r="AE91" s="113" t="str">
        <f>IF(ISBLANK(VLOOKUP($A91,'MAIN - SCORING'!$Z$14:$AJ$115,6,FALSE)),"-",VLOOKUP($A91,'MAIN - SCORING'!$Z$14:$AJ$115,6,FALSE))</f>
        <v>-</v>
      </c>
      <c r="AF91" s="113" t="str">
        <f>IF(ISBLANK(VLOOKUP($A91,'MAIN - SCORING'!$Z$14:$AJ$115,7,FALSE)),"-",VLOOKUP($A91,'MAIN - SCORING'!$Z$14:$AJ$115,7,FALSE))</f>
        <v>-</v>
      </c>
      <c r="AG91" s="118">
        <f t="shared" si="253"/>
        <v>0</v>
      </c>
      <c r="AH91" s="113" t="str">
        <f>IF(ISBLANK(VLOOKUP($A91,'MAIN - SCORING'!$Z$14:$AJ$115,8,FALSE)),"-",VLOOKUP($A91,'MAIN - SCORING'!$Z$14:$AJ$115,8,FALSE))</f>
        <v>-</v>
      </c>
      <c r="AI91" s="113" t="str">
        <f>IF(ISBLANK(VLOOKUP($A91,'MAIN - SCORING'!$Z$14:$AJ$115,9,FALSE)),"-",VLOOKUP($A91,'MAIN - SCORING'!$Z$14:$AJ$115,9,FALSE))</f>
        <v>-</v>
      </c>
      <c r="AJ91" s="118">
        <f t="shared" si="254"/>
        <v>0</v>
      </c>
      <c r="AK91" s="113" t="str">
        <f>IF(ISBLANK(VLOOKUP($A91,'MAIN - SCORING'!$Z$14:$AJ$115,10,FALSE)),"-",VLOOKUP($A91,'MAIN - SCORING'!$Z$14:$AJ$115,10,FALSE))</f>
        <v>-</v>
      </c>
      <c r="AL91" s="113" t="str">
        <f>IF(ISBLANK(VLOOKUP($A91,'MAIN - SCORING'!$Z$14:$AJ$115,11,FALSE)),"-",VLOOKUP($A91,'MAIN - SCORING'!$Z$14:$AJ$115,11,FALSE))</f>
        <v>-</v>
      </c>
      <c r="AM91" s="118">
        <f t="shared" si="255"/>
        <v>0</v>
      </c>
      <c r="AN91" s="111">
        <f t="shared" si="256"/>
        <v>0</v>
      </c>
      <c r="AP91" s="115" t="str">
        <f t="shared" si="154"/>
        <v>-</v>
      </c>
      <c r="AQ91" s="130">
        <f t="shared" si="244"/>
        <v>0</v>
      </c>
      <c r="AR91" s="131">
        <f>IF(AQ91="-","-",(AQ91*Lookups!$T$3))</f>
        <v>0</v>
      </c>
      <c r="AS91" s="92" t="str">
        <f t="shared" si="224"/>
        <v>-</v>
      </c>
      <c r="AT91" s="92" t="str">
        <f t="shared" si="225"/>
        <v>-</v>
      </c>
      <c r="AU91" s="92" t="str">
        <f t="shared" si="226"/>
        <v>-</v>
      </c>
      <c r="AV91" s="93" t="str">
        <f>IF(I91="-","-",(I91/Lookups!$T$3))</f>
        <v>-</v>
      </c>
      <c r="AW91" s="94" t="str">
        <f t="shared" si="227"/>
        <v>-</v>
      </c>
      <c r="AX91" s="95" t="str">
        <f>IF(AW91="M",VLOOKUP(TEXT(MROUND(AV91,0.05),"#.00"),Lookups!$D$8:$E$3912,2,FALSE),"-")</f>
        <v>-</v>
      </c>
      <c r="AY91" s="95" t="str">
        <f>IF(AW91="W",VLOOKUP(TEXT(MROUND(AV91,0.05),"#.00"),Lookups!$J$8:$K$2640,2,FALSE),"-")</f>
        <v>-</v>
      </c>
      <c r="AZ91" s="95" t="str">
        <f>IF(H91="-","-",IF(AS91="Master",VLOOKUP(H91,Lookups!$O$8:$P$59,2,FALSE),"-"))</f>
        <v>-</v>
      </c>
      <c r="BB91" s="113" t="str">
        <f>IF(G91="-","-",VLOOKUP(G91,Input!$BZ$7:$CA$83,2,FALSE))</f>
        <v>-</v>
      </c>
      <c r="BD91" s="138" t="str">
        <f t="shared" si="158"/>
        <v>-</v>
      </c>
      <c r="BE91" s="139" t="str">
        <f t="shared" si="159"/>
        <v>-</v>
      </c>
      <c r="BF91" s="138" t="str">
        <f t="shared" si="160"/>
        <v>-</v>
      </c>
      <c r="BG91" s="139" t="str">
        <f t="shared" si="161"/>
        <v>-</v>
      </c>
      <c r="BH91" s="138" t="str">
        <f t="shared" si="162"/>
        <v>-</v>
      </c>
      <c r="BI91" s="139" t="str">
        <f t="shared" si="163"/>
        <v>-</v>
      </c>
      <c r="BJ91" s="138" t="str">
        <f t="shared" si="164"/>
        <v>-</v>
      </c>
      <c r="BK91" s="139" t="str">
        <f t="shared" si="165"/>
        <v>-</v>
      </c>
      <c r="BL91" s="138" t="str">
        <f t="shared" si="166"/>
        <v>-</v>
      </c>
      <c r="BM91" s="139" t="str">
        <f t="shared" si="167"/>
        <v>-</v>
      </c>
      <c r="BN91" s="138" t="str">
        <f t="shared" si="168"/>
        <v>-</v>
      </c>
      <c r="BO91" s="139" t="str">
        <f t="shared" si="169"/>
        <v>-</v>
      </c>
      <c r="BP91" s="138" t="str">
        <f t="shared" si="170"/>
        <v>-</v>
      </c>
      <c r="BQ91" s="139" t="str">
        <f t="shared" si="171"/>
        <v>-</v>
      </c>
      <c r="BR91" s="138" t="str">
        <f t="shared" si="172"/>
        <v>-</v>
      </c>
      <c r="BS91" s="139" t="str">
        <f t="shared" si="173"/>
        <v>-</v>
      </c>
      <c r="BT91" s="138" t="str">
        <f t="shared" si="174"/>
        <v>-</v>
      </c>
      <c r="BU91" s="139" t="str">
        <f t="shared" si="175"/>
        <v>-</v>
      </c>
      <c r="BV91" s="138" t="str">
        <f t="shared" si="176"/>
        <v>-</v>
      </c>
      <c r="BW91" s="139" t="str">
        <f t="shared" si="177"/>
        <v>-</v>
      </c>
      <c r="BX91" s="138" t="str">
        <f t="shared" si="178"/>
        <v>-</v>
      </c>
      <c r="BY91" s="139" t="str">
        <f t="shared" si="179"/>
        <v>-</v>
      </c>
      <c r="BZ91" s="138" t="str">
        <f t="shared" si="180"/>
        <v>-</v>
      </c>
      <c r="CA91" s="139" t="str">
        <f t="shared" si="181"/>
        <v>-</v>
      </c>
      <c r="CB91" s="138" t="str">
        <f t="shared" si="182"/>
        <v>-</v>
      </c>
      <c r="CC91" s="139" t="str">
        <f t="shared" si="183"/>
        <v>-</v>
      </c>
      <c r="CD91" s="138" t="str">
        <f t="shared" si="184"/>
        <v>-</v>
      </c>
      <c r="CE91" s="139" t="str">
        <f t="shared" si="185"/>
        <v>-</v>
      </c>
      <c r="CF91" s="138" t="str">
        <f t="shared" si="186"/>
        <v>-</v>
      </c>
      <c r="CG91" s="139" t="str">
        <f t="shared" si="187"/>
        <v>-</v>
      </c>
      <c r="CH91" s="138" t="str">
        <f t="shared" si="188"/>
        <v>-</v>
      </c>
      <c r="CI91" s="139" t="str">
        <f t="shared" si="189"/>
        <v>-</v>
      </c>
      <c r="CJ91" s="138" t="str">
        <f t="shared" si="190"/>
        <v>-</v>
      </c>
      <c r="CK91" s="139" t="str">
        <f t="shared" si="191"/>
        <v>-</v>
      </c>
      <c r="CL91" s="138" t="str">
        <f t="shared" si="192"/>
        <v>-</v>
      </c>
      <c r="CM91" s="139" t="str">
        <f t="shared" si="193"/>
        <v>-</v>
      </c>
      <c r="CN91" s="138" t="str">
        <f t="shared" si="194"/>
        <v>-</v>
      </c>
      <c r="CO91" s="139" t="str">
        <f t="shared" si="195"/>
        <v>-</v>
      </c>
      <c r="CP91" s="138" t="str">
        <f t="shared" si="196"/>
        <v>-</v>
      </c>
      <c r="CQ91" s="139" t="str">
        <f t="shared" si="197"/>
        <v>-</v>
      </c>
      <c r="CR91" s="138" t="str">
        <f t="shared" si="198"/>
        <v>-</v>
      </c>
      <c r="CS91" s="139" t="str">
        <f t="shared" si="199"/>
        <v>-</v>
      </c>
      <c r="CT91" s="138" t="str">
        <f t="shared" si="200"/>
        <v>-</v>
      </c>
      <c r="CU91" s="139" t="str">
        <f t="shared" si="201"/>
        <v>-</v>
      </c>
      <c r="CV91" s="138" t="str">
        <f t="shared" si="202"/>
        <v>-</v>
      </c>
      <c r="CW91" s="139" t="str">
        <f t="shared" si="203"/>
        <v>-</v>
      </c>
      <c r="CX91" s="138" t="str">
        <f t="shared" si="204"/>
        <v>-</v>
      </c>
      <c r="CY91" s="139" t="str">
        <f t="shared" si="205"/>
        <v>-</v>
      </c>
      <c r="CZ91" s="138" t="str">
        <f t="shared" si="206"/>
        <v>-</v>
      </c>
      <c r="DA91" s="139" t="str">
        <f t="shared" si="207"/>
        <v>-</v>
      </c>
      <c r="DB91" s="138" t="str">
        <f t="shared" si="208"/>
        <v>-</v>
      </c>
      <c r="DC91" s="139" t="str">
        <f t="shared" si="209"/>
        <v>-</v>
      </c>
      <c r="DD91" s="138" t="str">
        <f t="shared" si="210"/>
        <v>-</v>
      </c>
      <c r="DE91" s="139" t="str">
        <f t="shared" si="211"/>
        <v>-</v>
      </c>
      <c r="DF91" s="138" t="str">
        <f t="shared" si="212"/>
        <v>-</v>
      </c>
      <c r="DG91" s="139" t="str">
        <f t="shared" si="213"/>
        <v>-</v>
      </c>
      <c r="DH91" s="138" t="str">
        <f t="shared" si="214"/>
        <v>-</v>
      </c>
      <c r="DI91" s="139" t="str">
        <f t="shared" si="215"/>
        <v>-</v>
      </c>
      <c r="DJ91" s="138" t="str">
        <f t="shared" si="216"/>
        <v>-</v>
      </c>
      <c r="DK91" s="139" t="str">
        <f t="shared" si="217"/>
        <v>-</v>
      </c>
    </row>
    <row r="92" spans="1:115" x14ac:dyDescent="0.25">
      <c r="A92" s="44" t="str">
        <f>IF(Input!A92="","-",Input!A92)</f>
        <v>-</v>
      </c>
      <c r="B92" s="44">
        <f>IF(Input!B92="","-",Input!B92)</f>
        <v>85</v>
      </c>
      <c r="C92" s="85" t="str">
        <f>IF(Input!C92="","-",Input!C92)</f>
        <v>-</v>
      </c>
      <c r="D92" s="85" t="str">
        <f>IF(Input!D92="","-",Input!D92)</f>
        <v>-</v>
      </c>
      <c r="E92" s="85" t="str">
        <f>IF(Input!E92="","-",Input!E92)</f>
        <v>-</v>
      </c>
      <c r="F92" s="85" t="str">
        <f>IF(Input!F92="","-",Input!F92)</f>
        <v>-</v>
      </c>
      <c r="G92" s="85" t="str">
        <f>IF(Input!G92="","-",Input!G92)</f>
        <v>-</v>
      </c>
      <c r="H92" s="86" t="str">
        <f>IF(Input!H92="","-",Input!H92)</f>
        <v>-</v>
      </c>
      <c r="I92" s="308" t="str">
        <f>IF(Input!I92="","-",Input!I92)</f>
        <v>-</v>
      </c>
      <c r="K92" s="113" t="str">
        <f>IF(ISBLANK(VLOOKUP($A92,'MAIN - SCORING'!$B$14:$L$115,6,FALSE)),"-",VLOOKUP($A92,'MAIN - SCORING'!$B$14:$L$115,6,FALSE))</f>
        <v>-</v>
      </c>
      <c r="L92" s="113" t="str">
        <f>IF(ISBLANK(VLOOKUP($A92,'MAIN - SCORING'!$B$14:$L$115,7,FALSE)),"-",VLOOKUP($A92,'MAIN - SCORING'!$B$14:$L$115,7,FALSE))</f>
        <v>-</v>
      </c>
      <c r="M92" s="118">
        <f t="shared" si="245"/>
        <v>0</v>
      </c>
      <c r="N92" s="113" t="str">
        <f>IF(ISBLANK(VLOOKUP($A92,'MAIN - SCORING'!$B$14:$L$115,8,FALSE)),"-",VLOOKUP($A92,'MAIN - SCORING'!$B$14:$L$115,8,FALSE))</f>
        <v>-</v>
      </c>
      <c r="O92" s="113" t="str">
        <f>IF(ISBLANK(VLOOKUP($A92,'MAIN - SCORING'!$B$14:$L$115,9,FALSE)),"-",VLOOKUP($A92,'MAIN - SCORING'!$B$14:$L$115,9,FALSE))</f>
        <v>-</v>
      </c>
      <c r="P92" s="118">
        <f t="shared" si="246"/>
        <v>0</v>
      </c>
      <c r="Q92" s="113" t="str">
        <f>IF(ISBLANK(VLOOKUP($A92,'MAIN - SCORING'!$B$14:$L$115,10,FALSE)),"-",VLOOKUP($A92,'MAIN - SCORING'!$B$14:$L$115,10,FALSE))</f>
        <v>-</v>
      </c>
      <c r="R92" s="113" t="str">
        <f>IF(ISBLANK(VLOOKUP($A92,'MAIN - SCORING'!$B$14:$L$115,11,FALSE)),"-",VLOOKUP($A92,'MAIN - SCORING'!$B$14:$L$115,11,FALSE))</f>
        <v>-</v>
      </c>
      <c r="S92" s="118">
        <f t="shared" si="247"/>
        <v>0</v>
      </c>
      <c r="T92" s="111">
        <f t="shared" si="248"/>
        <v>0</v>
      </c>
      <c r="U92" s="113" t="str">
        <f>IF(ISBLANK(VLOOKUP($A92,'MAIN - SCORING'!$N$14:$X$115,6,FALSE)),"-",VLOOKUP($A92,'MAIN - SCORING'!$N$14:$X$115,6,FALSE))</f>
        <v>-</v>
      </c>
      <c r="V92" s="113" t="str">
        <f>IF(ISBLANK(VLOOKUP($A92,'MAIN - SCORING'!$N$14:$X$115,7,FALSE)),"-",VLOOKUP($A92,'MAIN - SCORING'!$N$14:$X$115,7,FALSE))</f>
        <v>-</v>
      </c>
      <c r="W92" s="118">
        <f t="shared" si="249"/>
        <v>0</v>
      </c>
      <c r="X92" s="113" t="str">
        <f>IF(ISBLANK(VLOOKUP($A92,'MAIN - SCORING'!$N$14:$X$115,8,FALSE)),"-",VLOOKUP($A92,'MAIN - SCORING'!$N$14:$X$115,8,FALSE))</f>
        <v>-</v>
      </c>
      <c r="Y92" s="113" t="str">
        <f>IF(ISBLANK(VLOOKUP($A92,'MAIN - SCORING'!$N$14:$X$115,9,FALSE)),"-",VLOOKUP($A92,'MAIN - SCORING'!$N$14:$X$115,9,FALSE))</f>
        <v>-</v>
      </c>
      <c r="Z92" s="118">
        <f t="shared" si="250"/>
        <v>0</v>
      </c>
      <c r="AA92" s="113" t="str">
        <f>IF(ISBLANK(VLOOKUP($A92,'MAIN - SCORING'!$N$14:$X$115,10,FALSE)),"-",VLOOKUP($A92,'MAIN - SCORING'!$N$14:$X$115,10,FALSE))</f>
        <v>-</v>
      </c>
      <c r="AB92" s="113" t="str">
        <f>IF(ISBLANK(VLOOKUP($A92,'MAIN - SCORING'!$N$14:$X$115,11,FALSE)),"-",VLOOKUP($A92,'MAIN - SCORING'!$N$14:$X$115,11,FALSE))</f>
        <v>-</v>
      </c>
      <c r="AC92" s="118">
        <f t="shared" si="251"/>
        <v>0</v>
      </c>
      <c r="AD92" s="111">
        <f t="shared" si="252"/>
        <v>0</v>
      </c>
      <c r="AE92" s="113" t="str">
        <f>IF(ISBLANK(VLOOKUP($A92,'MAIN - SCORING'!$Z$14:$AJ$115,6,FALSE)),"-",VLOOKUP($A92,'MAIN - SCORING'!$Z$14:$AJ$115,6,FALSE))</f>
        <v>-</v>
      </c>
      <c r="AF92" s="113" t="str">
        <f>IF(ISBLANK(VLOOKUP($A92,'MAIN - SCORING'!$Z$14:$AJ$115,7,FALSE)),"-",VLOOKUP($A92,'MAIN - SCORING'!$Z$14:$AJ$115,7,FALSE))</f>
        <v>-</v>
      </c>
      <c r="AG92" s="118">
        <f t="shared" si="253"/>
        <v>0</v>
      </c>
      <c r="AH92" s="113" t="str">
        <f>IF(ISBLANK(VLOOKUP($A92,'MAIN - SCORING'!$Z$14:$AJ$115,8,FALSE)),"-",VLOOKUP($A92,'MAIN - SCORING'!$Z$14:$AJ$115,8,FALSE))</f>
        <v>-</v>
      </c>
      <c r="AI92" s="113" t="str">
        <f>IF(ISBLANK(VLOOKUP($A92,'MAIN - SCORING'!$Z$14:$AJ$115,9,FALSE)),"-",VLOOKUP($A92,'MAIN - SCORING'!$Z$14:$AJ$115,9,FALSE))</f>
        <v>-</v>
      </c>
      <c r="AJ92" s="118">
        <f t="shared" si="254"/>
        <v>0</v>
      </c>
      <c r="AK92" s="113" t="str">
        <f>IF(ISBLANK(VLOOKUP($A92,'MAIN - SCORING'!$Z$14:$AJ$115,10,FALSE)),"-",VLOOKUP($A92,'MAIN - SCORING'!$Z$14:$AJ$115,10,FALSE))</f>
        <v>-</v>
      </c>
      <c r="AL92" s="113" t="str">
        <f>IF(ISBLANK(VLOOKUP($A92,'MAIN - SCORING'!$Z$14:$AJ$115,11,FALSE)),"-",VLOOKUP($A92,'MAIN - SCORING'!$Z$14:$AJ$115,11,FALSE))</f>
        <v>-</v>
      </c>
      <c r="AM92" s="118">
        <f t="shared" si="255"/>
        <v>0</v>
      </c>
      <c r="AN92" s="111">
        <f t="shared" si="256"/>
        <v>0</v>
      </c>
      <c r="AP92" s="115" t="str">
        <f t="shared" si="154"/>
        <v>-</v>
      </c>
      <c r="AQ92" s="130">
        <f t="shared" si="244"/>
        <v>0</v>
      </c>
      <c r="AR92" s="131">
        <f>IF(AQ92="-","-",(AQ92*Lookups!$T$3))</f>
        <v>0</v>
      </c>
      <c r="AS92" s="92" t="str">
        <f t="shared" si="224"/>
        <v>-</v>
      </c>
      <c r="AT92" s="92" t="str">
        <f t="shared" si="225"/>
        <v>-</v>
      </c>
      <c r="AU92" s="92" t="str">
        <f t="shared" si="226"/>
        <v>-</v>
      </c>
      <c r="AV92" s="93" t="str">
        <f>IF(I92="-","-",(I92/Lookups!$T$3))</f>
        <v>-</v>
      </c>
      <c r="AW92" s="94" t="str">
        <f t="shared" si="227"/>
        <v>-</v>
      </c>
      <c r="AX92" s="95" t="str">
        <f>IF(AW92="M",VLOOKUP(TEXT(MROUND(AV92,0.05),"#.00"),Lookups!$D$8:$E$3912,2,FALSE),"-")</f>
        <v>-</v>
      </c>
      <c r="AY92" s="95" t="str">
        <f>IF(AW92="W",VLOOKUP(TEXT(MROUND(AV92,0.05),"#.00"),Lookups!$J$8:$K$2640,2,FALSE),"-")</f>
        <v>-</v>
      </c>
      <c r="AZ92" s="95" t="str">
        <f>IF(H92="-","-",IF(AS92="Master",VLOOKUP(H92,Lookups!$O$8:$P$59,2,FALSE),"-"))</f>
        <v>-</v>
      </c>
      <c r="BB92" s="113" t="str">
        <f>IF(G92="-","-",VLOOKUP(G92,Input!$BZ$7:$CA$83,2,FALSE))</f>
        <v>-</v>
      </c>
      <c r="BD92" s="138" t="str">
        <f t="shared" si="158"/>
        <v>-</v>
      </c>
      <c r="BE92" s="139" t="str">
        <f t="shared" si="159"/>
        <v>-</v>
      </c>
      <c r="BF92" s="138" t="str">
        <f t="shared" si="160"/>
        <v>-</v>
      </c>
      <c r="BG92" s="139" t="str">
        <f t="shared" si="161"/>
        <v>-</v>
      </c>
      <c r="BH92" s="138" t="str">
        <f t="shared" si="162"/>
        <v>-</v>
      </c>
      <c r="BI92" s="139" t="str">
        <f t="shared" si="163"/>
        <v>-</v>
      </c>
      <c r="BJ92" s="138" t="str">
        <f t="shared" si="164"/>
        <v>-</v>
      </c>
      <c r="BK92" s="139" t="str">
        <f t="shared" si="165"/>
        <v>-</v>
      </c>
      <c r="BL92" s="138" t="str">
        <f t="shared" si="166"/>
        <v>-</v>
      </c>
      <c r="BM92" s="139" t="str">
        <f t="shared" si="167"/>
        <v>-</v>
      </c>
      <c r="BN92" s="138" t="str">
        <f t="shared" si="168"/>
        <v>-</v>
      </c>
      <c r="BO92" s="139" t="str">
        <f t="shared" si="169"/>
        <v>-</v>
      </c>
      <c r="BP92" s="138" t="str">
        <f t="shared" si="170"/>
        <v>-</v>
      </c>
      <c r="BQ92" s="139" t="str">
        <f t="shared" si="171"/>
        <v>-</v>
      </c>
      <c r="BR92" s="138" t="str">
        <f t="shared" si="172"/>
        <v>-</v>
      </c>
      <c r="BS92" s="139" t="str">
        <f t="shared" si="173"/>
        <v>-</v>
      </c>
      <c r="BT92" s="138" t="str">
        <f t="shared" si="174"/>
        <v>-</v>
      </c>
      <c r="BU92" s="139" t="str">
        <f t="shared" si="175"/>
        <v>-</v>
      </c>
      <c r="BV92" s="138" t="str">
        <f t="shared" si="176"/>
        <v>-</v>
      </c>
      <c r="BW92" s="139" t="str">
        <f t="shared" si="177"/>
        <v>-</v>
      </c>
      <c r="BX92" s="138" t="str">
        <f t="shared" si="178"/>
        <v>-</v>
      </c>
      <c r="BY92" s="139" t="str">
        <f t="shared" si="179"/>
        <v>-</v>
      </c>
      <c r="BZ92" s="138" t="str">
        <f t="shared" si="180"/>
        <v>-</v>
      </c>
      <c r="CA92" s="139" t="str">
        <f t="shared" si="181"/>
        <v>-</v>
      </c>
      <c r="CB92" s="138" t="str">
        <f t="shared" si="182"/>
        <v>-</v>
      </c>
      <c r="CC92" s="139" t="str">
        <f t="shared" si="183"/>
        <v>-</v>
      </c>
      <c r="CD92" s="138" t="str">
        <f t="shared" si="184"/>
        <v>-</v>
      </c>
      <c r="CE92" s="139" t="str">
        <f t="shared" si="185"/>
        <v>-</v>
      </c>
      <c r="CF92" s="138" t="str">
        <f t="shared" si="186"/>
        <v>-</v>
      </c>
      <c r="CG92" s="139" t="str">
        <f t="shared" si="187"/>
        <v>-</v>
      </c>
      <c r="CH92" s="138" t="str">
        <f t="shared" si="188"/>
        <v>-</v>
      </c>
      <c r="CI92" s="139" t="str">
        <f t="shared" si="189"/>
        <v>-</v>
      </c>
      <c r="CJ92" s="138" t="str">
        <f t="shared" si="190"/>
        <v>-</v>
      </c>
      <c r="CK92" s="139" t="str">
        <f t="shared" si="191"/>
        <v>-</v>
      </c>
      <c r="CL92" s="138" t="str">
        <f t="shared" si="192"/>
        <v>-</v>
      </c>
      <c r="CM92" s="139" t="str">
        <f t="shared" si="193"/>
        <v>-</v>
      </c>
      <c r="CN92" s="138" t="str">
        <f t="shared" si="194"/>
        <v>-</v>
      </c>
      <c r="CO92" s="139" t="str">
        <f t="shared" si="195"/>
        <v>-</v>
      </c>
      <c r="CP92" s="138" t="str">
        <f t="shared" si="196"/>
        <v>-</v>
      </c>
      <c r="CQ92" s="139" t="str">
        <f t="shared" si="197"/>
        <v>-</v>
      </c>
      <c r="CR92" s="138" t="str">
        <f t="shared" si="198"/>
        <v>-</v>
      </c>
      <c r="CS92" s="139" t="str">
        <f t="shared" si="199"/>
        <v>-</v>
      </c>
      <c r="CT92" s="138" t="str">
        <f t="shared" si="200"/>
        <v>-</v>
      </c>
      <c r="CU92" s="139" t="str">
        <f t="shared" si="201"/>
        <v>-</v>
      </c>
      <c r="CV92" s="138" t="str">
        <f t="shared" si="202"/>
        <v>-</v>
      </c>
      <c r="CW92" s="139" t="str">
        <f t="shared" si="203"/>
        <v>-</v>
      </c>
      <c r="CX92" s="138" t="str">
        <f t="shared" si="204"/>
        <v>-</v>
      </c>
      <c r="CY92" s="139" t="str">
        <f t="shared" si="205"/>
        <v>-</v>
      </c>
      <c r="CZ92" s="138" t="str">
        <f t="shared" si="206"/>
        <v>-</v>
      </c>
      <c r="DA92" s="139" t="str">
        <f t="shared" si="207"/>
        <v>-</v>
      </c>
      <c r="DB92" s="138" t="str">
        <f t="shared" si="208"/>
        <v>-</v>
      </c>
      <c r="DC92" s="139" t="str">
        <f t="shared" si="209"/>
        <v>-</v>
      </c>
      <c r="DD92" s="138" t="str">
        <f t="shared" si="210"/>
        <v>-</v>
      </c>
      <c r="DE92" s="139" t="str">
        <f t="shared" si="211"/>
        <v>-</v>
      </c>
      <c r="DF92" s="138" t="str">
        <f t="shared" si="212"/>
        <v>-</v>
      </c>
      <c r="DG92" s="139" t="str">
        <f t="shared" si="213"/>
        <v>-</v>
      </c>
      <c r="DH92" s="138" t="str">
        <f t="shared" si="214"/>
        <v>-</v>
      </c>
      <c r="DI92" s="139" t="str">
        <f t="shared" si="215"/>
        <v>-</v>
      </c>
      <c r="DJ92" s="138" t="str">
        <f t="shared" si="216"/>
        <v>-</v>
      </c>
      <c r="DK92" s="139" t="str">
        <f t="shared" si="217"/>
        <v>-</v>
      </c>
    </row>
    <row r="93" spans="1:115" x14ac:dyDescent="0.25">
      <c r="A93" s="44" t="str">
        <f>IF(Input!A93="","-",Input!A93)</f>
        <v>-</v>
      </c>
      <c r="B93" s="44">
        <f>IF(Input!B93="","-",Input!B93)</f>
        <v>86</v>
      </c>
      <c r="C93" s="85" t="str">
        <f>IF(Input!C93="","-",Input!C93)</f>
        <v>-</v>
      </c>
      <c r="D93" s="85" t="str">
        <f>IF(Input!D93="","-",Input!D93)</f>
        <v>-</v>
      </c>
      <c r="E93" s="85" t="str">
        <f>IF(Input!E93="","-",Input!E93)</f>
        <v>-</v>
      </c>
      <c r="F93" s="85" t="str">
        <f>IF(Input!F93="","-",Input!F93)</f>
        <v>-</v>
      </c>
      <c r="G93" s="85" t="str">
        <f>IF(Input!G93="","-",Input!G93)</f>
        <v>-</v>
      </c>
      <c r="H93" s="86" t="str">
        <f>IF(Input!H93="","-",Input!H93)</f>
        <v>-</v>
      </c>
      <c r="I93" s="308" t="str">
        <f>IF(Input!I93="","-",Input!I93)</f>
        <v>-</v>
      </c>
      <c r="K93" s="113" t="str">
        <f>IF(ISBLANK(VLOOKUP($A93,'MAIN - SCORING'!$B$14:$L$115,6,FALSE)),"-",VLOOKUP($A93,'MAIN - SCORING'!$B$14:$L$115,6,FALSE))</f>
        <v>-</v>
      </c>
      <c r="L93" s="113" t="str">
        <f>IF(ISBLANK(VLOOKUP($A93,'MAIN - SCORING'!$B$14:$L$115,7,FALSE)),"-",VLOOKUP($A93,'MAIN - SCORING'!$B$14:$L$115,7,FALSE))</f>
        <v>-</v>
      </c>
      <c r="M93" s="118">
        <f t="shared" si="245"/>
        <v>0</v>
      </c>
      <c r="N93" s="113" t="str">
        <f>IF(ISBLANK(VLOOKUP($A93,'MAIN - SCORING'!$B$14:$L$115,8,FALSE)),"-",VLOOKUP($A93,'MAIN - SCORING'!$B$14:$L$115,8,FALSE))</f>
        <v>-</v>
      </c>
      <c r="O93" s="113" t="str">
        <f>IF(ISBLANK(VLOOKUP($A93,'MAIN - SCORING'!$B$14:$L$115,9,FALSE)),"-",VLOOKUP($A93,'MAIN - SCORING'!$B$14:$L$115,9,FALSE))</f>
        <v>-</v>
      </c>
      <c r="P93" s="118">
        <f t="shared" si="246"/>
        <v>0</v>
      </c>
      <c r="Q93" s="113" t="str">
        <f>IF(ISBLANK(VLOOKUP($A93,'MAIN - SCORING'!$B$14:$L$115,10,FALSE)),"-",VLOOKUP($A93,'MAIN - SCORING'!$B$14:$L$115,10,FALSE))</f>
        <v>-</v>
      </c>
      <c r="R93" s="113" t="str">
        <f>IF(ISBLANK(VLOOKUP($A93,'MAIN - SCORING'!$B$14:$L$115,11,FALSE)),"-",VLOOKUP($A93,'MAIN - SCORING'!$B$14:$L$115,11,FALSE))</f>
        <v>-</v>
      </c>
      <c r="S93" s="118">
        <f t="shared" si="247"/>
        <v>0</v>
      </c>
      <c r="T93" s="111">
        <f t="shared" si="248"/>
        <v>0</v>
      </c>
      <c r="U93" s="113" t="str">
        <f>IF(ISBLANK(VLOOKUP($A93,'MAIN - SCORING'!$N$14:$X$115,6,FALSE)),"-",VLOOKUP($A93,'MAIN - SCORING'!$N$14:$X$115,6,FALSE))</f>
        <v>-</v>
      </c>
      <c r="V93" s="113" t="str">
        <f>IF(ISBLANK(VLOOKUP($A93,'MAIN - SCORING'!$N$14:$X$115,7,FALSE)),"-",VLOOKUP($A93,'MAIN - SCORING'!$N$14:$X$115,7,FALSE))</f>
        <v>-</v>
      </c>
      <c r="W93" s="118">
        <f t="shared" si="249"/>
        <v>0</v>
      </c>
      <c r="X93" s="113" t="str">
        <f>IF(ISBLANK(VLOOKUP($A93,'MAIN - SCORING'!$N$14:$X$115,8,FALSE)),"-",VLOOKUP($A93,'MAIN - SCORING'!$N$14:$X$115,8,FALSE))</f>
        <v>-</v>
      </c>
      <c r="Y93" s="113" t="str">
        <f>IF(ISBLANK(VLOOKUP($A93,'MAIN - SCORING'!$N$14:$X$115,9,FALSE)),"-",VLOOKUP($A93,'MAIN - SCORING'!$N$14:$X$115,9,FALSE))</f>
        <v>-</v>
      </c>
      <c r="Z93" s="118">
        <f t="shared" si="250"/>
        <v>0</v>
      </c>
      <c r="AA93" s="113" t="str">
        <f>IF(ISBLANK(VLOOKUP($A93,'MAIN - SCORING'!$N$14:$X$115,10,FALSE)),"-",VLOOKUP($A93,'MAIN - SCORING'!$N$14:$X$115,10,FALSE))</f>
        <v>-</v>
      </c>
      <c r="AB93" s="113" t="str">
        <f>IF(ISBLANK(VLOOKUP($A93,'MAIN - SCORING'!$N$14:$X$115,11,FALSE)),"-",VLOOKUP($A93,'MAIN - SCORING'!$N$14:$X$115,11,FALSE))</f>
        <v>-</v>
      </c>
      <c r="AC93" s="118">
        <f t="shared" si="251"/>
        <v>0</v>
      </c>
      <c r="AD93" s="111">
        <f t="shared" si="252"/>
        <v>0</v>
      </c>
      <c r="AE93" s="113" t="str">
        <f>IF(ISBLANK(VLOOKUP($A93,'MAIN - SCORING'!$Z$14:$AJ$115,6,FALSE)),"-",VLOOKUP($A93,'MAIN - SCORING'!$Z$14:$AJ$115,6,FALSE))</f>
        <v>-</v>
      </c>
      <c r="AF93" s="113" t="str">
        <f>IF(ISBLANK(VLOOKUP($A93,'MAIN - SCORING'!$Z$14:$AJ$115,7,FALSE)),"-",VLOOKUP($A93,'MAIN - SCORING'!$Z$14:$AJ$115,7,FALSE))</f>
        <v>-</v>
      </c>
      <c r="AG93" s="118">
        <f t="shared" si="253"/>
        <v>0</v>
      </c>
      <c r="AH93" s="113" t="str">
        <f>IF(ISBLANK(VLOOKUP($A93,'MAIN - SCORING'!$Z$14:$AJ$115,8,FALSE)),"-",VLOOKUP($A93,'MAIN - SCORING'!$Z$14:$AJ$115,8,FALSE))</f>
        <v>-</v>
      </c>
      <c r="AI93" s="113" t="str">
        <f>IF(ISBLANK(VLOOKUP($A93,'MAIN - SCORING'!$Z$14:$AJ$115,9,FALSE)),"-",VLOOKUP($A93,'MAIN - SCORING'!$Z$14:$AJ$115,9,FALSE))</f>
        <v>-</v>
      </c>
      <c r="AJ93" s="118">
        <f t="shared" si="254"/>
        <v>0</v>
      </c>
      <c r="AK93" s="113" t="str">
        <f>IF(ISBLANK(VLOOKUP($A93,'MAIN - SCORING'!$Z$14:$AJ$115,10,FALSE)),"-",VLOOKUP($A93,'MAIN - SCORING'!$Z$14:$AJ$115,10,FALSE))</f>
        <v>-</v>
      </c>
      <c r="AL93" s="113" t="str">
        <f>IF(ISBLANK(VLOOKUP($A93,'MAIN - SCORING'!$Z$14:$AJ$115,11,FALSE)),"-",VLOOKUP($A93,'MAIN - SCORING'!$Z$14:$AJ$115,11,FALSE))</f>
        <v>-</v>
      </c>
      <c r="AM93" s="118">
        <f t="shared" si="255"/>
        <v>0</v>
      </c>
      <c r="AN93" s="111">
        <f t="shared" si="256"/>
        <v>0</v>
      </c>
      <c r="AP93" s="115" t="str">
        <f t="shared" si="154"/>
        <v>-</v>
      </c>
      <c r="AQ93" s="130">
        <f t="shared" si="244"/>
        <v>0</v>
      </c>
      <c r="AR93" s="131">
        <f>IF(AQ93="-","-",(AQ93*Lookups!$T$3))</f>
        <v>0</v>
      </c>
      <c r="AS93" s="92" t="str">
        <f t="shared" si="224"/>
        <v>-</v>
      </c>
      <c r="AT93" s="92" t="str">
        <f t="shared" si="225"/>
        <v>-</v>
      </c>
      <c r="AU93" s="92" t="str">
        <f t="shared" si="226"/>
        <v>-</v>
      </c>
      <c r="AV93" s="93" t="str">
        <f>IF(I93="-","-",(I93/Lookups!$T$3))</f>
        <v>-</v>
      </c>
      <c r="AW93" s="94" t="str">
        <f t="shared" si="227"/>
        <v>-</v>
      </c>
      <c r="AX93" s="95" t="str">
        <f>IF(AW93="M",VLOOKUP(TEXT(MROUND(AV93,0.05),"#.00"),Lookups!$D$8:$E$3912,2,FALSE),"-")</f>
        <v>-</v>
      </c>
      <c r="AY93" s="95" t="str">
        <f>IF(AW93="W",VLOOKUP(TEXT(MROUND(AV93,0.05),"#.00"),Lookups!$J$8:$K$2640,2,FALSE),"-")</f>
        <v>-</v>
      </c>
      <c r="AZ93" s="95" t="str">
        <f>IF(H93="-","-",IF(AS93="Master",VLOOKUP(H93,Lookups!$O$8:$P$59,2,FALSE),"-"))</f>
        <v>-</v>
      </c>
      <c r="BB93" s="113" t="str">
        <f>IF(G93="-","-",VLOOKUP(G93,Input!$BZ$7:$CA$83,2,FALSE))</f>
        <v>-</v>
      </c>
      <c r="BD93" s="138" t="str">
        <f t="shared" si="158"/>
        <v>-</v>
      </c>
      <c r="BE93" s="139" t="str">
        <f t="shared" si="159"/>
        <v>-</v>
      </c>
      <c r="BF93" s="138" t="str">
        <f t="shared" si="160"/>
        <v>-</v>
      </c>
      <c r="BG93" s="139" t="str">
        <f t="shared" si="161"/>
        <v>-</v>
      </c>
      <c r="BH93" s="138" t="str">
        <f t="shared" si="162"/>
        <v>-</v>
      </c>
      <c r="BI93" s="139" t="str">
        <f t="shared" si="163"/>
        <v>-</v>
      </c>
      <c r="BJ93" s="138" t="str">
        <f t="shared" si="164"/>
        <v>-</v>
      </c>
      <c r="BK93" s="139" t="str">
        <f t="shared" si="165"/>
        <v>-</v>
      </c>
      <c r="BL93" s="138" t="str">
        <f t="shared" si="166"/>
        <v>-</v>
      </c>
      <c r="BM93" s="139" t="str">
        <f t="shared" si="167"/>
        <v>-</v>
      </c>
      <c r="BN93" s="138" t="str">
        <f t="shared" si="168"/>
        <v>-</v>
      </c>
      <c r="BO93" s="139" t="str">
        <f t="shared" si="169"/>
        <v>-</v>
      </c>
      <c r="BP93" s="138" t="str">
        <f t="shared" si="170"/>
        <v>-</v>
      </c>
      <c r="BQ93" s="139" t="str">
        <f t="shared" si="171"/>
        <v>-</v>
      </c>
      <c r="BR93" s="138" t="str">
        <f t="shared" si="172"/>
        <v>-</v>
      </c>
      <c r="BS93" s="139" t="str">
        <f t="shared" si="173"/>
        <v>-</v>
      </c>
      <c r="BT93" s="138" t="str">
        <f t="shared" si="174"/>
        <v>-</v>
      </c>
      <c r="BU93" s="139" t="str">
        <f t="shared" si="175"/>
        <v>-</v>
      </c>
      <c r="BV93" s="138" t="str">
        <f t="shared" si="176"/>
        <v>-</v>
      </c>
      <c r="BW93" s="139" t="str">
        <f t="shared" si="177"/>
        <v>-</v>
      </c>
      <c r="BX93" s="138" t="str">
        <f t="shared" si="178"/>
        <v>-</v>
      </c>
      <c r="BY93" s="139" t="str">
        <f t="shared" si="179"/>
        <v>-</v>
      </c>
      <c r="BZ93" s="138" t="str">
        <f t="shared" si="180"/>
        <v>-</v>
      </c>
      <c r="CA93" s="139" t="str">
        <f t="shared" si="181"/>
        <v>-</v>
      </c>
      <c r="CB93" s="138" t="str">
        <f t="shared" si="182"/>
        <v>-</v>
      </c>
      <c r="CC93" s="139" t="str">
        <f t="shared" si="183"/>
        <v>-</v>
      </c>
      <c r="CD93" s="138" t="str">
        <f t="shared" si="184"/>
        <v>-</v>
      </c>
      <c r="CE93" s="139" t="str">
        <f t="shared" si="185"/>
        <v>-</v>
      </c>
      <c r="CF93" s="138" t="str">
        <f t="shared" si="186"/>
        <v>-</v>
      </c>
      <c r="CG93" s="139" t="str">
        <f t="shared" si="187"/>
        <v>-</v>
      </c>
      <c r="CH93" s="138" t="str">
        <f t="shared" si="188"/>
        <v>-</v>
      </c>
      <c r="CI93" s="139" t="str">
        <f t="shared" si="189"/>
        <v>-</v>
      </c>
      <c r="CJ93" s="138" t="str">
        <f t="shared" si="190"/>
        <v>-</v>
      </c>
      <c r="CK93" s="139" t="str">
        <f t="shared" si="191"/>
        <v>-</v>
      </c>
      <c r="CL93" s="138" t="str">
        <f t="shared" si="192"/>
        <v>-</v>
      </c>
      <c r="CM93" s="139" t="str">
        <f t="shared" si="193"/>
        <v>-</v>
      </c>
      <c r="CN93" s="138" t="str">
        <f t="shared" si="194"/>
        <v>-</v>
      </c>
      <c r="CO93" s="139" t="str">
        <f t="shared" si="195"/>
        <v>-</v>
      </c>
      <c r="CP93" s="138" t="str">
        <f t="shared" si="196"/>
        <v>-</v>
      </c>
      <c r="CQ93" s="139" t="str">
        <f t="shared" si="197"/>
        <v>-</v>
      </c>
      <c r="CR93" s="138" t="str">
        <f t="shared" si="198"/>
        <v>-</v>
      </c>
      <c r="CS93" s="139" t="str">
        <f t="shared" si="199"/>
        <v>-</v>
      </c>
      <c r="CT93" s="138" t="str">
        <f t="shared" si="200"/>
        <v>-</v>
      </c>
      <c r="CU93" s="139" t="str">
        <f t="shared" si="201"/>
        <v>-</v>
      </c>
      <c r="CV93" s="138" t="str">
        <f t="shared" si="202"/>
        <v>-</v>
      </c>
      <c r="CW93" s="139" t="str">
        <f t="shared" si="203"/>
        <v>-</v>
      </c>
      <c r="CX93" s="138" t="str">
        <f t="shared" si="204"/>
        <v>-</v>
      </c>
      <c r="CY93" s="139" t="str">
        <f t="shared" si="205"/>
        <v>-</v>
      </c>
      <c r="CZ93" s="138" t="str">
        <f t="shared" si="206"/>
        <v>-</v>
      </c>
      <c r="DA93" s="139" t="str">
        <f t="shared" si="207"/>
        <v>-</v>
      </c>
      <c r="DB93" s="138" t="str">
        <f t="shared" si="208"/>
        <v>-</v>
      </c>
      <c r="DC93" s="139" t="str">
        <f t="shared" si="209"/>
        <v>-</v>
      </c>
      <c r="DD93" s="138" t="str">
        <f t="shared" si="210"/>
        <v>-</v>
      </c>
      <c r="DE93" s="139" t="str">
        <f t="shared" si="211"/>
        <v>-</v>
      </c>
      <c r="DF93" s="138" t="str">
        <f t="shared" si="212"/>
        <v>-</v>
      </c>
      <c r="DG93" s="139" t="str">
        <f t="shared" si="213"/>
        <v>-</v>
      </c>
      <c r="DH93" s="138" t="str">
        <f t="shared" si="214"/>
        <v>-</v>
      </c>
      <c r="DI93" s="139" t="str">
        <f t="shared" si="215"/>
        <v>-</v>
      </c>
      <c r="DJ93" s="138" t="str">
        <f t="shared" si="216"/>
        <v>-</v>
      </c>
      <c r="DK93" s="139" t="str">
        <f t="shared" si="217"/>
        <v>-</v>
      </c>
    </row>
    <row r="94" spans="1:115" x14ac:dyDescent="0.25">
      <c r="A94" s="44" t="str">
        <f>IF(Input!A94="","-",Input!A94)</f>
        <v>-</v>
      </c>
      <c r="B94" s="44">
        <f>IF(Input!B94="","-",Input!B94)</f>
        <v>87</v>
      </c>
      <c r="C94" s="85" t="str">
        <f>IF(Input!C94="","-",Input!C94)</f>
        <v>-</v>
      </c>
      <c r="D94" s="85" t="str">
        <f>IF(Input!D94="","-",Input!D94)</f>
        <v>-</v>
      </c>
      <c r="E94" s="85" t="str">
        <f>IF(Input!E94="","-",Input!E94)</f>
        <v>-</v>
      </c>
      <c r="F94" s="85" t="str">
        <f>IF(Input!F94="","-",Input!F94)</f>
        <v>-</v>
      </c>
      <c r="G94" s="85" t="str">
        <f>IF(Input!G94="","-",Input!G94)</f>
        <v>-</v>
      </c>
      <c r="H94" s="86" t="str">
        <f>IF(Input!H94="","-",Input!H94)</f>
        <v>-</v>
      </c>
      <c r="I94" s="308" t="str">
        <f>IF(Input!I94="","-",Input!I94)</f>
        <v>-</v>
      </c>
      <c r="K94" s="113" t="str">
        <f>IF(ISBLANK(VLOOKUP($A94,'MAIN - SCORING'!$B$14:$L$115,6,FALSE)),"-",VLOOKUP($A94,'MAIN - SCORING'!$B$14:$L$115,6,FALSE))</f>
        <v>-</v>
      </c>
      <c r="L94" s="113" t="str">
        <f>IF(ISBLANK(VLOOKUP($A94,'MAIN - SCORING'!$B$14:$L$115,7,FALSE)),"-",VLOOKUP($A94,'MAIN - SCORING'!$B$14:$L$115,7,FALSE))</f>
        <v>-</v>
      </c>
      <c r="M94" s="118">
        <f t="shared" si="245"/>
        <v>0</v>
      </c>
      <c r="N94" s="113" t="str">
        <f>IF(ISBLANK(VLOOKUP($A94,'MAIN - SCORING'!$B$14:$L$115,8,FALSE)),"-",VLOOKUP($A94,'MAIN - SCORING'!$B$14:$L$115,8,FALSE))</f>
        <v>-</v>
      </c>
      <c r="O94" s="113" t="str">
        <f>IF(ISBLANK(VLOOKUP($A94,'MAIN - SCORING'!$B$14:$L$115,9,FALSE)),"-",VLOOKUP($A94,'MAIN - SCORING'!$B$14:$L$115,9,FALSE))</f>
        <v>-</v>
      </c>
      <c r="P94" s="118">
        <f t="shared" si="246"/>
        <v>0</v>
      </c>
      <c r="Q94" s="113" t="str">
        <f>IF(ISBLANK(VLOOKUP($A94,'MAIN - SCORING'!$B$14:$L$115,10,FALSE)),"-",VLOOKUP($A94,'MAIN - SCORING'!$B$14:$L$115,10,FALSE))</f>
        <v>-</v>
      </c>
      <c r="R94" s="113" t="str">
        <f>IF(ISBLANK(VLOOKUP($A94,'MAIN - SCORING'!$B$14:$L$115,11,FALSE)),"-",VLOOKUP($A94,'MAIN - SCORING'!$B$14:$L$115,11,FALSE))</f>
        <v>-</v>
      </c>
      <c r="S94" s="118">
        <f t="shared" si="247"/>
        <v>0</v>
      </c>
      <c r="T94" s="111">
        <f t="shared" si="248"/>
        <v>0</v>
      </c>
      <c r="U94" s="113" t="str">
        <f>IF(ISBLANK(VLOOKUP($A94,'MAIN - SCORING'!$N$14:$X$115,6,FALSE)),"-",VLOOKUP($A94,'MAIN - SCORING'!$N$14:$X$115,6,FALSE))</f>
        <v>-</v>
      </c>
      <c r="V94" s="113" t="str">
        <f>IF(ISBLANK(VLOOKUP($A94,'MAIN - SCORING'!$N$14:$X$115,7,FALSE)),"-",VLOOKUP($A94,'MAIN - SCORING'!$N$14:$X$115,7,FALSE))</f>
        <v>-</v>
      </c>
      <c r="W94" s="118">
        <f t="shared" si="249"/>
        <v>0</v>
      </c>
      <c r="X94" s="113" t="str">
        <f>IF(ISBLANK(VLOOKUP($A94,'MAIN - SCORING'!$N$14:$X$115,8,FALSE)),"-",VLOOKUP($A94,'MAIN - SCORING'!$N$14:$X$115,8,FALSE))</f>
        <v>-</v>
      </c>
      <c r="Y94" s="113" t="str">
        <f>IF(ISBLANK(VLOOKUP($A94,'MAIN - SCORING'!$N$14:$X$115,9,FALSE)),"-",VLOOKUP($A94,'MAIN - SCORING'!$N$14:$X$115,9,FALSE))</f>
        <v>-</v>
      </c>
      <c r="Z94" s="118">
        <f t="shared" si="250"/>
        <v>0</v>
      </c>
      <c r="AA94" s="113" t="str">
        <f>IF(ISBLANK(VLOOKUP($A94,'MAIN - SCORING'!$N$14:$X$115,10,FALSE)),"-",VLOOKUP($A94,'MAIN - SCORING'!$N$14:$X$115,10,FALSE))</f>
        <v>-</v>
      </c>
      <c r="AB94" s="113" t="str">
        <f>IF(ISBLANK(VLOOKUP($A94,'MAIN - SCORING'!$N$14:$X$115,11,FALSE)),"-",VLOOKUP($A94,'MAIN - SCORING'!$N$14:$X$115,11,FALSE))</f>
        <v>-</v>
      </c>
      <c r="AC94" s="118">
        <f t="shared" si="251"/>
        <v>0</v>
      </c>
      <c r="AD94" s="111">
        <f t="shared" si="252"/>
        <v>0</v>
      </c>
      <c r="AE94" s="113" t="str">
        <f>IF(ISBLANK(VLOOKUP($A94,'MAIN - SCORING'!$Z$14:$AJ$115,6,FALSE)),"-",VLOOKUP($A94,'MAIN - SCORING'!$Z$14:$AJ$115,6,FALSE))</f>
        <v>-</v>
      </c>
      <c r="AF94" s="113" t="str">
        <f>IF(ISBLANK(VLOOKUP($A94,'MAIN - SCORING'!$Z$14:$AJ$115,7,FALSE)),"-",VLOOKUP($A94,'MAIN - SCORING'!$Z$14:$AJ$115,7,FALSE))</f>
        <v>-</v>
      </c>
      <c r="AG94" s="118">
        <f t="shared" si="253"/>
        <v>0</v>
      </c>
      <c r="AH94" s="113" t="str">
        <f>IF(ISBLANK(VLOOKUP($A94,'MAIN - SCORING'!$Z$14:$AJ$115,8,FALSE)),"-",VLOOKUP($A94,'MAIN - SCORING'!$Z$14:$AJ$115,8,FALSE))</f>
        <v>-</v>
      </c>
      <c r="AI94" s="113" t="str">
        <f>IF(ISBLANK(VLOOKUP($A94,'MAIN - SCORING'!$Z$14:$AJ$115,9,FALSE)),"-",VLOOKUP($A94,'MAIN - SCORING'!$Z$14:$AJ$115,9,FALSE))</f>
        <v>-</v>
      </c>
      <c r="AJ94" s="118">
        <f t="shared" si="254"/>
        <v>0</v>
      </c>
      <c r="AK94" s="113" t="str">
        <f>IF(ISBLANK(VLOOKUP($A94,'MAIN - SCORING'!$Z$14:$AJ$115,10,FALSE)),"-",VLOOKUP($A94,'MAIN - SCORING'!$Z$14:$AJ$115,10,FALSE))</f>
        <v>-</v>
      </c>
      <c r="AL94" s="113" t="str">
        <f>IF(ISBLANK(VLOOKUP($A94,'MAIN - SCORING'!$Z$14:$AJ$115,11,FALSE)),"-",VLOOKUP($A94,'MAIN - SCORING'!$Z$14:$AJ$115,11,FALSE))</f>
        <v>-</v>
      </c>
      <c r="AM94" s="118">
        <f t="shared" si="255"/>
        <v>0</v>
      </c>
      <c r="AN94" s="111">
        <f t="shared" si="256"/>
        <v>0</v>
      </c>
      <c r="AP94" s="115" t="str">
        <f t="shared" si="154"/>
        <v>-</v>
      </c>
      <c r="AQ94" s="130">
        <f t="shared" si="244"/>
        <v>0</v>
      </c>
      <c r="AR94" s="131">
        <f>IF(AQ94="-","-",(AQ94*Lookups!$T$3))</f>
        <v>0</v>
      </c>
      <c r="AS94" s="92" t="str">
        <f t="shared" si="224"/>
        <v>-</v>
      </c>
      <c r="AT94" s="92" t="str">
        <f t="shared" si="225"/>
        <v>-</v>
      </c>
      <c r="AU94" s="92" t="str">
        <f t="shared" si="226"/>
        <v>-</v>
      </c>
      <c r="AV94" s="93" t="str">
        <f>IF(I94="-","-",(I94/Lookups!$T$3))</f>
        <v>-</v>
      </c>
      <c r="AW94" s="94" t="str">
        <f t="shared" si="227"/>
        <v>-</v>
      </c>
      <c r="AX94" s="95" t="str">
        <f>IF(AW94="M",VLOOKUP(TEXT(MROUND(AV94,0.05),"#.00"),Lookups!$D$8:$E$3912,2,FALSE),"-")</f>
        <v>-</v>
      </c>
      <c r="AY94" s="95" t="str">
        <f>IF(AW94="W",VLOOKUP(TEXT(MROUND(AV94,0.05),"#.00"),Lookups!$J$8:$K$2640,2,FALSE),"-")</f>
        <v>-</v>
      </c>
      <c r="AZ94" s="95" t="str">
        <f>IF(H94="-","-",IF(AS94="Master",VLOOKUP(H94,Lookups!$O$8:$P$59,2,FALSE),"-"))</f>
        <v>-</v>
      </c>
      <c r="BB94" s="113" t="str">
        <f>IF(G94="-","-",VLOOKUP(G94,Input!$BZ$7:$CA$83,2,FALSE))</f>
        <v>-</v>
      </c>
      <c r="BD94" s="138" t="str">
        <f t="shared" si="158"/>
        <v>-</v>
      </c>
      <c r="BE94" s="139" t="str">
        <f t="shared" si="159"/>
        <v>-</v>
      </c>
      <c r="BF94" s="138" t="str">
        <f t="shared" si="160"/>
        <v>-</v>
      </c>
      <c r="BG94" s="139" t="str">
        <f t="shared" si="161"/>
        <v>-</v>
      </c>
      <c r="BH94" s="138" t="str">
        <f t="shared" si="162"/>
        <v>-</v>
      </c>
      <c r="BI94" s="139" t="str">
        <f t="shared" si="163"/>
        <v>-</v>
      </c>
      <c r="BJ94" s="138" t="str">
        <f t="shared" si="164"/>
        <v>-</v>
      </c>
      <c r="BK94" s="139" t="str">
        <f t="shared" si="165"/>
        <v>-</v>
      </c>
      <c r="BL94" s="138" t="str">
        <f t="shared" si="166"/>
        <v>-</v>
      </c>
      <c r="BM94" s="139" t="str">
        <f t="shared" si="167"/>
        <v>-</v>
      </c>
      <c r="BN94" s="138" t="str">
        <f t="shared" si="168"/>
        <v>-</v>
      </c>
      <c r="BO94" s="139" t="str">
        <f t="shared" si="169"/>
        <v>-</v>
      </c>
      <c r="BP94" s="138" t="str">
        <f t="shared" si="170"/>
        <v>-</v>
      </c>
      <c r="BQ94" s="139" t="str">
        <f t="shared" si="171"/>
        <v>-</v>
      </c>
      <c r="BR94" s="138" t="str">
        <f t="shared" si="172"/>
        <v>-</v>
      </c>
      <c r="BS94" s="139" t="str">
        <f t="shared" si="173"/>
        <v>-</v>
      </c>
      <c r="BT94" s="138" t="str">
        <f t="shared" si="174"/>
        <v>-</v>
      </c>
      <c r="BU94" s="139" t="str">
        <f t="shared" si="175"/>
        <v>-</v>
      </c>
      <c r="BV94" s="138" t="str">
        <f t="shared" si="176"/>
        <v>-</v>
      </c>
      <c r="BW94" s="139" t="str">
        <f t="shared" si="177"/>
        <v>-</v>
      </c>
      <c r="BX94" s="138" t="str">
        <f t="shared" si="178"/>
        <v>-</v>
      </c>
      <c r="BY94" s="139" t="str">
        <f t="shared" si="179"/>
        <v>-</v>
      </c>
      <c r="BZ94" s="138" t="str">
        <f t="shared" si="180"/>
        <v>-</v>
      </c>
      <c r="CA94" s="139" t="str">
        <f t="shared" si="181"/>
        <v>-</v>
      </c>
      <c r="CB94" s="138" t="str">
        <f t="shared" si="182"/>
        <v>-</v>
      </c>
      <c r="CC94" s="139" t="str">
        <f t="shared" si="183"/>
        <v>-</v>
      </c>
      <c r="CD94" s="138" t="str">
        <f t="shared" si="184"/>
        <v>-</v>
      </c>
      <c r="CE94" s="139" t="str">
        <f t="shared" si="185"/>
        <v>-</v>
      </c>
      <c r="CF94" s="138" t="str">
        <f t="shared" si="186"/>
        <v>-</v>
      </c>
      <c r="CG94" s="139" t="str">
        <f t="shared" si="187"/>
        <v>-</v>
      </c>
      <c r="CH94" s="138" t="str">
        <f t="shared" si="188"/>
        <v>-</v>
      </c>
      <c r="CI94" s="139" t="str">
        <f t="shared" si="189"/>
        <v>-</v>
      </c>
      <c r="CJ94" s="138" t="str">
        <f t="shared" si="190"/>
        <v>-</v>
      </c>
      <c r="CK94" s="139" t="str">
        <f t="shared" si="191"/>
        <v>-</v>
      </c>
      <c r="CL94" s="138" t="str">
        <f t="shared" si="192"/>
        <v>-</v>
      </c>
      <c r="CM94" s="139" t="str">
        <f t="shared" si="193"/>
        <v>-</v>
      </c>
      <c r="CN94" s="138" t="str">
        <f t="shared" si="194"/>
        <v>-</v>
      </c>
      <c r="CO94" s="139" t="str">
        <f t="shared" si="195"/>
        <v>-</v>
      </c>
      <c r="CP94" s="138" t="str">
        <f t="shared" si="196"/>
        <v>-</v>
      </c>
      <c r="CQ94" s="139" t="str">
        <f t="shared" si="197"/>
        <v>-</v>
      </c>
      <c r="CR94" s="138" t="str">
        <f t="shared" si="198"/>
        <v>-</v>
      </c>
      <c r="CS94" s="139" t="str">
        <f t="shared" si="199"/>
        <v>-</v>
      </c>
      <c r="CT94" s="138" t="str">
        <f t="shared" si="200"/>
        <v>-</v>
      </c>
      <c r="CU94" s="139" t="str">
        <f t="shared" si="201"/>
        <v>-</v>
      </c>
      <c r="CV94" s="138" t="str">
        <f t="shared" si="202"/>
        <v>-</v>
      </c>
      <c r="CW94" s="139" t="str">
        <f t="shared" si="203"/>
        <v>-</v>
      </c>
      <c r="CX94" s="138" t="str">
        <f t="shared" si="204"/>
        <v>-</v>
      </c>
      <c r="CY94" s="139" t="str">
        <f t="shared" si="205"/>
        <v>-</v>
      </c>
      <c r="CZ94" s="138" t="str">
        <f t="shared" si="206"/>
        <v>-</v>
      </c>
      <c r="DA94" s="139" t="str">
        <f t="shared" si="207"/>
        <v>-</v>
      </c>
      <c r="DB94" s="138" t="str">
        <f t="shared" si="208"/>
        <v>-</v>
      </c>
      <c r="DC94" s="139" t="str">
        <f t="shared" si="209"/>
        <v>-</v>
      </c>
      <c r="DD94" s="138" t="str">
        <f t="shared" si="210"/>
        <v>-</v>
      </c>
      <c r="DE94" s="139" t="str">
        <f t="shared" si="211"/>
        <v>-</v>
      </c>
      <c r="DF94" s="138" t="str">
        <f t="shared" si="212"/>
        <v>-</v>
      </c>
      <c r="DG94" s="139" t="str">
        <f t="shared" si="213"/>
        <v>-</v>
      </c>
      <c r="DH94" s="138" t="str">
        <f t="shared" si="214"/>
        <v>-</v>
      </c>
      <c r="DI94" s="139" t="str">
        <f t="shared" si="215"/>
        <v>-</v>
      </c>
      <c r="DJ94" s="138" t="str">
        <f t="shared" si="216"/>
        <v>-</v>
      </c>
      <c r="DK94" s="139" t="str">
        <f t="shared" si="217"/>
        <v>-</v>
      </c>
    </row>
    <row r="95" spans="1:115" x14ac:dyDescent="0.25">
      <c r="A95" s="44" t="str">
        <f>IF(Input!A95="","-",Input!A95)</f>
        <v>-</v>
      </c>
      <c r="B95" s="44">
        <f>IF(Input!B95="","-",Input!B95)</f>
        <v>88</v>
      </c>
      <c r="C95" s="85" t="str">
        <f>IF(Input!C95="","-",Input!C95)</f>
        <v>-</v>
      </c>
      <c r="D95" s="85" t="str">
        <f>IF(Input!D95="","-",Input!D95)</f>
        <v>-</v>
      </c>
      <c r="E95" s="85" t="str">
        <f>IF(Input!E95="","-",Input!E95)</f>
        <v>-</v>
      </c>
      <c r="F95" s="85" t="str">
        <f>IF(Input!F95="","-",Input!F95)</f>
        <v>-</v>
      </c>
      <c r="G95" s="85" t="str">
        <f>IF(Input!G95="","-",Input!G95)</f>
        <v>-</v>
      </c>
      <c r="H95" s="86" t="str">
        <f>IF(Input!H95="","-",Input!H95)</f>
        <v>-</v>
      </c>
      <c r="I95" s="308" t="str">
        <f>IF(Input!I95="","-",Input!I95)</f>
        <v>-</v>
      </c>
      <c r="K95" s="113" t="str">
        <f>IF(ISBLANK(VLOOKUP($A95,'MAIN - SCORING'!$B$14:$L$115,6,FALSE)),"-",VLOOKUP($A95,'MAIN - SCORING'!$B$14:$L$115,6,FALSE))</f>
        <v>-</v>
      </c>
      <c r="L95" s="113" t="str">
        <f>IF(ISBLANK(VLOOKUP($A95,'MAIN - SCORING'!$B$14:$L$115,7,FALSE)),"-",VLOOKUP($A95,'MAIN - SCORING'!$B$14:$L$115,7,FALSE))</f>
        <v>-</v>
      </c>
      <c r="M95" s="118">
        <f t="shared" si="245"/>
        <v>0</v>
      </c>
      <c r="N95" s="113" t="str">
        <f>IF(ISBLANK(VLOOKUP($A95,'MAIN - SCORING'!$B$14:$L$115,8,FALSE)),"-",VLOOKUP($A95,'MAIN - SCORING'!$B$14:$L$115,8,FALSE))</f>
        <v>-</v>
      </c>
      <c r="O95" s="113" t="str">
        <f>IF(ISBLANK(VLOOKUP($A95,'MAIN - SCORING'!$B$14:$L$115,9,FALSE)),"-",VLOOKUP($A95,'MAIN - SCORING'!$B$14:$L$115,9,FALSE))</f>
        <v>-</v>
      </c>
      <c r="P95" s="118">
        <f t="shared" si="246"/>
        <v>0</v>
      </c>
      <c r="Q95" s="113" t="str">
        <f>IF(ISBLANK(VLOOKUP($A95,'MAIN - SCORING'!$B$14:$L$115,10,FALSE)),"-",VLOOKUP($A95,'MAIN - SCORING'!$B$14:$L$115,10,FALSE))</f>
        <v>-</v>
      </c>
      <c r="R95" s="113" t="str">
        <f>IF(ISBLANK(VLOOKUP($A95,'MAIN - SCORING'!$B$14:$L$115,11,FALSE)),"-",VLOOKUP($A95,'MAIN - SCORING'!$B$14:$L$115,11,FALSE))</f>
        <v>-</v>
      </c>
      <c r="S95" s="118">
        <f t="shared" si="247"/>
        <v>0</v>
      </c>
      <c r="T95" s="111">
        <f t="shared" si="248"/>
        <v>0</v>
      </c>
      <c r="U95" s="113" t="str">
        <f>IF(ISBLANK(VLOOKUP($A95,'MAIN - SCORING'!$N$14:$X$115,6,FALSE)),"-",VLOOKUP($A95,'MAIN - SCORING'!$N$14:$X$115,6,FALSE))</f>
        <v>-</v>
      </c>
      <c r="V95" s="113" t="str">
        <f>IF(ISBLANK(VLOOKUP($A95,'MAIN - SCORING'!$N$14:$X$115,7,FALSE)),"-",VLOOKUP($A95,'MAIN - SCORING'!$N$14:$X$115,7,FALSE))</f>
        <v>-</v>
      </c>
      <c r="W95" s="118">
        <f t="shared" si="249"/>
        <v>0</v>
      </c>
      <c r="X95" s="113" t="str">
        <f>IF(ISBLANK(VLOOKUP($A95,'MAIN - SCORING'!$N$14:$X$115,8,FALSE)),"-",VLOOKUP($A95,'MAIN - SCORING'!$N$14:$X$115,8,FALSE))</f>
        <v>-</v>
      </c>
      <c r="Y95" s="113" t="str">
        <f>IF(ISBLANK(VLOOKUP($A95,'MAIN - SCORING'!$N$14:$X$115,9,FALSE)),"-",VLOOKUP($A95,'MAIN - SCORING'!$N$14:$X$115,9,FALSE))</f>
        <v>-</v>
      </c>
      <c r="Z95" s="118">
        <f t="shared" si="250"/>
        <v>0</v>
      </c>
      <c r="AA95" s="113" t="str">
        <f>IF(ISBLANK(VLOOKUP($A95,'MAIN - SCORING'!$N$14:$X$115,10,FALSE)),"-",VLOOKUP($A95,'MAIN - SCORING'!$N$14:$X$115,10,FALSE))</f>
        <v>-</v>
      </c>
      <c r="AB95" s="113" t="str">
        <f>IF(ISBLANK(VLOOKUP($A95,'MAIN - SCORING'!$N$14:$X$115,11,FALSE)),"-",VLOOKUP($A95,'MAIN - SCORING'!$N$14:$X$115,11,FALSE))</f>
        <v>-</v>
      </c>
      <c r="AC95" s="118">
        <f t="shared" si="251"/>
        <v>0</v>
      </c>
      <c r="AD95" s="111">
        <f t="shared" si="252"/>
        <v>0</v>
      </c>
      <c r="AE95" s="113" t="str">
        <f>IF(ISBLANK(VLOOKUP($A95,'MAIN - SCORING'!$Z$14:$AJ$115,6,FALSE)),"-",VLOOKUP($A95,'MAIN - SCORING'!$Z$14:$AJ$115,6,FALSE))</f>
        <v>-</v>
      </c>
      <c r="AF95" s="113" t="str">
        <f>IF(ISBLANK(VLOOKUP($A95,'MAIN - SCORING'!$Z$14:$AJ$115,7,FALSE)),"-",VLOOKUP($A95,'MAIN - SCORING'!$Z$14:$AJ$115,7,FALSE))</f>
        <v>-</v>
      </c>
      <c r="AG95" s="118">
        <f t="shared" si="253"/>
        <v>0</v>
      </c>
      <c r="AH95" s="113" t="str">
        <f>IF(ISBLANK(VLOOKUP($A95,'MAIN - SCORING'!$Z$14:$AJ$115,8,FALSE)),"-",VLOOKUP($A95,'MAIN - SCORING'!$Z$14:$AJ$115,8,FALSE))</f>
        <v>-</v>
      </c>
      <c r="AI95" s="113" t="str">
        <f>IF(ISBLANK(VLOOKUP($A95,'MAIN - SCORING'!$Z$14:$AJ$115,9,FALSE)),"-",VLOOKUP($A95,'MAIN - SCORING'!$Z$14:$AJ$115,9,FALSE))</f>
        <v>-</v>
      </c>
      <c r="AJ95" s="118">
        <f t="shared" si="254"/>
        <v>0</v>
      </c>
      <c r="AK95" s="113" t="str">
        <f>IF(ISBLANK(VLOOKUP($A95,'MAIN - SCORING'!$Z$14:$AJ$115,10,FALSE)),"-",VLOOKUP($A95,'MAIN - SCORING'!$Z$14:$AJ$115,10,FALSE))</f>
        <v>-</v>
      </c>
      <c r="AL95" s="113" t="str">
        <f>IF(ISBLANK(VLOOKUP($A95,'MAIN - SCORING'!$Z$14:$AJ$115,11,FALSE)),"-",VLOOKUP($A95,'MAIN - SCORING'!$Z$14:$AJ$115,11,FALSE))</f>
        <v>-</v>
      </c>
      <c r="AM95" s="118">
        <f t="shared" si="255"/>
        <v>0</v>
      </c>
      <c r="AN95" s="111">
        <f t="shared" si="256"/>
        <v>0</v>
      </c>
      <c r="AP95" s="115" t="str">
        <f t="shared" si="154"/>
        <v>-</v>
      </c>
      <c r="AQ95" s="130">
        <f t="shared" si="244"/>
        <v>0</v>
      </c>
      <c r="AR95" s="131">
        <f>IF(AQ95="-","-",(AQ95*Lookups!$T$3))</f>
        <v>0</v>
      </c>
      <c r="AS95" s="92" t="str">
        <f t="shared" si="224"/>
        <v>-</v>
      </c>
      <c r="AT95" s="92" t="str">
        <f t="shared" si="225"/>
        <v>-</v>
      </c>
      <c r="AU95" s="92" t="str">
        <f t="shared" si="226"/>
        <v>-</v>
      </c>
      <c r="AV95" s="93" t="str">
        <f>IF(I95="-","-",(I95/Lookups!$T$3))</f>
        <v>-</v>
      </c>
      <c r="AW95" s="94" t="str">
        <f t="shared" si="227"/>
        <v>-</v>
      </c>
      <c r="AX95" s="95" t="str">
        <f>IF(AW95="M",VLOOKUP(TEXT(MROUND(AV95,0.05),"#.00"),Lookups!$D$8:$E$3912,2,FALSE),"-")</f>
        <v>-</v>
      </c>
      <c r="AY95" s="95" t="str">
        <f>IF(AW95="W",VLOOKUP(TEXT(MROUND(AV95,0.05),"#.00"),Lookups!$J$8:$K$2640,2,FALSE),"-")</f>
        <v>-</v>
      </c>
      <c r="AZ95" s="95" t="str">
        <f>IF(H95="-","-",IF(AS95="Master",VLOOKUP(H95,Lookups!$O$8:$P$59,2,FALSE),"-"))</f>
        <v>-</v>
      </c>
      <c r="BB95" s="113" t="str">
        <f>IF(G95="-","-",VLOOKUP(G95,Input!$BZ$7:$CA$83,2,FALSE))</f>
        <v>-</v>
      </c>
      <c r="BD95" s="138" t="str">
        <f t="shared" si="158"/>
        <v>-</v>
      </c>
      <c r="BE95" s="139" t="str">
        <f t="shared" si="159"/>
        <v>-</v>
      </c>
      <c r="BF95" s="138" t="str">
        <f t="shared" si="160"/>
        <v>-</v>
      </c>
      <c r="BG95" s="139" t="str">
        <f t="shared" si="161"/>
        <v>-</v>
      </c>
      <c r="BH95" s="138" t="str">
        <f t="shared" si="162"/>
        <v>-</v>
      </c>
      <c r="BI95" s="139" t="str">
        <f t="shared" si="163"/>
        <v>-</v>
      </c>
      <c r="BJ95" s="138" t="str">
        <f t="shared" si="164"/>
        <v>-</v>
      </c>
      <c r="BK95" s="139" t="str">
        <f t="shared" si="165"/>
        <v>-</v>
      </c>
      <c r="BL95" s="138" t="str">
        <f t="shared" si="166"/>
        <v>-</v>
      </c>
      <c r="BM95" s="139" t="str">
        <f t="shared" si="167"/>
        <v>-</v>
      </c>
      <c r="BN95" s="138" t="str">
        <f t="shared" si="168"/>
        <v>-</v>
      </c>
      <c r="BO95" s="139" t="str">
        <f t="shared" si="169"/>
        <v>-</v>
      </c>
      <c r="BP95" s="138" t="str">
        <f t="shared" si="170"/>
        <v>-</v>
      </c>
      <c r="BQ95" s="139" t="str">
        <f t="shared" si="171"/>
        <v>-</v>
      </c>
      <c r="BR95" s="138" t="str">
        <f t="shared" si="172"/>
        <v>-</v>
      </c>
      <c r="BS95" s="139" t="str">
        <f t="shared" si="173"/>
        <v>-</v>
      </c>
      <c r="BT95" s="138" t="str">
        <f t="shared" si="174"/>
        <v>-</v>
      </c>
      <c r="BU95" s="139" t="str">
        <f t="shared" si="175"/>
        <v>-</v>
      </c>
      <c r="BV95" s="138" t="str">
        <f t="shared" si="176"/>
        <v>-</v>
      </c>
      <c r="BW95" s="139" t="str">
        <f t="shared" si="177"/>
        <v>-</v>
      </c>
      <c r="BX95" s="138" t="str">
        <f t="shared" si="178"/>
        <v>-</v>
      </c>
      <c r="BY95" s="139" t="str">
        <f t="shared" si="179"/>
        <v>-</v>
      </c>
      <c r="BZ95" s="138" t="str">
        <f t="shared" si="180"/>
        <v>-</v>
      </c>
      <c r="CA95" s="139" t="str">
        <f t="shared" si="181"/>
        <v>-</v>
      </c>
      <c r="CB95" s="138" t="str">
        <f t="shared" si="182"/>
        <v>-</v>
      </c>
      <c r="CC95" s="139" t="str">
        <f t="shared" si="183"/>
        <v>-</v>
      </c>
      <c r="CD95" s="138" t="str">
        <f t="shared" si="184"/>
        <v>-</v>
      </c>
      <c r="CE95" s="139" t="str">
        <f t="shared" si="185"/>
        <v>-</v>
      </c>
      <c r="CF95" s="138" t="str">
        <f t="shared" si="186"/>
        <v>-</v>
      </c>
      <c r="CG95" s="139" t="str">
        <f t="shared" si="187"/>
        <v>-</v>
      </c>
      <c r="CH95" s="138" t="str">
        <f t="shared" si="188"/>
        <v>-</v>
      </c>
      <c r="CI95" s="139" t="str">
        <f t="shared" si="189"/>
        <v>-</v>
      </c>
      <c r="CJ95" s="138" t="str">
        <f t="shared" si="190"/>
        <v>-</v>
      </c>
      <c r="CK95" s="139" t="str">
        <f t="shared" si="191"/>
        <v>-</v>
      </c>
      <c r="CL95" s="138" t="str">
        <f t="shared" si="192"/>
        <v>-</v>
      </c>
      <c r="CM95" s="139" t="str">
        <f t="shared" si="193"/>
        <v>-</v>
      </c>
      <c r="CN95" s="138" t="str">
        <f t="shared" si="194"/>
        <v>-</v>
      </c>
      <c r="CO95" s="139" t="str">
        <f t="shared" si="195"/>
        <v>-</v>
      </c>
      <c r="CP95" s="138" t="str">
        <f t="shared" si="196"/>
        <v>-</v>
      </c>
      <c r="CQ95" s="139" t="str">
        <f t="shared" si="197"/>
        <v>-</v>
      </c>
      <c r="CR95" s="138" t="str">
        <f t="shared" si="198"/>
        <v>-</v>
      </c>
      <c r="CS95" s="139" t="str">
        <f t="shared" si="199"/>
        <v>-</v>
      </c>
      <c r="CT95" s="138" t="str">
        <f t="shared" si="200"/>
        <v>-</v>
      </c>
      <c r="CU95" s="139" t="str">
        <f t="shared" si="201"/>
        <v>-</v>
      </c>
      <c r="CV95" s="138" t="str">
        <f t="shared" si="202"/>
        <v>-</v>
      </c>
      <c r="CW95" s="139" t="str">
        <f t="shared" si="203"/>
        <v>-</v>
      </c>
      <c r="CX95" s="138" t="str">
        <f t="shared" si="204"/>
        <v>-</v>
      </c>
      <c r="CY95" s="139" t="str">
        <f t="shared" si="205"/>
        <v>-</v>
      </c>
      <c r="CZ95" s="138" t="str">
        <f t="shared" si="206"/>
        <v>-</v>
      </c>
      <c r="DA95" s="139" t="str">
        <f t="shared" si="207"/>
        <v>-</v>
      </c>
      <c r="DB95" s="138" t="str">
        <f t="shared" si="208"/>
        <v>-</v>
      </c>
      <c r="DC95" s="139" t="str">
        <f t="shared" si="209"/>
        <v>-</v>
      </c>
      <c r="DD95" s="138" t="str">
        <f t="shared" si="210"/>
        <v>-</v>
      </c>
      <c r="DE95" s="139" t="str">
        <f t="shared" si="211"/>
        <v>-</v>
      </c>
      <c r="DF95" s="138" t="str">
        <f t="shared" si="212"/>
        <v>-</v>
      </c>
      <c r="DG95" s="139" t="str">
        <f t="shared" si="213"/>
        <v>-</v>
      </c>
      <c r="DH95" s="138" t="str">
        <f t="shared" si="214"/>
        <v>-</v>
      </c>
      <c r="DI95" s="139" t="str">
        <f t="shared" si="215"/>
        <v>-</v>
      </c>
      <c r="DJ95" s="138" t="str">
        <f t="shared" si="216"/>
        <v>-</v>
      </c>
      <c r="DK95" s="139" t="str">
        <f t="shared" si="217"/>
        <v>-</v>
      </c>
    </row>
    <row r="96" spans="1:115" x14ac:dyDescent="0.25">
      <c r="A96" s="44" t="str">
        <f>IF(Input!A96="","-",Input!A96)</f>
        <v>-</v>
      </c>
      <c r="B96" s="44">
        <f>IF(Input!B96="","-",Input!B96)</f>
        <v>89</v>
      </c>
      <c r="C96" s="85" t="str">
        <f>IF(Input!C96="","-",Input!C96)</f>
        <v>-</v>
      </c>
      <c r="D96" s="85" t="str">
        <f>IF(Input!D96="","-",Input!D96)</f>
        <v>-</v>
      </c>
      <c r="E96" s="85" t="str">
        <f>IF(Input!E96="","-",Input!E96)</f>
        <v>-</v>
      </c>
      <c r="F96" s="85" t="str">
        <f>IF(Input!F96="","-",Input!F96)</f>
        <v>-</v>
      </c>
      <c r="G96" s="85" t="str">
        <f>IF(Input!G96="","-",Input!G96)</f>
        <v>-</v>
      </c>
      <c r="H96" s="86" t="str">
        <f>IF(Input!H96="","-",Input!H96)</f>
        <v>-</v>
      </c>
      <c r="I96" s="308" t="str">
        <f>IF(Input!I96="","-",Input!I96)</f>
        <v>-</v>
      </c>
      <c r="K96" s="113" t="str">
        <f>IF(ISBLANK(VLOOKUP($A96,'MAIN - SCORING'!$B$14:$L$115,6,FALSE)),"-",VLOOKUP($A96,'MAIN - SCORING'!$B$14:$L$115,6,FALSE))</f>
        <v>-</v>
      </c>
      <c r="L96" s="113" t="str">
        <f>IF(ISBLANK(VLOOKUP($A96,'MAIN - SCORING'!$B$14:$L$115,7,FALSE)),"-",VLOOKUP($A96,'MAIN - SCORING'!$B$14:$L$115,7,FALSE))</f>
        <v>-</v>
      </c>
      <c r="M96" s="118">
        <f t="shared" si="245"/>
        <v>0</v>
      </c>
      <c r="N96" s="113" t="str">
        <f>IF(ISBLANK(VLOOKUP($A96,'MAIN - SCORING'!$B$14:$L$115,8,FALSE)),"-",VLOOKUP($A96,'MAIN - SCORING'!$B$14:$L$115,8,FALSE))</f>
        <v>-</v>
      </c>
      <c r="O96" s="113" t="str">
        <f>IF(ISBLANK(VLOOKUP($A96,'MAIN - SCORING'!$B$14:$L$115,9,FALSE)),"-",VLOOKUP($A96,'MAIN - SCORING'!$B$14:$L$115,9,FALSE))</f>
        <v>-</v>
      </c>
      <c r="P96" s="118">
        <f t="shared" si="246"/>
        <v>0</v>
      </c>
      <c r="Q96" s="113" t="str">
        <f>IF(ISBLANK(VLOOKUP($A96,'MAIN - SCORING'!$B$14:$L$115,10,FALSE)),"-",VLOOKUP($A96,'MAIN - SCORING'!$B$14:$L$115,10,FALSE))</f>
        <v>-</v>
      </c>
      <c r="R96" s="113" t="str">
        <f>IF(ISBLANK(VLOOKUP($A96,'MAIN - SCORING'!$B$14:$L$115,11,FALSE)),"-",VLOOKUP($A96,'MAIN - SCORING'!$B$14:$L$115,11,FALSE))</f>
        <v>-</v>
      </c>
      <c r="S96" s="118">
        <f t="shared" si="247"/>
        <v>0</v>
      </c>
      <c r="T96" s="111">
        <f t="shared" si="248"/>
        <v>0</v>
      </c>
      <c r="U96" s="113" t="str">
        <f>IF(ISBLANK(VLOOKUP($A96,'MAIN - SCORING'!$N$14:$X$115,6,FALSE)),"-",VLOOKUP($A96,'MAIN - SCORING'!$N$14:$X$115,6,FALSE))</f>
        <v>-</v>
      </c>
      <c r="V96" s="113" t="str">
        <f>IF(ISBLANK(VLOOKUP($A96,'MAIN - SCORING'!$N$14:$X$115,7,FALSE)),"-",VLOOKUP($A96,'MAIN - SCORING'!$N$14:$X$115,7,FALSE))</f>
        <v>-</v>
      </c>
      <c r="W96" s="118">
        <f t="shared" si="249"/>
        <v>0</v>
      </c>
      <c r="X96" s="113" t="str">
        <f>IF(ISBLANK(VLOOKUP($A96,'MAIN - SCORING'!$N$14:$X$115,8,FALSE)),"-",VLOOKUP($A96,'MAIN - SCORING'!$N$14:$X$115,8,FALSE))</f>
        <v>-</v>
      </c>
      <c r="Y96" s="113" t="str">
        <f>IF(ISBLANK(VLOOKUP($A96,'MAIN - SCORING'!$N$14:$X$115,9,FALSE)),"-",VLOOKUP($A96,'MAIN - SCORING'!$N$14:$X$115,9,FALSE))</f>
        <v>-</v>
      </c>
      <c r="Z96" s="118">
        <f t="shared" si="250"/>
        <v>0</v>
      </c>
      <c r="AA96" s="113" t="str">
        <f>IF(ISBLANK(VLOOKUP($A96,'MAIN - SCORING'!$N$14:$X$115,10,FALSE)),"-",VLOOKUP($A96,'MAIN - SCORING'!$N$14:$X$115,10,FALSE))</f>
        <v>-</v>
      </c>
      <c r="AB96" s="113" t="str">
        <f>IF(ISBLANK(VLOOKUP($A96,'MAIN - SCORING'!$N$14:$X$115,11,FALSE)),"-",VLOOKUP($A96,'MAIN - SCORING'!$N$14:$X$115,11,FALSE))</f>
        <v>-</v>
      </c>
      <c r="AC96" s="118">
        <f t="shared" si="251"/>
        <v>0</v>
      </c>
      <c r="AD96" s="111">
        <f t="shared" si="252"/>
        <v>0</v>
      </c>
      <c r="AE96" s="113" t="str">
        <f>IF(ISBLANK(VLOOKUP($A96,'MAIN - SCORING'!$Z$14:$AJ$115,6,FALSE)),"-",VLOOKUP($A96,'MAIN - SCORING'!$Z$14:$AJ$115,6,FALSE))</f>
        <v>-</v>
      </c>
      <c r="AF96" s="113" t="str">
        <f>IF(ISBLANK(VLOOKUP($A96,'MAIN - SCORING'!$Z$14:$AJ$115,7,FALSE)),"-",VLOOKUP($A96,'MAIN - SCORING'!$Z$14:$AJ$115,7,FALSE))</f>
        <v>-</v>
      </c>
      <c r="AG96" s="118">
        <f t="shared" si="253"/>
        <v>0</v>
      </c>
      <c r="AH96" s="113" t="str">
        <f>IF(ISBLANK(VLOOKUP($A96,'MAIN - SCORING'!$Z$14:$AJ$115,8,FALSE)),"-",VLOOKUP($A96,'MAIN - SCORING'!$Z$14:$AJ$115,8,FALSE))</f>
        <v>-</v>
      </c>
      <c r="AI96" s="113" t="str">
        <f>IF(ISBLANK(VLOOKUP($A96,'MAIN - SCORING'!$Z$14:$AJ$115,9,FALSE)),"-",VLOOKUP($A96,'MAIN - SCORING'!$Z$14:$AJ$115,9,FALSE))</f>
        <v>-</v>
      </c>
      <c r="AJ96" s="118">
        <f t="shared" si="254"/>
        <v>0</v>
      </c>
      <c r="AK96" s="113" t="str">
        <f>IF(ISBLANK(VLOOKUP($A96,'MAIN - SCORING'!$Z$14:$AJ$115,10,FALSE)),"-",VLOOKUP($A96,'MAIN - SCORING'!$Z$14:$AJ$115,10,FALSE))</f>
        <v>-</v>
      </c>
      <c r="AL96" s="113" t="str">
        <f>IF(ISBLANK(VLOOKUP($A96,'MAIN - SCORING'!$Z$14:$AJ$115,11,FALSE)),"-",VLOOKUP($A96,'MAIN - SCORING'!$Z$14:$AJ$115,11,FALSE))</f>
        <v>-</v>
      </c>
      <c r="AM96" s="118">
        <f t="shared" si="255"/>
        <v>0</v>
      </c>
      <c r="AN96" s="111">
        <f t="shared" si="256"/>
        <v>0</v>
      </c>
      <c r="AP96" s="115" t="str">
        <f t="shared" si="154"/>
        <v>-</v>
      </c>
      <c r="AQ96" s="130">
        <f t="shared" si="244"/>
        <v>0</v>
      </c>
      <c r="AR96" s="131">
        <f>IF(AQ96="-","-",(AQ96*Lookups!$T$3))</f>
        <v>0</v>
      </c>
      <c r="AS96" s="92" t="str">
        <f t="shared" si="224"/>
        <v>-</v>
      </c>
      <c r="AT96" s="92" t="str">
        <f t="shared" si="225"/>
        <v>-</v>
      </c>
      <c r="AU96" s="92" t="str">
        <f t="shared" si="226"/>
        <v>-</v>
      </c>
      <c r="AV96" s="93" t="str">
        <f>IF(I96="-","-",(I96/Lookups!$T$3))</f>
        <v>-</v>
      </c>
      <c r="AW96" s="94" t="str">
        <f t="shared" si="227"/>
        <v>-</v>
      </c>
      <c r="AX96" s="95" t="str">
        <f>IF(AW96="M",VLOOKUP(TEXT(MROUND(AV96,0.05),"#.00"),Lookups!$D$8:$E$3912,2,FALSE),"-")</f>
        <v>-</v>
      </c>
      <c r="AY96" s="95" t="str">
        <f>IF(AW96="W",VLOOKUP(TEXT(MROUND(AV96,0.05),"#.00"),Lookups!$J$8:$K$2640,2,FALSE),"-")</f>
        <v>-</v>
      </c>
      <c r="AZ96" s="95" t="str">
        <f>IF(H96="-","-",IF(AS96="Master",VLOOKUP(H96,Lookups!$O$8:$P$59,2,FALSE),"-"))</f>
        <v>-</v>
      </c>
      <c r="BB96" s="113" t="str">
        <f>IF(G96="-","-",VLOOKUP(G96,Input!$BZ$7:$CA$83,2,FALSE))</f>
        <v>-</v>
      </c>
      <c r="BD96" s="138" t="str">
        <f t="shared" si="158"/>
        <v>-</v>
      </c>
      <c r="BE96" s="139" t="str">
        <f t="shared" si="159"/>
        <v>-</v>
      </c>
      <c r="BF96" s="138" t="str">
        <f t="shared" si="160"/>
        <v>-</v>
      </c>
      <c r="BG96" s="139" t="str">
        <f t="shared" si="161"/>
        <v>-</v>
      </c>
      <c r="BH96" s="138" t="str">
        <f t="shared" si="162"/>
        <v>-</v>
      </c>
      <c r="BI96" s="139" t="str">
        <f t="shared" si="163"/>
        <v>-</v>
      </c>
      <c r="BJ96" s="138" t="str">
        <f t="shared" si="164"/>
        <v>-</v>
      </c>
      <c r="BK96" s="139" t="str">
        <f t="shared" si="165"/>
        <v>-</v>
      </c>
      <c r="BL96" s="138" t="str">
        <f t="shared" si="166"/>
        <v>-</v>
      </c>
      <c r="BM96" s="139" t="str">
        <f t="shared" si="167"/>
        <v>-</v>
      </c>
      <c r="BN96" s="138" t="str">
        <f t="shared" si="168"/>
        <v>-</v>
      </c>
      <c r="BO96" s="139" t="str">
        <f t="shared" si="169"/>
        <v>-</v>
      </c>
      <c r="BP96" s="138" t="str">
        <f t="shared" si="170"/>
        <v>-</v>
      </c>
      <c r="BQ96" s="139" t="str">
        <f t="shared" si="171"/>
        <v>-</v>
      </c>
      <c r="BR96" s="138" t="str">
        <f t="shared" si="172"/>
        <v>-</v>
      </c>
      <c r="BS96" s="139" t="str">
        <f t="shared" si="173"/>
        <v>-</v>
      </c>
      <c r="BT96" s="138" t="str">
        <f t="shared" si="174"/>
        <v>-</v>
      </c>
      <c r="BU96" s="139" t="str">
        <f t="shared" si="175"/>
        <v>-</v>
      </c>
      <c r="BV96" s="138" t="str">
        <f t="shared" si="176"/>
        <v>-</v>
      </c>
      <c r="BW96" s="139" t="str">
        <f t="shared" si="177"/>
        <v>-</v>
      </c>
      <c r="BX96" s="138" t="str">
        <f t="shared" si="178"/>
        <v>-</v>
      </c>
      <c r="BY96" s="139" t="str">
        <f t="shared" si="179"/>
        <v>-</v>
      </c>
      <c r="BZ96" s="138" t="str">
        <f t="shared" si="180"/>
        <v>-</v>
      </c>
      <c r="CA96" s="139" t="str">
        <f t="shared" si="181"/>
        <v>-</v>
      </c>
      <c r="CB96" s="138" t="str">
        <f t="shared" si="182"/>
        <v>-</v>
      </c>
      <c r="CC96" s="139" t="str">
        <f t="shared" si="183"/>
        <v>-</v>
      </c>
      <c r="CD96" s="138" t="str">
        <f t="shared" si="184"/>
        <v>-</v>
      </c>
      <c r="CE96" s="139" t="str">
        <f t="shared" si="185"/>
        <v>-</v>
      </c>
      <c r="CF96" s="138" t="str">
        <f t="shared" si="186"/>
        <v>-</v>
      </c>
      <c r="CG96" s="139" t="str">
        <f t="shared" si="187"/>
        <v>-</v>
      </c>
      <c r="CH96" s="138" t="str">
        <f t="shared" si="188"/>
        <v>-</v>
      </c>
      <c r="CI96" s="139" t="str">
        <f t="shared" si="189"/>
        <v>-</v>
      </c>
      <c r="CJ96" s="138" t="str">
        <f t="shared" si="190"/>
        <v>-</v>
      </c>
      <c r="CK96" s="139" t="str">
        <f t="shared" si="191"/>
        <v>-</v>
      </c>
      <c r="CL96" s="138" t="str">
        <f t="shared" si="192"/>
        <v>-</v>
      </c>
      <c r="CM96" s="139" t="str">
        <f t="shared" si="193"/>
        <v>-</v>
      </c>
      <c r="CN96" s="138" t="str">
        <f t="shared" si="194"/>
        <v>-</v>
      </c>
      <c r="CO96" s="139" t="str">
        <f t="shared" si="195"/>
        <v>-</v>
      </c>
      <c r="CP96" s="138" t="str">
        <f t="shared" si="196"/>
        <v>-</v>
      </c>
      <c r="CQ96" s="139" t="str">
        <f t="shared" si="197"/>
        <v>-</v>
      </c>
      <c r="CR96" s="138" t="str">
        <f t="shared" si="198"/>
        <v>-</v>
      </c>
      <c r="CS96" s="139" t="str">
        <f t="shared" si="199"/>
        <v>-</v>
      </c>
      <c r="CT96" s="138" t="str">
        <f t="shared" si="200"/>
        <v>-</v>
      </c>
      <c r="CU96" s="139" t="str">
        <f t="shared" si="201"/>
        <v>-</v>
      </c>
      <c r="CV96" s="138" t="str">
        <f t="shared" si="202"/>
        <v>-</v>
      </c>
      <c r="CW96" s="139" t="str">
        <f t="shared" si="203"/>
        <v>-</v>
      </c>
      <c r="CX96" s="138" t="str">
        <f t="shared" si="204"/>
        <v>-</v>
      </c>
      <c r="CY96" s="139" t="str">
        <f t="shared" si="205"/>
        <v>-</v>
      </c>
      <c r="CZ96" s="138" t="str">
        <f t="shared" si="206"/>
        <v>-</v>
      </c>
      <c r="DA96" s="139" t="str">
        <f t="shared" si="207"/>
        <v>-</v>
      </c>
      <c r="DB96" s="138" t="str">
        <f t="shared" si="208"/>
        <v>-</v>
      </c>
      <c r="DC96" s="139" t="str">
        <f t="shared" si="209"/>
        <v>-</v>
      </c>
      <c r="DD96" s="138" t="str">
        <f t="shared" si="210"/>
        <v>-</v>
      </c>
      <c r="DE96" s="139" t="str">
        <f t="shared" si="211"/>
        <v>-</v>
      </c>
      <c r="DF96" s="138" t="str">
        <f t="shared" si="212"/>
        <v>-</v>
      </c>
      <c r="DG96" s="139" t="str">
        <f t="shared" si="213"/>
        <v>-</v>
      </c>
      <c r="DH96" s="138" t="str">
        <f t="shared" si="214"/>
        <v>-</v>
      </c>
      <c r="DI96" s="139" t="str">
        <f t="shared" si="215"/>
        <v>-</v>
      </c>
      <c r="DJ96" s="138" t="str">
        <f t="shared" si="216"/>
        <v>-</v>
      </c>
      <c r="DK96" s="139" t="str">
        <f t="shared" si="217"/>
        <v>-</v>
      </c>
    </row>
    <row r="97" spans="1:115" x14ac:dyDescent="0.25">
      <c r="A97" s="44" t="str">
        <f>IF(Input!A97="","-",Input!A97)</f>
        <v>-</v>
      </c>
      <c r="B97" s="44">
        <f>IF(Input!B97="","-",Input!B97)</f>
        <v>90</v>
      </c>
      <c r="C97" s="85" t="str">
        <f>IF(Input!C97="","-",Input!C97)</f>
        <v>-</v>
      </c>
      <c r="D97" s="85" t="str">
        <f>IF(Input!D97="","-",Input!D97)</f>
        <v>-</v>
      </c>
      <c r="E97" s="85" t="str">
        <f>IF(Input!E97="","-",Input!E97)</f>
        <v>-</v>
      </c>
      <c r="F97" s="85" t="str">
        <f>IF(Input!F97="","-",Input!F97)</f>
        <v>-</v>
      </c>
      <c r="G97" s="85" t="str">
        <f>IF(Input!G97="","-",Input!G97)</f>
        <v>-</v>
      </c>
      <c r="H97" s="86" t="str">
        <f>IF(Input!H97="","-",Input!H97)</f>
        <v>-</v>
      </c>
      <c r="I97" s="308" t="str">
        <f>IF(Input!I97="","-",Input!I97)</f>
        <v>-</v>
      </c>
      <c r="K97" s="113" t="str">
        <f>IF(ISBLANK(VLOOKUP($A97,'MAIN - SCORING'!$B$14:$L$115,6,FALSE)),"-",VLOOKUP($A97,'MAIN - SCORING'!$B$14:$L$115,6,FALSE))</f>
        <v>-</v>
      </c>
      <c r="L97" s="113" t="str">
        <f>IF(ISBLANK(VLOOKUP($A97,'MAIN - SCORING'!$B$14:$L$115,7,FALSE)),"-",VLOOKUP($A97,'MAIN - SCORING'!$B$14:$L$115,7,FALSE))</f>
        <v>-</v>
      </c>
      <c r="M97" s="118">
        <f t="shared" si="245"/>
        <v>0</v>
      </c>
      <c r="N97" s="113" t="str">
        <f>IF(ISBLANK(VLOOKUP($A97,'MAIN - SCORING'!$B$14:$L$115,8,FALSE)),"-",VLOOKUP($A97,'MAIN - SCORING'!$B$14:$L$115,8,FALSE))</f>
        <v>-</v>
      </c>
      <c r="O97" s="113" t="str">
        <f>IF(ISBLANK(VLOOKUP($A97,'MAIN - SCORING'!$B$14:$L$115,9,FALSE)),"-",VLOOKUP($A97,'MAIN - SCORING'!$B$14:$L$115,9,FALSE))</f>
        <v>-</v>
      </c>
      <c r="P97" s="118">
        <f t="shared" si="246"/>
        <v>0</v>
      </c>
      <c r="Q97" s="113" t="str">
        <f>IF(ISBLANK(VLOOKUP($A97,'MAIN - SCORING'!$B$14:$L$115,10,FALSE)),"-",VLOOKUP($A97,'MAIN - SCORING'!$B$14:$L$115,10,FALSE))</f>
        <v>-</v>
      </c>
      <c r="R97" s="113" t="str">
        <f>IF(ISBLANK(VLOOKUP($A97,'MAIN - SCORING'!$B$14:$L$115,11,FALSE)),"-",VLOOKUP($A97,'MAIN - SCORING'!$B$14:$L$115,11,FALSE))</f>
        <v>-</v>
      </c>
      <c r="S97" s="118">
        <f t="shared" si="247"/>
        <v>0</v>
      </c>
      <c r="T97" s="111">
        <f t="shared" si="248"/>
        <v>0</v>
      </c>
      <c r="U97" s="113" t="str">
        <f>IF(ISBLANK(VLOOKUP($A97,'MAIN - SCORING'!$N$14:$X$115,6,FALSE)),"-",VLOOKUP($A97,'MAIN - SCORING'!$N$14:$X$115,6,FALSE))</f>
        <v>-</v>
      </c>
      <c r="V97" s="113" t="str">
        <f>IF(ISBLANK(VLOOKUP($A97,'MAIN - SCORING'!$N$14:$X$115,7,FALSE)),"-",VLOOKUP($A97,'MAIN - SCORING'!$N$14:$X$115,7,FALSE))</f>
        <v>-</v>
      </c>
      <c r="W97" s="118">
        <f t="shared" si="249"/>
        <v>0</v>
      </c>
      <c r="X97" s="113" t="str">
        <f>IF(ISBLANK(VLOOKUP($A97,'MAIN - SCORING'!$N$14:$X$115,8,FALSE)),"-",VLOOKUP($A97,'MAIN - SCORING'!$N$14:$X$115,8,FALSE))</f>
        <v>-</v>
      </c>
      <c r="Y97" s="113" t="str">
        <f>IF(ISBLANK(VLOOKUP($A97,'MAIN - SCORING'!$N$14:$X$115,9,FALSE)),"-",VLOOKUP($A97,'MAIN - SCORING'!$N$14:$X$115,9,FALSE))</f>
        <v>-</v>
      </c>
      <c r="Z97" s="118">
        <f t="shared" si="250"/>
        <v>0</v>
      </c>
      <c r="AA97" s="113" t="str">
        <f>IF(ISBLANK(VLOOKUP($A97,'MAIN - SCORING'!$N$14:$X$115,10,FALSE)),"-",VLOOKUP($A97,'MAIN - SCORING'!$N$14:$X$115,10,FALSE))</f>
        <v>-</v>
      </c>
      <c r="AB97" s="113" t="str">
        <f>IF(ISBLANK(VLOOKUP($A97,'MAIN - SCORING'!$N$14:$X$115,11,FALSE)),"-",VLOOKUP($A97,'MAIN - SCORING'!$N$14:$X$115,11,FALSE))</f>
        <v>-</v>
      </c>
      <c r="AC97" s="118">
        <f t="shared" si="251"/>
        <v>0</v>
      </c>
      <c r="AD97" s="111">
        <f t="shared" si="252"/>
        <v>0</v>
      </c>
      <c r="AE97" s="113" t="str">
        <f>IF(ISBLANK(VLOOKUP($A97,'MAIN - SCORING'!$Z$14:$AJ$115,6,FALSE)),"-",VLOOKUP($A97,'MAIN - SCORING'!$Z$14:$AJ$115,6,FALSE))</f>
        <v>-</v>
      </c>
      <c r="AF97" s="113" t="str">
        <f>IF(ISBLANK(VLOOKUP($A97,'MAIN - SCORING'!$Z$14:$AJ$115,7,FALSE)),"-",VLOOKUP($A97,'MAIN - SCORING'!$Z$14:$AJ$115,7,FALSE))</f>
        <v>-</v>
      </c>
      <c r="AG97" s="118">
        <f t="shared" si="253"/>
        <v>0</v>
      </c>
      <c r="AH97" s="113" t="str">
        <f>IF(ISBLANK(VLOOKUP($A97,'MAIN - SCORING'!$Z$14:$AJ$115,8,FALSE)),"-",VLOOKUP($A97,'MAIN - SCORING'!$Z$14:$AJ$115,8,FALSE))</f>
        <v>-</v>
      </c>
      <c r="AI97" s="113" t="str">
        <f>IF(ISBLANK(VLOOKUP($A97,'MAIN - SCORING'!$Z$14:$AJ$115,9,FALSE)),"-",VLOOKUP($A97,'MAIN - SCORING'!$Z$14:$AJ$115,9,FALSE))</f>
        <v>-</v>
      </c>
      <c r="AJ97" s="118">
        <f t="shared" si="254"/>
        <v>0</v>
      </c>
      <c r="AK97" s="113" t="str">
        <f>IF(ISBLANK(VLOOKUP($A97,'MAIN - SCORING'!$Z$14:$AJ$115,10,FALSE)),"-",VLOOKUP($A97,'MAIN - SCORING'!$Z$14:$AJ$115,10,FALSE))</f>
        <v>-</v>
      </c>
      <c r="AL97" s="113" t="str">
        <f>IF(ISBLANK(VLOOKUP($A97,'MAIN - SCORING'!$Z$14:$AJ$115,11,FALSE)),"-",VLOOKUP($A97,'MAIN - SCORING'!$Z$14:$AJ$115,11,FALSE))</f>
        <v>-</v>
      </c>
      <c r="AM97" s="118">
        <f t="shared" si="255"/>
        <v>0</v>
      </c>
      <c r="AN97" s="111">
        <f t="shared" si="256"/>
        <v>0</v>
      </c>
      <c r="AP97" s="115" t="str">
        <f t="shared" si="154"/>
        <v>-</v>
      </c>
      <c r="AQ97" s="130">
        <f t="shared" si="244"/>
        <v>0</v>
      </c>
      <c r="AR97" s="131">
        <f>IF(AQ97="-","-",(AQ97*Lookups!$T$3))</f>
        <v>0</v>
      </c>
      <c r="AS97" s="92" t="str">
        <f t="shared" si="224"/>
        <v>-</v>
      </c>
      <c r="AT97" s="92" t="str">
        <f t="shared" si="225"/>
        <v>-</v>
      </c>
      <c r="AU97" s="92" t="str">
        <f t="shared" si="226"/>
        <v>-</v>
      </c>
      <c r="AV97" s="93" t="str">
        <f>IF(I97="-","-",(I97/Lookups!$T$3))</f>
        <v>-</v>
      </c>
      <c r="AW97" s="94" t="str">
        <f t="shared" si="227"/>
        <v>-</v>
      </c>
      <c r="AX97" s="95" t="str">
        <f>IF(AW97="M",VLOOKUP(TEXT(MROUND(AV97,0.05),"#.00"),Lookups!$D$8:$E$3912,2,FALSE),"-")</f>
        <v>-</v>
      </c>
      <c r="AY97" s="95" t="str">
        <f>IF(AW97="W",VLOOKUP(TEXT(MROUND(AV97,0.05),"#.00"),Lookups!$J$8:$K$2640,2,FALSE),"-")</f>
        <v>-</v>
      </c>
      <c r="AZ97" s="95" t="str">
        <f>IF(H97="-","-",IF(AS97="Master",VLOOKUP(H97,Lookups!$O$8:$P$59,2,FALSE),"-"))</f>
        <v>-</v>
      </c>
      <c r="BB97" s="113" t="str">
        <f>IF(G97="-","-",VLOOKUP(G97,Input!$BZ$7:$CA$83,2,FALSE))</f>
        <v>-</v>
      </c>
      <c r="BD97" s="138" t="str">
        <f t="shared" si="158"/>
        <v>-</v>
      </c>
      <c r="BE97" s="139" t="str">
        <f t="shared" si="159"/>
        <v>-</v>
      </c>
      <c r="BF97" s="138" t="str">
        <f t="shared" si="160"/>
        <v>-</v>
      </c>
      <c r="BG97" s="139" t="str">
        <f t="shared" si="161"/>
        <v>-</v>
      </c>
      <c r="BH97" s="138" t="str">
        <f t="shared" si="162"/>
        <v>-</v>
      </c>
      <c r="BI97" s="139" t="str">
        <f t="shared" si="163"/>
        <v>-</v>
      </c>
      <c r="BJ97" s="138" t="str">
        <f t="shared" si="164"/>
        <v>-</v>
      </c>
      <c r="BK97" s="139" t="str">
        <f t="shared" si="165"/>
        <v>-</v>
      </c>
      <c r="BL97" s="138" t="str">
        <f t="shared" si="166"/>
        <v>-</v>
      </c>
      <c r="BM97" s="139" t="str">
        <f t="shared" si="167"/>
        <v>-</v>
      </c>
      <c r="BN97" s="138" t="str">
        <f t="shared" si="168"/>
        <v>-</v>
      </c>
      <c r="BO97" s="139" t="str">
        <f t="shared" si="169"/>
        <v>-</v>
      </c>
      <c r="BP97" s="138" t="str">
        <f t="shared" si="170"/>
        <v>-</v>
      </c>
      <c r="BQ97" s="139" t="str">
        <f t="shared" si="171"/>
        <v>-</v>
      </c>
      <c r="BR97" s="138" t="str">
        <f t="shared" si="172"/>
        <v>-</v>
      </c>
      <c r="BS97" s="139" t="str">
        <f t="shared" si="173"/>
        <v>-</v>
      </c>
      <c r="BT97" s="138" t="str">
        <f t="shared" si="174"/>
        <v>-</v>
      </c>
      <c r="BU97" s="139" t="str">
        <f t="shared" si="175"/>
        <v>-</v>
      </c>
      <c r="BV97" s="138" t="str">
        <f t="shared" si="176"/>
        <v>-</v>
      </c>
      <c r="BW97" s="139" t="str">
        <f t="shared" si="177"/>
        <v>-</v>
      </c>
      <c r="BX97" s="138" t="str">
        <f t="shared" si="178"/>
        <v>-</v>
      </c>
      <c r="BY97" s="139" t="str">
        <f t="shared" si="179"/>
        <v>-</v>
      </c>
      <c r="BZ97" s="138" t="str">
        <f t="shared" si="180"/>
        <v>-</v>
      </c>
      <c r="CA97" s="139" t="str">
        <f t="shared" si="181"/>
        <v>-</v>
      </c>
      <c r="CB97" s="138" t="str">
        <f t="shared" si="182"/>
        <v>-</v>
      </c>
      <c r="CC97" s="139" t="str">
        <f t="shared" si="183"/>
        <v>-</v>
      </c>
      <c r="CD97" s="138" t="str">
        <f t="shared" si="184"/>
        <v>-</v>
      </c>
      <c r="CE97" s="139" t="str">
        <f t="shared" si="185"/>
        <v>-</v>
      </c>
      <c r="CF97" s="138" t="str">
        <f t="shared" si="186"/>
        <v>-</v>
      </c>
      <c r="CG97" s="139" t="str">
        <f t="shared" si="187"/>
        <v>-</v>
      </c>
      <c r="CH97" s="138" t="str">
        <f t="shared" si="188"/>
        <v>-</v>
      </c>
      <c r="CI97" s="139" t="str">
        <f t="shared" si="189"/>
        <v>-</v>
      </c>
      <c r="CJ97" s="138" t="str">
        <f t="shared" si="190"/>
        <v>-</v>
      </c>
      <c r="CK97" s="139" t="str">
        <f t="shared" si="191"/>
        <v>-</v>
      </c>
      <c r="CL97" s="138" t="str">
        <f t="shared" si="192"/>
        <v>-</v>
      </c>
      <c r="CM97" s="139" t="str">
        <f t="shared" si="193"/>
        <v>-</v>
      </c>
      <c r="CN97" s="138" t="str">
        <f t="shared" si="194"/>
        <v>-</v>
      </c>
      <c r="CO97" s="139" t="str">
        <f t="shared" si="195"/>
        <v>-</v>
      </c>
      <c r="CP97" s="138" t="str">
        <f t="shared" si="196"/>
        <v>-</v>
      </c>
      <c r="CQ97" s="139" t="str">
        <f t="shared" si="197"/>
        <v>-</v>
      </c>
      <c r="CR97" s="138" t="str">
        <f t="shared" si="198"/>
        <v>-</v>
      </c>
      <c r="CS97" s="139" t="str">
        <f t="shared" si="199"/>
        <v>-</v>
      </c>
      <c r="CT97" s="138" t="str">
        <f t="shared" si="200"/>
        <v>-</v>
      </c>
      <c r="CU97" s="139" t="str">
        <f t="shared" si="201"/>
        <v>-</v>
      </c>
      <c r="CV97" s="138" t="str">
        <f t="shared" si="202"/>
        <v>-</v>
      </c>
      <c r="CW97" s="139" t="str">
        <f t="shared" si="203"/>
        <v>-</v>
      </c>
      <c r="CX97" s="138" t="str">
        <f t="shared" si="204"/>
        <v>-</v>
      </c>
      <c r="CY97" s="139" t="str">
        <f t="shared" si="205"/>
        <v>-</v>
      </c>
      <c r="CZ97" s="138" t="str">
        <f t="shared" si="206"/>
        <v>-</v>
      </c>
      <c r="DA97" s="139" t="str">
        <f t="shared" si="207"/>
        <v>-</v>
      </c>
      <c r="DB97" s="138" t="str">
        <f t="shared" si="208"/>
        <v>-</v>
      </c>
      <c r="DC97" s="139" t="str">
        <f t="shared" si="209"/>
        <v>-</v>
      </c>
      <c r="DD97" s="138" t="str">
        <f t="shared" si="210"/>
        <v>-</v>
      </c>
      <c r="DE97" s="139" t="str">
        <f t="shared" si="211"/>
        <v>-</v>
      </c>
      <c r="DF97" s="138" t="str">
        <f t="shared" si="212"/>
        <v>-</v>
      </c>
      <c r="DG97" s="139" t="str">
        <f t="shared" si="213"/>
        <v>-</v>
      </c>
      <c r="DH97" s="138" t="str">
        <f t="shared" si="214"/>
        <v>-</v>
      </c>
      <c r="DI97" s="139" t="str">
        <f t="shared" si="215"/>
        <v>-</v>
      </c>
      <c r="DJ97" s="138" t="str">
        <f t="shared" si="216"/>
        <v>-</v>
      </c>
      <c r="DK97" s="139" t="str">
        <f t="shared" si="217"/>
        <v>-</v>
      </c>
    </row>
    <row r="98" spans="1:115" x14ac:dyDescent="0.25">
      <c r="A98" s="44" t="str">
        <f>IF(Input!A98="","-",Input!A98)</f>
        <v>-</v>
      </c>
      <c r="B98" s="44">
        <f>IF(Input!B98="","-",Input!B98)</f>
        <v>91</v>
      </c>
      <c r="C98" s="85" t="str">
        <f>IF(Input!C98="","-",Input!C98)</f>
        <v>-</v>
      </c>
      <c r="D98" s="85" t="str">
        <f>IF(Input!D98="","-",Input!D98)</f>
        <v>-</v>
      </c>
      <c r="E98" s="85" t="str">
        <f>IF(Input!E98="","-",Input!E98)</f>
        <v>-</v>
      </c>
      <c r="F98" s="85" t="str">
        <f>IF(Input!F98="","-",Input!F98)</f>
        <v>-</v>
      </c>
      <c r="G98" s="85" t="str">
        <f>IF(Input!G98="","-",Input!G98)</f>
        <v>-</v>
      </c>
      <c r="H98" s="86" t="str">
        <f>IF(Input!H98="","-",Input!H98)</f>
        <v>-</v>
      </c>
      <c r="I98" s="308" t="str">
        <f>IF(Input!I98="","-",Input!I98)</f>
        <v>-</v>
      </c>
      <c r="K98" s="113" t="str">
        <f>IF(ISBLANK(VLOOKUP($A98,'MAIN - SCORING'!$B$14:$L$115,6,FALSE)),"-",VLOOKUP($A98,'MAIN - SCORING'!$B$14:$L$115,6,FALSE))</f>
        <v>-</v>
      </c>
      <c r="L98" s="113" t="str">
        <f>IF(ISBLANK(VLOOKUP($A98,'MAIN - SCORING'!$B$14:$L$115,7,FALSE)),"-",VLOOKUP($A98,'MAIN - SCORING'!$B$14:$L$115,7,FALSE))</f>
        <v>-</v>
      </c>
      <c r="M98" s="118">
        <f t="shared" si="245"/>
        <v>0</v>
      </c>
      <c r="N98" s="113" t="str">
        <f>IF(ISBLANK(VLOOKUP($A98,'MAIN - SCORING'!$B$14:$L$115,8,FALSE)),"-",VLOOKUP($A98,'MAIN - SCORING'!$B$14:$L$115,8,FALSE))</f>
        <v>-</v>
      </c>
      <c r="O98" s="113" t="str">
        <f>IF(ISBLANK(VLOOKUP($A98,'MAIN - SCORING'!$B$14:$L$115,9,FALSE)),"-",VLOOKUP($A98,'MAIN - SCORING'!$B$14:$L$115,9,FALSE))</f>
        <v>-</v>
      </c>
      <c r="P98" s="118">
        <f t="shared" si="246"/>
        <v>0</v>
      </c>
      <c r="Q98" s="113" t="str">
        <f>IF(ISBLANK(VLOOKUP($A98,'MAIN - SCORING'!$B$14:$L$115,10,FALSE)),"-",VLOOKUP($A98,'MAIN - SCORING'!$B$14:$L$115,10,FALSE))</f>
        <v>-</v>
      </c>
      <c r="R98" s="113" t="str">
        <f>IF(ISBLANK(VLOOKUP($A98,'MAIN - SCORING'!$B$14:$L$115,11,FALSE)),"-",VLOOKUP($A98,'MAIN - SCORING'!$B$14:$L$115,11,FALSE))</f>
        <v>-</v>
      </c>
      <c r="S98" s="118">
        <f t="shared" si="247"/>
        <v>0</v>
      </c>
      <c r="T98" s="111">
        <f t="shared" si="248"/>
        <v>0</v>
      </c>
      <c r="U98" s="113" t="str">
        <f>IF(ISBLANK(VLOOKUP($A98,'MAIN - SCORING'!$N$14:$X$115,6,FALSE)),"-",VLOOKUP($A98,'MAIN - SCORING'!$N$14:$X$115,6,FALSE))</f>
        <v>-</v>
      </c>
      <c r="V98" s="113" t="str">
        <f>IF(ISBLANK(VLOOKUP($A98,'MAIN - SCORING'!$N$14:$X$115,7,FALSE)),"-",VLOOKUP($A98,'MAIN - SCORING'!$N$14:$X$115,7,FALSE))</f>
        <v>-</v>
      </c>
      <c r="W98" s="118">
        <f t="shared" si="249"/>
        <v>0</v>
      </c>
      <c r="X98" s="113" t="str">
        <f>IF(ISBLANK(VLOOKUP($A98,'MAIN - SCORING'!$N$14:$X$115,8,FALSE)),"-",VLOOKUP($A98,'MAIN - SCORING'!$N$14:$X$115,8,FALSE))</f>
        <v>-</v>
      </c>
      <c r="Y98" s="113" t="str">
        <f>IF(ISBLANK(VLOOKUP($A98,'MAIN - SCORING'!$N$14:$X$115,9,FALSE)),"-",VLOOKUP($A98,'MAIN - SCORING'!$N$14:$X$115,9,FALSE))</f>
        <v>-</v>
      </c>
      <c r="Z98" s="118">
        <f t="shared" si="250"/>
        <v>0</v>
      </c>
      <c r="AA98" s="113" t="str">
        <f>IF(ISBLANK(VLOOKUP($A98,'MAIN - SCORING'!$N$14:$X$115,10,FALSE)),"-",VLOOKUP($A98,'MAIN - SCORING'!$N$14:$X$115,10,FALSE))</f>
        <v>-</v>
      </c>
      <c r="AB98" s="113" t="str">
        <f>IF(ISBLANK(VLOOKUP($A98,'MAIN - SCORING'!$N$14:$X$115,11,FALSE)),"-",VLOOKUP($A98,'MAIN - SCORING'!$N$14:$X$115,11,FALSE))</f>
        <v>-</v>
      </c>
      <c r="AC98" s="118">
        <f t="shared" si="251"/>
        <v>0</v>
      </c>
      <c r="AD98" s="111">
        <f t="shared" si="252"/>
        <v>0</v>
      </c>
      <c r="AE98" s="113" t="str">
        <f>IF(ISBLANK(VLOOKUP($A98,'MAIN - SCORING'!$Z$14:$AJ$115,6,FALSE)),"-",VLOOKUP($A98,'MAIN - SCORING'!$Z$14:$AJ$115,6,FALSE))</f>
        <v>-</v>
      </c>
      <c r="AF98" s="113" t="str">
        <f>IF(ISBLANK(VLOOKUP($A98,'MAIN - SCORING'!$Z$14:$AJ$115,7,FALSE)),"-",VLOOKUP($A98,'MAIN - SCORING'!$Z$14:$AJ$115,7,FALSE))</f>
        <v>-</v>
      </c>
      <c r="AG98" s="118">
        <f t="shared" si="253"/>
        <v>0</v>
      </c>
      <c r="AH98" s="113" t="str">
        <f>IF(ISBLANK(VLOOKUP($A98,'MAIN - SCORING'!$Z$14:$AJ$115,8,FALSE)),"-",VLOOKUP($A98,'MAIN - SCORING'!$Z$14:$AJ$115,8,FALSE))</f>
        <v>-</v>
      </c>
      <c r="AI98" s="113" t="str">
        <f>IF(ISBLANK(VLOOKUP($A98,'MAIN - SCORING'!$Z$14:$AJ$115,9,FALSE)),"-",VLOOKUP($A98,'MAIN - SCORING'!$Z$14:$AJ$115,9,FALSE))</f>
        <v>-</v>
      </c>
      <c r="AJ98" s="118">
        <f t="shared" si="254"/>
        <v>0</v>
      </c>
      <c r="AK98" s="113" t="str">
        <f>IF(ISBLANK(VLOOKUP($A98,'MAIN - SCORING'!$Z$14:$AJ$115,10,FALSE)),"-",VLOOKUP($A98,'MAIN - SCORING'!$Z$14:$AJ$115,10,FALSE))</f>
        <v>-</v>
      </c>
      <c r="AL98" s="113" t="str">
        <f>IF(ISBLANK(VLOOKUP($A98,'MAIN - SCORING'!$Z$14:$AJ$115,11,FALSE)),"-",VLOOKUP($A98,'MAIN - SCORING'!$Z$14:$AJ$115,11,FALSE))</f>
        <v>-</v>
      </c>
      <c r="AM98" s="118">
        <f t="shared" si="255"/>
        <v>0</v>
      </c>
      <c r="AN98" s="111">
        <f t="shared" si="256"/>
        <v>0</v>
      </c>
      <c r="AP98" s="115" t="str">
        <f t="shared" si="154"/>
        <v>-</v>
      </c>
      <c r="AQ98" s="130">
        <f t="shared" si="244"/>
        <v>0</v>
      </c>
      <c r="AR98" s="131">
        <f>IF(AQ98="-","-",(AQ98*Lookups!$T$3))</f>
        <v>0</v>
      </c>
      <c r="AS98" s="92" t="str">
        <f t="shared" si="224"/>
        <v>-</v>
      </c>
      <c r="AT98" s="92" t="str">
        <f t="shared" si="225"/>
        <v>-</v>
      </c>
      <c r="AU98" s="92" t="str">
        <f t="shared" si="226"/>
        <v>-</v>
      </c>
      <c r="AV98" s="93" t="str">
        <f>IF(I98="-","-",(I98/Lookups!$T$3))</f>
        <v>-</v>
      </c>
      <c r="AW98" s="94" t="str">
        <f t="shared" si="227"/>
        <v>-</v>
      </c>
      <c r="AX98" s="95" t="str">
        <f>IF(AW98="M",VLOOKUP(TEXT(MROUND(AV98,0.05),"#.00"),Lookups!$D$8:$E$3912,2,FALSE),"-")</f>
        <v>-</v>
      </c>
      <c r="AY98" s="95" t="str">
        <f>IF(AW98="W",VLOOKUP(TEXT(MROUND(AV98,0.05),"#.00"),Lookups!$J$8:$K$2640,2,FALSE),"-")</f>
        <v>-</v>
      </c>
      <c r="AZ98" s="95" t="str">
        <f>IF(H98="-","-",IF(AS98="Master",VLOOKUP(H98,Lookups!$O$8:$P$59,2,FALSE),"-"))</f>
        <v>-</v>
      </c>
      <c r="BB98" s="113" t="str">
        <f>IF(G98="-","-",VLOOKUP(G98,Input!$BZ$7:$CA$83,2,FALSE))</f>
        <v>-</v>
      </c>
      <c r="BD98" s="138" t="str">
        <f t="shared" si="158"/>
        <v>-</v>
      </c>
      <c r="BE98" s="139" t="str">
        <f t="shared" si="159"/>
        <v>-</v>
      </c>
      <c r="BF98" s="138" t="str">
        <f t="shared" si="160"/>
        <v>-</v>
      </c>
      <c r="BG98" s="139" t="str">
        <f t="shared" si="161"/>
        <v>-</v>
      </c>
      <c r="BH98" s="138" t="str">
        <f t="shared" si="162"/>
        <v>-</v>
      </c>
      <c r="BI98" s="139" t="str">
        <f t="shared" si="163"/>
        <v>-</v>
      </c>
      <c r="BJ98" s="138" t="str">
        <f t="shared" si="164"/>
        <v>-</v>
      </c>
      <c r="BK98" s="139" t="str">
        <f t="shared" si="165"/>
        <v>-</v>
      </c>
      <c r="BL98" s="138" t="str">
        <f t="shared" si="166"/>
        <v>-</v>
      </c>
      <c r="BM98" s="139" t="str">
        <f t="shared" si="167"/>
        <v>-</v>
      </c>
      <c r="BN98" s="138" t="str">
        <f t="shared" si="168"/>
        <v>-</v>
      </c>
      <c r="BO98" s="139" t="str">
        <f t="shared" si="169"/>
        <v>-</v>
      </c>
      <c r="BP98" s="138" t="str">
        <f t="shared" si="170"/>
        <v>-</v>
      </c>
      <c r="BQ98" s="139" t="str">
        <f t="shared" si="171"/>
        <v>-</v>
      </c>
      <c r="BR98" s="138" t="str">
        <f t="shared" si="172"/>
        <v>-</v>
      </c>
      <c r="BS98" s="139" t="str">
        <f t="shared" si="173"/>
        <v>-</v>
      </c>
      <c r="BT98" s="138" t="str">
        <f t="shared" si="174"/>
        <v>-</v>
      </c>
      <c r="BU98" s="139" t="str">
        <f t="shared" si="175"/>
        <v>-</v>
      </c>
      <c r="BV98" s="138" t="str">
        <f t="shared" si="176"/>
        <v>-</v>
      </c>
      <c r="BW98" s="139" t="str">
        <f t="shared" si="177"/>
        <v>-</v>
      </c>
      <c r="BX98" s="138" t="str">
        <f t="shared" si="178"/>
        <v>-</v>
      </c>
      <c r="BY98" s="139" t="str">
        <f t="shared" si="179"/>
        <v>-</v>
      </c>
      <c r="BZ98" s="138" t="str">
        <f t="shared" si="180"/>
        <v>-</v>
      </c>
      <c r="CA98" s="139" t="str">
        <f t="shared" si="181"/>
        <v>-</v>
      </c>
      <c r="CB98" s="138" t="str">
        <f t="shared" si="182"/>
        <v>-</v>
      </c>
      <c r="CC98" s="139" t="str">
        <f t="shared" si="183"/>
        <v>-</v>
      </c>
      <c r="CD98" s="138" t="str">
        <f t="shared" si="184"/>
        <v>-</v>
      </c>
      <c r="CE98" s="139" t="str">
        <f t="shared" si="185"/>
        <v>-</v>
      </c>
      <c r="CF98" s="138" t="str">
        <f t="shared" si="186"/>
        <v>-</v>
      </c>
      <c r="CG98" s="139" t="str">
        <f t="shared" si="187"/>
        <v>-</v>
      </c>
      <c r="CH98" s="138" t="str">
        <f t="shared" si="188"/>
        <v>-</v>
      </c>
      <c r="CI98" s="139" t="str">
        <f t="shared" si="189"/>
        <v>-</v>
      </c>
      <c r="CJ98" s="138" t="str">
        <f t="shared" si="190"/>
        <v>-</v>
      </c>
      <c r="CK98" s="139" t="str">
        <f t="shared" si="191"/>
        <v>-</v>
      </c>
      <c r="CL98" s="138" t="str">
        <f t="shared" si="192"/>
        <v>-</v>
      </c>
      <c r="CM98" s="139" t="str">
        <f t="shared" si="193"/>
        <v>-</v>
      </c>
      <c r="CN98" s="138" t="str">
        <f t="shared" si="194"/>
        <v>-</v>
      </c>
      <c r="CO98" s="139" t="str">
        <f t="shared" si="195"/>
        <v>-</v>
      </c>
      <c r="CP98" s="138" t="str">
        <f t="shared" si="196"/>
        <v>-</v>
      </c>
      <c r="CQ98" s="139" t="str">
        <f t="shared" si="197"/>
        <v>-</v>
      </c>
      <c r="CR98" s="138" t="str">
        <f t="shared" si="198"/>
        <v>-</v>
      </c>
      <c r="CS98" s="139" t="str">
        <f t="shared" si="199"/>
        <v>-</v>
      </c>
      <c r="CT98" s="138" t="str">
        <f t="shared" si="200"/>
        <v>-</v>
      </c>
      <c r="CU98" s="139" t="str">
        <f t="shared" si="201"/>
        <v>-</v>
      </c>
      <c r="CV98" s="138" t="str">
        <f t="shared" si="202"/>
        <v>-</v>
      </c>
      <c r="CW98" s="139" t="str">
        <f t="shared" si="203"/>
        <v>-</v>
      </c>
      <c r="CX98" s="138" t="str">
        <f t="shared" si="204"/>
        <v>-</v>
      </c>
      <c r="CY98" s="139" t="str">
        <f t="shared" si="205"/>
        <v>-</v>
      </c>
      <c r="CZ98" s="138" t="str">
        <f t="shared" si="206"/>
        <v>-</v>
      </c>
      <c r="DA98" s="139" t="str">
        <f t="shared" si="207"/>
        <v>-</v>
      </c>
      <c r="DB98" s="138" t="str">
        <f t="shared" si="208"/>
        <v>-</v>
      </c>
      <c r="DC98" s="139" t="str">
        <f t="shared" si="209"/>
        <v>-</v>
      </c>
      <c r="DD98" s="138" t="str">
        <f t="shared" si="210"/>
        <v>-</v>
      </c>
      <c r="DE98" s="139" t="str">
        <f t="shared" si="211"/>
        <v>-</v>
      </c>
      <c r="DF98" s="138" t="str">
        <f t="shared" si="212"/>
        <v>-</v>
      </c>
      <c r="DG98" s="139" t="str">
        <f t="shared" si="213"/>
        <v>-</v>
      </c>
      <c r="DH98" s="138" t="str">
        <f t="shared" si="214"/>
        <v>-</v>
      </c>
      <c r="DI98" s="139" t="str">
        <f t="shared" si="215"/>
        <v>-</v>
      </c>
      <c r="DJ98" s="138" t="str">
        <f t="shared" si="216"/>
        <v>-</v>
      </c>
      <c r="DK98" s="139" t="str">
        <f t="shared" si="217"/>
        <v>-</v>
      </c>
    </row>
    <row r="99" spans="1:115" x14ac:dyDescent="0.25">
      <c r="A99" s="44" t="str">
        <f>IF(Input!A99="","-",Input!A99)</f>
        <v>-</v>
      </c>
      <c r="B99" s="44">
        <f>IF(Input!B99="","-",Input!B99)</f>
        <v>92</v>
      </c>
      <c r="C99" s="85" t="str">
        <f>IF(Input!C99="","-",Input!C99)</f>
        <v>-</v>
      </c>
      <c r="D99" s="85" t="str">
        <f>IF(Input!D99="","-",Input!D99)</f>
        <v>-</v>
      </c>
      <c r="E99" s="85" t="str">
        <f>IF(Input!E99="","-",Input!E99)</f>
        <v>-</v>
      </c>
      <c r="F99" s="85" t="str">
        <f>IF(Input!F99="","-",Input!F99)</f>
        <v>-</v>
      </c>
      <c r="G99" s="85" t="str">
        <f>IF(Input!G99="","-",Input!G99)</f>
        <v>-</v>
      </c>
      <c r="H99" s="86" t="str">
        <f>IF(Input!H99="","-",Input!H99)</f>
        <v>-</v>
      </c>
      <c r="I99" s="308" t="str">
        <f>IF(Input!I99="","-",Input!I99)</f>
        <v>-</v>
      </c>
      <c r="K99" s="113" t="str">
        <f>IF(ISBLANK(VLOOKUP($A99,'MAIN - SCORING'!$B$14:$L$115,6,FALSE)),"-",VLOOKUP($A99,'MAIN - SCORING'!$B$14:$L$115,6,FALSE))</f>
        <v>-</v>
      </c>
      <c r="L99" s="113" t="str">
        <f>IF(ISBLANK(VLOOKUP($A99,'MAIN - SCORING'!$B$14:$L$115,7,FALSE)),"-",VLOOKUP($A99,'MAIN - SCORING'!$B$14:$L$115,7,FALSE))</f>
        <v>-</v>
      </c>
      <c r="M99" s="118">
        <f t="shared" si="245"/>
        <v>0</v>
      </c>
      <c r="N99" s="113" t="str">
        <f>IF(ISBLANK(VLOOKUP($A99,'MAIN - SCORING'!$B$14:$L$115,8,FALSE)),"-",VLOOKUP($A99,'MAIN - SCORING'!$B$14:$L$115,8,FALSE))</f>
        <v>-</v>
      </c>
      <c r="O99" s="113" t="str">
        <f>IF(ISBLANK(VLOOKUP($A99,'MAIN - SCORING'!$B$14:$L$115,9,FALSE)),"-",VLOOKUP($A99,'MAIN - SCORING'!$B$14:$L$115,9,FALSE))</f>
        <v>-</v>
      </c>
      <c r="P99" s="118">
        <f t="shared" si="246"/>
        <v>0</v>
      </c>
      <c r="Q99" s="113" t="str">
        <f>IF(ISBLANK(VLOOKUP($A99,'MAIN - SCORING'!$B$14:$L$115,10,FALSE)),"-",VLOOKUP($A99,'MAIN - SCORING'!$B$14:$L$115,10,FALSE))</f>
        <v>-</v>
      </c>
      <c r="R99" s="113" t="str">
        <f>IF(ISBLANK(VLOOKUP($A99,'MAIN - SCORING'!$B$14:$L$115,11,FALSE)),"-",VLOOKUP($A99,'MAIN - SCORING'!$B$14:$L$115,11,FALSE))</f>
        <v>-</v>
      </c>
      <c r="S99" s="118">
        <f t="shared" si="247"/>
        <v>0</v>
      </c>
      <c r="T99" s="111">
        <f t="shared" si="248"/>
        <v>0</v>
      </c>
      <c r="U99" s="113" t="str">
        <f>IF(ISBLANK(VLOOKUP($A99,'MAIN - SCORING'!$N$14:$X$115,6,FALSE)),"-",VLOOKUP($A99,'MAIN - SCORING'!$N$14:$X$115,6,FALSE))</f>
        <v>-</v>
      </c>
      <c r="V99" s="113" t="str">
        <f>IF(ISBLANK(VLOOKUP($A99,'MAIN - SCORING'!$N$14:$X$115,7,FALSE)),"-",VLOOKUP($A99,'MAIN - SCORING'!$N$14:$X$115,7,FALSE))</f>
        <v>-</v>
      </c>
      <c r="W99" s="118">
        <f t="shared" si="249"/>
        <v>0</v>
      </c>
      <c r="X99" s="113" t="str">
        <f>IF(ISBLANK(VLOOKUP($A99,'MAIN - SCORING'!$N$14:$X$115,8,FALSE)),"-",VLOOKUP($A99,'MAIN - SCORING'!$N$14:$X$115,8,FALSE))</f>
        <v>-</v>
      </c>
      <c r="Y99" s="113" t="str">
        <f>IF(ISBLANK(VLOOKUP($A99,'MAIN - SCORING'!$N$14:$X$115,9,FALSE)),"-",VLOOKUP($A99,'MAIN - SCORING'!$N$14:$X$115,9,FALSE))</f>
        <v>-</v>
      </c>
      <c r="Z99" s="118">
        <f t="shared" si="250"/>
        <v>0</v>
      </c>
      <c r="AA99" s="113" t="str">
        <f>IF(ISBLANK(VLOOKUP($A99,'MAIN - SCORING'!$N$14:$X$115,10,FALSE)),"-",VLOOKUP($A99,'MAIN - SCORING'!$N$14:$X$115,10,FALSE))</f>
        <v>-</v>
      </c>
      <c r="AB99" s="113" t="str">
        <f>IF(ISBLANK(VLOOKUP($A99,'MAIN - SCORING'!$N$14:$X$115,11,FALSE)),"-",VLOOKUP($A99,'MAIN - SCORING'!$N$14:$X$115,11,FALSE))</f>
        <v>-</v>
      </c>
      <c r="AC99" s="118">
        <f t="shared" si="251"/>
        <v>0</v>
      </c>
      <c r="AD99" s="111">
        <f t="shared" si="252"/>
        <v>0</v>
      </c>
      <c r="AE99" s="113" t="str">
        <f>IF(ISBLANK(VLOOKUP($A99,'MAIN - SCORING'!$Z$14:$AJ$115,6,FALSE)),"-",VLOOKUP($A99,'MAIN - SCORING'!$Z$14:$AJ$115,6,FALSE))</f>
        <v>-</v>
      </c>
      <c r="AF99" s="113" t="str">
        <f>IF(ISBLANK(VLOOKUP($A99,'MAIN - SCORING'!$Z$14:$AJ$115,7,FALSE)),"-",VLOOKUP($A99,'MAIN - SCORING'!$Z$14:$AJ$115,7,FALSE))</f>
        <v>-</v>
      </c>
      <c r="AG99" s="118">
        <f t="shared" si="253"/>
        <v>0</v>
      </c>
      <c r="AH99" s="113" t="str">
        <f>IF(ISBLANK(VLOOKUP($A99,'MAIN - SCORING'!$Z$14:$AJ$115,8,FALSE)),"-",VLOOKUP($A99,'MAIN - SCORING'!$Z$14:$AJ$115,8,FALSE))</f>
        <v>-</v>
      </c>
      <c r="AI99" s="113" t="str">
        <f>IF(ISBLANK(VLOOKUP($A99,'MAIN - SCORING'!$Z$14:$AJ$115,9,FALSE)),"-",VLOOKUP($A99,'MAIN - SCORING'!$Z$14:$AJ$115,9,FALSE))</f>
        <v>-</v>
      </c>
      <c r="AJ99" s="118">
        <f t="shared" si="254"/>
        <v>0</v>
      </c>
      <c r="AK99" s="113" t="str">
        <f>IF(ISBLANK(VLOOKUP($A99,'MAIN - SCORING'!$Z$14:$AJ$115,10,FALSE)),"-",VLOOKUP($A99,'MAIN - SCORING'!$Z$14:$AJ$115,10,FALSE))</f>
        <v>-</v>
      </c>
      <c r="AL99" s="113" t="str">
        <f>IF(ISBLANK(VLOOKUP($A99,'MAIN - SCORING'!$Z$14:$AJ$115,11,FALSE)),"-",VLOOKUP($A99,'MAIN - SCORING'!$Z$14:$AJ$115,11,FALSE))</f>
        <v>-</v>
      </c>
      <c r="AM99" s="118">
        <f t="shared" si="255"/>
        <v>0</v>
      </c>
      <c r="AN99" s="111">
        <f t="shared" si="256"/>
        <v>0</v>
      </c>
      <c r="AP99" s="115" t="str">
        <f t="shared" si="154"/>
        <v>-</v>
      </c>
      <c r="AQ99" s="130">
        <f t="shared" si="244"/>
        <v>0</v>
      </c>
      <c r="AR99" s="131">
        <f>IF(AQ99="-","-",(AQ99*Lookups!$T$3))</f>
        <v>0</v>
      </c>
      <c r="AS99" s="92" t="str">
        <f t="shared" si="224"/>
        <v>-</v>
      </c>
      <c r="AT99" s="92" t="str">
        <f t="shared" si="225"/>
        <v>-</v>
      </c>
      <c r="AU99" s="92" t="str">
        <f t="shared" si="226"/>
        <v>-</v>
      </c>
      <c r="AV99" s="93" t="str">
        <f>IF(I99="-","-",(I99/Lookups!$T$3))</f>
        <v>-</v>
      </c>
      <c r="AW99" s="94" t="str">
        <f t="shared" si="227"/>
        <v>-</v>
      </c>
      <c r="AX99" s="95" t="str">
        <f>IF(AW99="M",VLOOKUP(TEXT(MROUND(AV99,0.05),"#.00"),Lookups!$D$8:$E$3912,2,FALSE),"-")</f>
        <v>-</v>
      </c>
      <c r="AY99" s="95" t="str">
        <f>IF(AW99="W",VLOOKUP(TEXT(MROUND(AV99,0.05),"#.00"),Lookups!$J$8:$K$2640,2,FALSE),"-")</f>
        <v>-</v>
      </c>
      <c r="AZ99" s="95" t="str">
        <f>IF(H99="-","-",IF(AS99="Master",VLOOKUP(H99,Lookups!$O$8:$P$59,2,FALSE),"-"))</f>
        <v>-</v>
      </c>
      <c r="BB99" s="113" t="str">
        <f>IF(G99="-","-",VLOOKUP(G99,Input!$BZ$7:$CA$83,2,FALSE))</f>
        <v>-</v>
      </c>
      <c r="BD99" s="138" t="str">
        <f t="shared" si="158"/>
        <v>-</v>
      </c>
      <c r="BE99" s="139" t="str">
        <f t="shared" si="159"/>
        <v>-</v>
      </c>
      <c r="BF99" s="138" t="str">
        <f t="shared" si="160"/>
        <v>-</v>
      </c>
      <c r="BG99" s="139" t="str">
        <f t="shared" si="161"/>
        <v>-</v>
      </c>
      <c r="BH99" s="138" t="str">
        <f t="shared" si="162"/>
        <v>-</v>
      </c>
      <c r="BI99" s="139" t="str">
        <f t="shared" si="163"/>
        <v>-</v>
      </c>
      <c r="BJ99" s="138" t="str">
        <f t="shared" si="164"/>
        <v>-</v>
      </c>
      <c r="BK99" s="139" t="str">
        <f t="shared" si="165"/>
        <v>-</v>
      </c>
      <c r="BL99" s="138" t="str">
        <f t="shared" si="166"/>
        <v>-</v>
      </c>
      <c r="BM99" s="139" t="str">
        <f t="shared" si="167"/>
        <v>-</v>
      </c>
      <c r="BN99" s="138" t="str">
        <f t="shared" si="168"/>
        <v>-</v>
      </c>
      <c r="BO99" s="139" t="str">
        <f t="shared" si="169"/>
        <v>-</v>
      </c>
      <c r="BP99" s="138" t="str">
        <f t="shared" si="170"/>
        <v>-</v>
      </c>
      <c r="BQ99" s="139" t="str">
        <f t="shared" si="171"/>
        <v>-</v>
      </c>
      <c r="BR99" s="138" t="str">
        <f t="shared" si="172"/>
        <v>-</v>
      </c>
      <c r="BS99" s="139" t="str">
        <f t="shared" si="173"/>
        <v>-</v>
      </c>
      <c r="BT99" s="138" t="str">
        <f t="shared" si="174"/>
        <v>-</v>
      </c>
      <c r="BU99" s="139" t="str">
        <f t="shared" si="175"/>
        <v>-</v>
      </c>
      <c r="BV99" s="138" t="str">
        <f t="shared" si="176"/>
        <v>-</v>
      </c>
      <c r="BW99" s="139" t="str">
        <f t="shared" si="177"/>
        <v>-</v>
      </c>
      <c r="BX99" s="138" t="str">
        <f t="shared" si="178"/>
        <v>-</v>
      </c>
      <c r="BY99" s="139" t="str">
        <f t="shared" si="179"/>
        <v>-</v>
      </c>
      <c r="BZ99" s="138" t="str">
        <f t="shared" si="180"/>
        <v>-</v>
      </c>
      <c r="CA99" s="139" t="str">
        <f t="shared" si="181"/>
        <v>-</v>
      </c>
      <c r="CB99" s="138" t="str">
        <f t="shared" si="182"/>
        <v>-</v>
      </c>
      <c r="CC99" s="139" t="str">
        <f t="shared" si="183"/>
        <v>-</v>
      </c>
      <c r="CD99" s="138" t="str">
        <f t="shared" si="184"/>
        <v>-</v>
      </c>
      <c r="CE99" s="139" t="str">
        <f t="shared" si="185"/>
        <v>-</v>
      </c>
      <c r="CF99" s="138" t="str">
        <f t="shared" si="186"/>
        <v>-</v>
      </c>
      <c r="CG99" s="139" t="str">
        <f t="shared" si="187"/>
        <v>-</v>
      </c>
      <c r="CH99" s="138" t="str">
        <f t="shared" si="188"/>
        <v>-</v>
      </c>
      <c r="CI99" s="139" t="str">
        <f t="shared" si="189"/>
        <v>-</v>
      </c>
      <c r="CJ99" s="138" t="str">
        <f t="shared" si="190"/>
        <v>-</v>
      </c>
      <c r="CK99" s="139" t="str">
        <f t="shared" si="191"/>
        <v>-</v>
      </c>
      <c r="CL99" s="138" t="str">
        <f t="shared" si="192"/>
        <v>-</v>
      </c>
      <c r="CM99" s="139" t="str">
        <f t="shared" si="193"/>
        <v>-</v>
      </c>
      <c r="CN99" s="138" t="str">
        <f t="shared" si="194"/>
        <v>-</v>
      </c>
      <c r="CO99" s="139" t="str">
        <f t="shared" si="195"/>
        <v>-</v>
      </c>
      <c r="CP99" s="138" t="str">
        <f t="shared" si="196"/>
        <v>-</v>
      </c>
      <c r="CQ99" s="139" t="str">
        <f t="shared" si="197"/>
        <v>-</v>
      </c>
      <c r="CR99" s="138" t="str">
        <f t="shared" si="198"/>
        <v>-</v>
      </c>
      <c r="CS99" s="139" t="str">
        <f t="shared" si="199"/>
        <v>-</v>
      </c>
      <c r="CT99" s="138" t="str">
        <f t="shared" si="200"/>
        <v>-</v>
      </c>
      <c r="CU99" s="139" t="str">
        <f t="shared" si="201"/>
        <v>-</v>
      </c>
      <c r="CV99" s="138" t="str">
        <f t="shared" si="202"/>
        <v>-</v>
      </c>
      <c r="CW99" s="139" t="str">
        <f t="shared" si="203"/>
        <v>-</v>
      </c>
      <c r="CX99" s="138" t="str">
        <f t="shared" si="204"/>
        <v>-</v>
      </c>
      <c r="CY99" s="139" t="str">
        <f t="shared" si="205"/>
        <v>-</v>
      </c>
      <c r="CZ99" s="138" t="str">
        <f t="shared" si="206"/>
        <v>-</v>
      </c>
      <c r="DA99" s="139" t="str">
        <f t="shared" si="207"/>
        <v>-</v>
      </c>
      <c r="DB99" s="138" t="str">
        <f t="shared" si="208"/>
        <v>-</v>
      </c>
      <c r="DC99" s="139" t="str">
        <f t="shared" si="209"/>
        <v>-</v>
      </c>
      <c r="DD99" s="138" t="str">
        <f t="shared" si="210"/>
        <v>-</v>
      </c>
      <c r="DE99" s="139" t="str">
        <f t="shared" si="211"/>
        <v>-</v>
      </c>
      <c r="DF99" s="138" t="str">
        <f t="shared" si="212"/>
        <v>-</v>
      </c>
      <c r="DG99" s="139" t="str">
        <f t="shared" si="213"/>
        <v>-</v>
      </c>
      <c r="DH99" s="138" t="str">
        <f t="shared" si="214"/>
        <v>-</v>
      </c>
      <c r="DI99" s="139" t="str">
        <f t="shared" si="215"/>
        <v>-</v>
      </c>
      <c r="DJ99" s="138" t="str">
        <f t="shared" si="216"/>
        <v>-</v>
      </c>
      <c r="DK99" s="139" t="str">
        <f t="shared" si="217"/>
        <v>-</v>
      </c>
    </row>
    <row r="100" spans="1:115" x14ac:dyDescent="0.25">
      <c r="A100" s="44" t="str">
        <f>IF(Input!A100="","-",Input!A100)</f>
        <v>-</v>
      </c>
      <c r="B100" s="44">
        <f>IF(Input!B100="","-",Input!B100)</f>
        <v>93</v>
      </c>
      <c r="C100" s="85" t="str">
        <f>IF(Input!C100="","-",Input!C100)</f>
        <v>-</v>
      </c>
      <c r="D100" s="85" t="str">
        <f>IF(Input!D100="","-",Input!D100)</f>
        <v>-</v>
      </c>
      <c r="E100" s="85" t="str">
        <f>IF(Input!E100="","-",Input!E100)</f>
        <v>-</v>
      </c>
      <c r="F100" s="85" t="str">
        <f>IF(Input!F100="","-",Input!F100)</f>
        <v>-</v>
      </c>
      <c r="G100" s="85" t="str">
        <f>IF(Input!G100="","-",Input!G100)</f>
        <v>-</v>
      </c>
      <c r="H100" s="86" t="str">
        <f>IF(Input!H100="","-",Input!H100)</f>
        <v>-</v>
      </c>
      <c r="I100" s="308" t="str">
        <f>IF(Input!I100="","-",Input!I100)</f>
        <v>-</v>
      </c>
      <c r="K100" s="113" t="str">
        <f>IF(ISBLANK(VLOOKUP($A100,'MAIN - SCORING'!$B$14:$L$115,6,FALSE)),"-",VLOOKUP($A100,'MAIN - SCORING'!$B$14:$L$115,6,FALSE))</f>
        <v>-</v>
      </c>
      <c r="L100" s="113" t="str">
        <f>IF(ISBLANK(VLOOKUP($A100,'MAIN - SCORING'!$B$14:$L$115,7,FALSE)),"-",VLOOKUP($A100,'MAIN - SCORING'!$B$14:$L$115,7,FALSE))</f>
        <v>-</v>
      </c>
      <c r="M100" s="118">
        <f t="shared" si="245"/>
        <v>0</v>
      </c>
      <c r="N100" s="113" t="str">
        <f>IF(ISBLANK(VLOOKUP($A100,'MAIN - SCORING'!$B$14:$L$115,8,FALSE)),"-",VLOOKUP($A100,'MAIN - SCORING'!$B$14:$L$115,8,FALSE))</f>
        <v>-</v>
      </c>
      <c r="O100" s="113" t="str">
        <f>IF(ISBLANK(VLOOKUP($A100,'MAIN - SCORING'!$B$14:$L$115,9,FALSE)),"-",VLOOKUP($A100,'MAIN - SCORING'!$B$14:$L$115,9,FALSE))</f>
        <v>-</v>
      </c>
      <c r="P100" s="118">
        <f t="shared" si="246"/>
        <v>0</v>
      </c>
      <c r="Q100" s="113" t="str">
        <f>IF(ISBLANK(VLOOKUP($A100,'MAIN - SCORING'!$B$14:$L$115,10,FALSE)),"-",VLOOKUP($A100,'MAIN - SCORING'!$B$14:$L$115,10,FALSE))</f>
        <v>-</v>
      </c>
      <c r="R100" s="113" t="str">
        <f>IF(ISBLANK(VLOOKUP($A100,'MAIN - SCORING'!$B$14:$L$115,11,FALSE)),"-",VLOOKUP($A100,'MAIN - SCORING'!$B$14:$L$115,11,FALSE))</f>
        <v>-</v>
      </c>
      <c r="S100" s="118">
        <f t="shared" si="247"/>
        <v>0</v>
      </c>
      <c r="T100" s="111">
        <f t="shared" si="248"/>
        <v>0</v>
      </c>
      <c r="U100" s="113" t="str">
        <f>IF(ISBLANK(VLOOKUP($A100,'MAIN - SCORING'!$N$14:$X$115,6,FALSE)),"-",VLOOKUP($A100,'MAIN - SCORING'!$N$14:$X$115,6,FALSE))</f>
        <v>-</v>
      </c>
      <c r="V100" s="113" t="str">
        <f>IF(ISBLANK(VLOOKUP($A100,'MAIN - SCORING'!$N$14:$X$115,7,FALSE)),"-",VLOOKUP($A100,'MAIN - SCORING'!$N$14:$X$115,7,FALSE))</f>
        <v>-</v>
      </c>
      <c r="W100" s="118">
        <f t="shared" si="249"/>
        <v>0</v>
      </c>
      <c r="X100" s="113" t="str">
        <f>IF(ISBLANK(VLOOKUP($A100,'MAIN - SCORING'!$N$14:$X$115,8,FALSE)),"-",VLOOKUP($A100,'MAIN - SCORING'!$N$14:$X$115,8,FALSE))</f>
        <v>-</v>
      </c>
      <c r="Y100" s="113" t="str">
        <f>IF(ISBLANK(VLOOKUP($A100,'MAIN - SCORING'!$N$14:$X$115,9,FALSE)),"-",VLOOKUP($A100,'MAIN - SCORING'!$N$14:$X$115,9,FALSE))</f>
        <v>-</v>
      </c>
      <c r="Z100" s="118">
        <f t="shared" si="250"/>
        <v>0</v>
      </c>
      <c r="AA100" s="113" t="str">
        <f>IF(ISBLANK(VLOOKUP($A100,'MAIN - SCORING'!$N$14:$X$115,10,FALSE)),"-",VLOOKUP($A100,'MAIN - SCORING'!$N$14:$X$115,10,FALSE))</f>
        <v>-</v>
      </c>
      <c r="AB100" s="113" t="str">
        <f>IF(ISBLANK(VLOOKUP($A100,'MAIN - SCORING'!$N$14:$X$115,11,FALSE)),"-",VLOOKUP($A100,'MAIN - SCORING'!$N$14:$X$115,11,FALSE))</f>
        <v>-</v>
      </c>
      <c r="AC100" s="118">
        <f t="shared" si="251"/>
        <v>0</v>
      </c>
      <c r="AD100" s="111">
        <f t="shared" si="252"/>
        <v>0</v>
      </c>
      <c r="AE100" s="113" t="str">
        <f>IF(ISBLANK(VLOOKUP($A100,'MAIN - SCORING'!$Z$14:$AJ$115,6,FALSE)),"-",VLOOKUP($A100,'MAIN - SCORING'!$Z$14:$AJ$115,6,FALSE))</f>
        <v>-</v>
      </c>
      <c r="AF100" s="113" t="str">
        <f>IF(ISBLANK(VLOOKUP($A100,'MAIN - SCORING'!$Z$14:$AJ$115,7,FALSE)),"-",VLOOKUP($A100,'MAIN - SCORING'!$Z$14:$AJ$115,7,FALSE))</f>
        <v>-</v>
      </c>
      <c r="AG100" s="118">
        <f t="shared" si="253"/>
        <v>0</v>
      </c>
      <c r="AH100" s="113" t="str">
        <f>IF(ISBLANK(VLOOKUP($A100,'MAIN - SCORING'!$Z$14:$AJ$115,8,FALSE)),"-",VLOOKUP($A100,'MAIN - SCORING'!$Z$14:$AJ$115,8,FALSE))</f>
        <v>-</v>
      </c>
      <c r="AI100" s="113" t="str">
        <f>IF(ISBLANK(VLOOKUP($A100,'MAIN - SCORING'!$Z$14:$AJ$115,9,FALSE)),"-",VLOOKUP($A100,'MAIN - SCORING'!$Z$14:$AJ$115,9,FALSE))</f>
        <v>-</v>
      </c>
      <c r="AJ100" s="118">
        <f t="shared" si="254"/>
        <v>0</v>
      </c>
      <c r="AK100" s="113" t="str">
        <f>IF(ISBLANK(VLOOKUP($A100,'MAIN - SCORING'!$Z$14:$AJ$115,10,FALSE)),"-",VLOOKUP($A100,'MAIN - SCORING'!$Z$14:$AJ$115,10,FALSE))</f>
        <v>-</v>
      </c>
      <c r="AL100" s="113" t="str">
        <f>IF(ISBLANK(VLOOKUP($A100,'MAIN - SCORING'!$Z$14:$AJ$115,11,FALSE)),"-",VLOOKUP($A100,'MAIN - SCORING'!$Z$14:$AJ$115,11,FALSE))</f>
        <v>-</v>
      </c>
      <c r="AM100" s="118">
        <f t="shared" si="255"/>
        <v>0</v>
      </c>
      <c r="AN100" s="111">
        <f t="shared" si="256"/>
        <v>0</v>
      </c>
      <c r="AP100" s="115" t="str">
        <f t="shared" si="154"/>
        <v>-</v>
      </c>
      <c r="AQ100" s="130">
        <f t="shared" si="244"/>
        <v>0</v>
      </c>
      <c r="AR100" s="131">
        <f>IF(AQ100="-","-",(AQ100*Lookups!$T$3))</f>
        <v>0</v>
      </c>
      <c r="AS100" s="92" t="str">
        <f t="shared" ref="AS100:AS107" si="257">IF(ISERROR(SEARCH("master",G100)),"-","Master")</f>
        <v>-</v>
      </c>
      <c r="AT100" s="92" t="str">
        <f t="shared" ref="AT100:AT107" si="258">IF(ISERROR(SEARCH("bench only",G100)),"-","BO")</f>
        <v>-</v>
      </c>
      <c r="AU100" s="92" t="str">
        <f t="shared" ref="AU100:AU107" si="259">IF(AT100="-","-",IF($T$4="bench",T100,IF($AD$4="bench",AD100,AN100)))</f>
        <v>-</v>
      </c>
      <c r="AV100" s="93" t="str">
        <f>IF(I100="-","-",(I100/Lookups!$T$3))</f>
        <v>-</v>
      </c>
      <c r="AW100" s="94" t="str">
        <f t="shared" ref="AW100:AW107" si="260">IF(ISERR(SEARCH("women",G100)&gt;0),IF(ISERR(SEARCH("men",G100)&gt;0),"-","M"),"W")</f>
        <v>-</v>
      </c>
      <c r="AX100" s="95" t="str">
        <f>IF(AW100="M",VLOOKUP(TEXT(MROUND(AV100,0.05),"#.00"),Lookups!$D$8:$E$3912,2,FALSE),"-")</f>
        <v>-</v>
      </c>
      <c r="AY100" s="95" t="str">
        <f>IF(AW100="W",VLOOKUP(TEXT(MROUND(AV100,0.05),"#.00"),Lookups!$J$8:$K$2640,2,FALSE),"-")</f>
        <v>-</v>
      </c>
      <c r="AZ100" s="95" t="str">
        <f>IF(H100="-","-",IF(AS100="Master",VLOOKUP(H100,Lookups!$O$8:$P$59,2,FALSE),"-"))</f>
        <v>-</v>
      </c>
      <c r="BB100" s="113" t="str">
        <f>IF(G100="-","-",VLOOKUP(G100,Input!$BZ$7:$CA$83,2,FALSE))</f>
        <v>-</v>
      </c>
      <c r="BD100" s="138" t="str">
        <f t="shared" si="158"/>
        <v>-</v>
      </c>
      <c r="BE100" s="139" t="str">
        <f t="shared" si="159"/>
        <v>-</v>
      </c>
      <c r="BF100" s="138" t="str">
        <f t="shared" si="160"/>
        <v>-</v>
      </c>
      <c r="BG100" s="139" t="str">
        <f t="shared" si="161"/>
        <v>-</v>
      </c>
      <c r="BH100" s="138" t="str">
        <f t="shared" si="162"/>
        <v>-</v>
      </c>
      <c r="BI100" s="139" t="str">
        <f t="shared" si="163"/>
        <v>-</v>
      </c>
      <c r="BJ100" s="138" t="str">
        <f t="shared" si="164"/>
        <v>-</v>
      </c>
      <c r="BK100" s="139" t="str">
        <f t="shared" si="165"/>
        <v>-</v>
      </c>
      <c r="BL100" s="138" t="str">
        <f t="shared" si="166"/>
        <v>-</v>
      </c>
      <c r="BM100" s="139" t="str">
        <f t="shared" si="167"/>
        <v>-</v>
      </c>
      <c r="BN100" s="138" t="str">
        <f t="shared" si="168"/>
        <v>-</v>
      </c>
      <c r="BO100" s="139" t="str">
        <f t="shared" si="169"/>
        <v>-</v>
      </c>
      <c r="BP100" s="138" t="str">
        <f t="shared" si="170"/>
        <v>-</v>
      </c>
      <c r="BQ100" s="139" t="str">
        <f t="shared" si="171"/>
        <v>-</v>
      </c>
      <c r="BR100" s="138" t="str">
        <f t="shared" si="172"/>
        <v>-</v>
      </c>
      <c r="BS100" s="139" t="str">
        <f t="shared" si="173"/>
        <v>-</v>
      </c>
      <c r="BT100" s="138" t="str">
        <f t="shared" si="174"/>
        <v>-</v>
      </c>
      <c r="BU100" s="139" t="str">
        <f t="shared" si="175"/>
        <v>-</v>
      </c>
      <c r="BV100" s="138" t="str">
        <f t="shared" si="176"/>
        <v>-</v>
      </c>
      <c r="BW100" s="139" t="str">
        <f t="shared" si="177"/>
        <v>-</v>
      </c>
      <c r="BX100" s="138" t="str">
        <f t="shared" si="178"/>
        <v>-</v>
      </c>
      <c r="BY100" s="139" t="str">
        <f t="shared" si="179"/>
        <v>-</v>
      </c>
      <c r="BZ100" s="138" t="str">
        <f t="shared" si="180"/>
        <v>-</v>
      </c>
      <c r="CA100" s="139" t="str">
        <f t="shared" si="181"/>
        <v>-</v>
      </c>
      <c r="CB100" s="138" t="str">
        <f t="shared" si="182"/>
        <v>-</v>
      </c>
      <c r="CC100" s="139" t="str">
        <f t="shared" si="183"/>
        <v>-</v>
      </c>
      <c r="CD100" s="138" t="str">
        <f t="shared" si="184"/>
        <v>-</v>
      </c>
      <c r="CE100" s="139" t="str">
        <f t="shared" si="185"/>
        <v>-</v>
      </c>
      <c r="CF100" s="138" t="str">
        <f t="shared" si="186"/>
        <v>-</v>
      </c>
      <c r="CG100" s="139" t="str">
        <f t="shared" si="187"/>
        <v>-</v>
      </c>
      <c r="CH100" s="138" t="str">
        <f t="shared" si="188"/>
        <v>-</v>
      </c>
      <c r="CI100" s="139" t="str">
        <f t="shared" si="189"/>
        <v>-</v>
      </c>
      <c r="CJ100" s="138" t="str">
        <f t="shared" si="190"/>
        <v>-</v>
      </c>
      <c r="CK100" s="139" t="str">
        <f t="shared" si="191"/>
        <v>-</v>
      </c>
      <c r="CL100" s="138" t="str">
        <f t="shared" si="192"/>
        <v>-</v>
      </c>
      <c r="CM100" s="139" t="str">
        <f t="shared" si="193"/>
        <v>-</v>
      </c>
      <c r="CN100" s="138" t="str">
        <f t="shared" si="194"/>
        <v>-</v>
      </c>
      <c r="CO100" s="139" t="str">
        <f t="shared" si="195"/>
        <v>-</v>
      </c>
      <c r="CP100" s="138" t="str">
        <f t="shared" si="196"/>
        <v>-</v>
      </c>
      <c r="CQ100" s="139" t="str">
        <f t="shared" si="197"/>
        <v>-</v>
      </c>
      <c r="CR100" s="138" t="str">
        <f t="shared" si="198"/>
        <v>-</v>
      </c>
      <c r="CS100" s="139" t="str">
        <f t="shared" si="199"/>
        <v>-</v>
      </c>
      <c r="CT100" s="138" t="str">
        <f t="shared" si="200"/>
        <v>-</v>
      </c>
      <c r="CU100" s="139" t="str">
        <f t="shared" si="201"/>
        <v>-</v>
      </c>
      <c r="CV100" s="138" t="str">
        <f t="shared" si="202"/>
        <v>-</v>
      </c>
      <c r="CW100" s="139" t="str">
        <f t="shared" si="203"/>
        <v>-</v>
      </c>
      <c r="CX100" s="138" t="str">
        <f t="shared" si="204"/>
        <v>-</v>
      </c>
      <c r="CY100" s="139" t="str">
        <f t="shared" si="205"/>
        <v>-</v>
      </c>
      <c r="CZ100" s="138" t="str">
        <f t="shared" si="206"/>
        <v>-</v>
      </c>
      <c r="DA100" s="139" t="str">
        <f t="shared" si="207"/>
        <v>-</v>
      </c>
      <c r="DB100" s="138" t="str">
        <f t="shared" si="208"/>
        <v>-</v>
      </c>
      <c r="DC100" s="139" t="str">
        <f t="shared" si="209"/>
        <v>-</v>
      </c>
      <c r="DD100" s="138" t="str">
        <f t="shared" si="210"/>
        <v>-</v>
      </c>
      <c r="DE100" s="139" t="str">
        <f t="shared" si="211"/>
        <v>-</v>
      </c>
      <c r="DF100" s="138" t="str">
        <f t="shared" si="212"/>
        <v>-</v>
      </c>
      <c r="DG100" s="139" t="str">
        <f t="shared" si="213"/>
        <v>-</v>
      </c>
      <c r="DH100" s="138" t="str">
        <f t="shared" si="214"/>
        <v>-</v>
      </c>
      <c r="DI100" s="139" t="str">
        <f t="shared" si="215"/>
        <v>-</v>
      </c>
      <c r="DJ100" s="138" t="str">
        <f t="shared" si="216"/>
        <v>-</v>
      </c>
      <c r="DK100" s="139" t="str">
        <f t="shared" si="217"/>
        <v>-</v>
      </c>
    </row>
    <row r="101" spans="1:115" x14ac:dyDescent="0.25">
      <c r="A101" s="44" t="str">
        <f>IF(Input!A101="","-",Input!A101)</f>
        <v>-</v>
      </c>
      <c r="B101" s="44">
        <f>IF(Input!B101="","-",Input!B101)</f>
        <v>94</v>
      </c>
      <c r="C101" s="85" t="str">
        <f>IF(Input!C101="","-",Input!C101)</f>
        <v>-</v>
      </c>
      <c r="D101" s="85" t="str">
        <f>IF(Input!D101="","-",Input!D101)</f>
        <v>-</v>
      </c>
      <c r="E101" s="85" t="str">
        <f>IF(Input!E101="","-",Input!E101)</f>
        <v>-</v>
      </c>
      <c r="F101" s="85" t="str">
        <f>IF(Input!F101="","-",Input!F101)</f>
        <v>-</v>
      </c>
      <c r="G101" s="85" t="str">
        <f>IF(Input!G101="","-",Input!G101)</f>
        <v>-</v>
      </c>
      <c r="H101" s="86" t="str">
        <f>IF(Input!H101="","-",Input!H101)</f>
        <v>-</v>
      </c>
      <c r="I101" s="308" t="str">
        <f>IF(Input!I101="","-",Input!I101)</f>
        <v>-</v>
      </c>
      <c r="K101" s="113" t="str">
        <f>IF(ISBLANK(VLOOKUP($A101,'MAIN - SCORING'!$B$14:$L$115,6,FALSE)),"-",VLOOKUP($A101,'MAIN - SCORING'!$B$14:$L$115,6,FALSE))</f>
        <v>-</v>
      </c>
      <c r="L101" s="113" t="str">
        <f>IF(ISBLANK(VLOOKUP($A101,'MAIN - SCORING'!$B$14:$L$115,7,FALSE)),"-",VLOOKUP($A101,'MAIN - SCORING'!$B$14:$L$115,7,FALSE))</f>
        <v>-</v>
      </c>
      <c r="M101" s="118">
        <f t="shared" si="245"/>
        <v>0</v>
      </c>
      <c r="N101" s="113" t="str">
        <f>IF(ISBLANK(VLOOKUP($A101,'MAIN - SCORING'!$B$14:$L$115,8,FALSE)),"-",VLOOKUP($A101,'MAIN - SCORING'!$B$14:$L$115,8,FALSE))</f>
        <v>-</v>
      </c>
      <c r="O101" s="113" t="str">
        <f>IF(ISBLANK(VLOOKUP($A101,'MAIN - SCORING'!$B$14:$L$115,9,FALSE)),"-",VLOOKUP($A101,'MAIN - SCORING'!$B$14:$L$115,9,FALSE))</f>
        <v>-</v>
      </c>
      <c r="P101" s="118">
        <f t="shared" si="246"/>
        <v>0</v>
      </c>
      <c r="Q101" s="113" t="str">
        <f>IF(ISBLANK(VLOOKUP($A101,'MAIN - SCORING'!$B$14:$L$115,10,FALSE)),"-",VLOOKUP($A101,'MAIN - SCORING'!$B$14:$L$115,10,FALSE))</f>
        <v>-</v>
      </c>
      <c r="R101" s="113" t="str">
        <f>IF(ISBLANK(VLOOKUP($A101,'MAIN - SCORING'!$B$14:$L$115,11,FALSE)),"-",VLOOKUP($A101,'MAIN - SCORING'!$B$14:$L$115,11,FALSE))</f>
        <v>-</v>
      </c>
      <c r="S101" s="118">
        <f t="shared" si="247"/>
        <v>0</v>
      </c>
      <c r="T101" s="111">
        <f t="shared" si="248"/>
        <v>0</v>
      </c>
      <c r="U101" s="113" t="str">
        <f>IF(ISBLANK(VLOOKUP($A101,'MAIN - SCORING'!$N$14:$X$115,6,FALSE)),"-",VLOOKUP($A101,'MAIN - SCORING'!$N$14:$X$115,6,FALSE))</f>
        <v>-</v>
      </c>
      <c r="V101" s="113" t="str">
        <f>IF(ISBLANK(VLOOKUP($A101,'MAIN - SCORING'!$N$14:$X$115,7,FALSE)),"-",VLOOKUP($A101,'MAIN - SCORING'!$N$14:$X$115,7,FALSE))</f>
        <v>-</v>
      </c>
      <c r="W101" s="118">
        <f t="shared" si="249"/>
        <v>0</v>
      </c>
      <c r="X101" s="113" t="str">
        <f>IF(ISBLANK(VLOOKUP($A101,'MAIN - SCORING'!$N$14:$X$115,8,FALSE)),"-",VLOOKUP($A101,'MAIN - SCORING'!$N$14:$X$115,8,FALSE))</f>
        <v>-</v>
      </c>
      <c r="Y101" s="113" t="str">
        <f>IF(ISBLANK(VLOOKUP($A101,'MAIN - SCORING'!$N$14:$X$115,9,FALSE)),"-",VLOOKUP($A101,'MAIN - SCORING'!$N$14:$X$115,9,FALSE))</f>
        <v>-</v>
      </c>
      <c r="Z101" s="118">
        <f t="shared" si="250"/>
        <v>0</v>
      </c>
      <c r="AA101" s="113" t="str">
        <f>IF(ISBLANK(VLOOKUP($A101,'MAIN - SCORING'!$N$14:$X$115,10,FALSE)),"-",VLOOKUP($A101,'MAIN - SCORING'!$N$14:$X$115,10,FALSE))</f>
        <v>-</v>
      </c>
      <c r="AB101" s="113" t="str">
        <f>IF(ISBLANK(VLOOKUP($A101,'MAIN - SCORING'!$N$14:$X$115,11,FALSE)),"-",VLOOKUP($A101,'MAIN - SCORING'!$N$14:$X$115,11,FALSE))</f>
        <v>-</v>
      </c>
      <c r="AC101" s="118">
        <f t="shared" si="251"/>
        <v>0</v>
      </c>
      <c r="AD101" s="111">
        <f t="shared" si="252"/>
        <v>0</v>
      </c>
      <c r="AE101" s="113" t="str">
        <f>IF(ISBLANK(VLOOKUP($A101,'MAIN - SCORING'!$Z$14:$AJ$115,6,FALSE)),"-",VLOOKUP($A101,'MAIN - SCORING'!$Z$14:$AJ$115,6,FALSE))</f>
        <v>-</v>
      </c>
      <c r="AF101" s="113" t="str">
        <f>IF(ISBLANK(VLOOKUP($A101,'MAIN - SCORING'!$Z$14:$AJ$115,7,FALSE)),"-",VLOOKUP($A101,'MAIN - SCORING'!$Z$14:$AJ$115,7,FALSE))</f>
        <v>-</v>
      </c>
      <c r="AG101" s="118">
        <f t="shared" si="253"/>
        <v>0</v>
      </c>
      <c r="AH101" s="113" t="str">
        <f>IF(ISBLANK(VLOOKUP($A101,'MAIN - SCORING'!$Z$14:$AJ$115,8,FALSE)),"-",VLOOKUP($A101,'MAIN - SCORING'!$Z$14:$AJ$115,8,FALSE))</f>
        <v>-</v>
      </c>
      <c r="AI101" s="113" t="str">
        <f>IF(ISBLANK(VLOOKUP($A101,'MAIN - SCORING'!$Z$14:$AJ$115,9,FALSE)),"-",VLOOKUP($A101,'MAIN - SCORING'!$Z$14:$AJ$115,9,FALSE))</f>
        <v>-</v>
      </c>
      <c r="AJ101" s="118">
        <f t="shared" si="254"/>
        <v>0</v>
      </c>
      <c r="AK101" s="113" t="str">
        <f>IF(ISBLANK(VLOOKUP($A101,'MAIN - SCORING'!$Z$14:$AJ$115,10,FALSE)),"-",VLOOKUP($A101,'MAIN - SCORING'!$Z$14:$AJ$115,10,FALSE))</f>
        <v>-</v>
      </c>
      <c r="AL101" s="113" t="str">
        <f>IF(ISBLANK(VLOOKUP($A101,'MAIN - SCORING'!$Z$14:$AJ$115,11,FALSE)),"-",VLOOKUP($A101,'MAIN - SCORING'!$Z$14:$AJ$115,11,FALSE))</f>
        <v>-</v>
      </c>
      <c r="AM101" s="118">
        <f t="shared" si="255"/>
        <v>0</v>
      </c>
      <c r="AN101" s="111">
        <f t="shared" si="256"/>
        <v>0</v>
      </c>
      <c r="AP101" s="115" t="str">
        <f t="shared" si="154"/>
        <v>-</v>
      </c>
      <c r="AQ101" s="130">
        <f t="shared" si="244"/>
        <v>0</v>
      </c>
      <c r="AR101" s="131">
        <f>IF(AQ101="-","-",(AQ101*Lookups!$T$3))</f>
        <v>0</v>
      </c>
      <c r="AS101" s="92" t="str">
        <f t="shared" si="257"/>
        <v>-</v>
      </c>
      <c r="AT101" s="92" t="str">
        <f t="shared" si="258"/>
        <v>-</v>
      </c>
      <c r="AU101" s="92" t="str">
        <f t="shared" si="259"/>
        <v>-</v>
      </c>
      <c r="AV101" s="93" t="str">
        <f>IF(I101="-","-",(I101/Lookups!$T$3))</f>
        <v>-</v>
      </c>
      <c r="AW101" s="94" t="str">
        <f t="shared" si="260"/>
        <v>-</v>
      </c>
      <c r="AX101" s="95" t="str">
        <f>IF(AW101="M",VLOOKUP(TEXT(MROUND(AV101,0.05),"#.00"),Lookups!$D$8:$E$3912,2,FALSE),"-")</f>
        <v>-</v>
      </c>
      <c r="AY101" s="95" t="str">
        <f>IF(AW101="W",VLOOKUP(TEXT(MROUND(AV101,0.05),"#.00"),Lookups!$J$8:$K$2640,2,FALSE),"-")</f>
        <v>-</v>
      </c>
      <c r="AZ101" s="95" t="str">
        <f>IF(H101="-","-",IF(AS101="Master",VLOOKUP(H101,Lookups!$O$8:$P$59,2,FALSE),"-"))</f>
        <v>-</v>
      </c>
      <c r="BB101" s="113" t="str">
        <f>IF(G101="-","-",VLOOKUP(G101,Input!$BZ$7:$CA$83,2,FALSE))</f>
        <v>-</v>
      </c>
      <c r="BD101" s="138" t="str">
        <f t="shared" si="158"/>
        <v>-</v>
      </c>
      <c r="BE101" s="139" t="str">
        <f t="shared" si="159"/>
        <v>-</v>
      </c>
      <c r="BF101" s="138" t="str">
        <f t="shared" si="160"/>
        <v>-</v>
      </c>
      <c r="BG101" s="139" t="str">
        <f t="shared" si="161"/>
        <v>-</v>
      </c>
      <c r="BH101" s="138" t="str">
        <f t="shared" si="162"/>
        <v>-</v>
      </c>
      <c r="BI101" s="139" t="str">
        <f t="shared" si="163"/>
        <v>-</v>
      </c>
      <c r="BJ101" s="138" t="str">
        <f t="shared" si="164"/>
        <v>-</v>
      </c>
      <c r="BK101" s="139" t="str">
        <f t="shared" si="165"/>
        <v>-</v>
      </c>
      <c r="BL101" s="138" t="str">
        <f t="shared" si="166"/>
        <v>-</v>
      </c>
      <c r="BM101" s="139" t="str">
        <f t="shared" si="167"/>
        <v>-</v>
      </c>
      <c r="BN101" s="138" t="str">
        <f t="shared" si="168"/>
        <v>-</v>
      </c>
      <c r="BO101" s="139" t="str">
        <f t="shared" si="169"/>
        <v>-</v>
      </c>
      <c r="BP101" s="138" t="str">
        <f t="shared" si="170"/>
        <v>-</v>
      </c>
      <c r="BQ101" s="139" t="str">
        <f t="shared" si="171"/>
        <v>-</v>
      </c>
      <c r="BR101" s="138" t="str">
        <f t="shared" si="172"/>
        <v>-</v>
      </c>
      <c r="BS101" s="139" t="str">
        <f t="shared" si="173"/>
        <v>-</v>
      </c>
      <c r="BT101" s="138" t="str">
        <f t="shared" si="174"/>
        <v>-</v>
      </c>
      <c r="BU101" s="139" t="str">
        <f t="shared" si="175"/>
        <v>-</v>
      </c>
      <c r="BV101" s="138" t="str">
        <f t="shared" si="176"/>
        <v>-</v>
      </c>
      <c r="BW101" s="139" t="str">
        <f t="shared" si="177"/>
        <v>-</v>
      </c>
      <c r="BX101" s="138" t="str">
        <f t="shared" si="178"/>
        <v>-</v>
      </c>
      <c r="BY101" s="139" t="str">
        <f t="shared" si="179"/>
        <v>-</v>
      </c>
      <c r="BZ101" s="138" t="str">
        <f t="shared" si="180"/>
        <v>-</v>
      </c>
      <c r="CA101" s="139" t="str">
        <f t="shared" si="181"/>
        <v>-</v>
      </c>
      <c r="CB101" s="138" t="str">
        <f t="shared" si="182"/>
        <v>-</v>
      </c>
      <c r="CC101" s="139" t="str">
        <f t="shared" si="183"/>
        <v>-</v>
      </c>
      <c r="CD101" s="138" t="str">
        <f t="shared" si="184"/>
        <v>-</v>
      </c>
      <c r="CE101" s="139" t="str">
        <f t="shared" si="185"/>
        <v>-</v>
      </c>
      <c r="CF101" s="138" t="str">
        <f t="shared" si="186"/>
        <v>-</v>
      </c>
      <c r="CG101" s="139" t="str">
        <f t="shared" si="187"/>
        <v>-</v>
      </c>
      <c r="CH101" s="138" t="str">
        <f t="shared" si="188"/>
        <v>-</v>
      </c>
      <c r="CI101" s="139" t="str">
        <f t="shared" si="189"/>
        <v>-</v>
      </c>
      <c r="CJ101" s="138" t="str">
        <f t="shared" si="190"/>
        <v>-</v>
      </c>
      <c r="CK101" s="139" t="str">
        <f t="shared" si="191"/>
        <v>-</v>
      </c>
      <c r="CL101" s="138" t="str">
        <f t="shared" si="192"/>
        <v>-</v>
      </c>
      <c r="CM101" s="139" t="str">
        <f t="shared" si="193"/>
        <v>-</v>
      </c>
      <c r="CN101" s="138" t="str">
        <f t="shared" si="194"/>
        <v>-</v>
      </c>
      <c r="CO101" s="139" t="str">
        <f t="shared" si="195"/>
        <v>-</v>
      </c>
      <c r="CP101" s="138" t="str">
        <f t="shared" si="196"/>
        <v>-</v>
      </c>
      <c r="CQ101" s="139" t="str">
        <f t="shared" si="197"/>
        <v>-</v>
      </c>
      <c r="CR101" s="138" t="str">
        <f t="shared" si="198"/>
        <v>-</v>
      </c>
      <c r="CS101" s="139" t="str">
        <f t="shared" si="199"/>
        <v>-</v>
      </c>
      <c r="CT101" s="138" t="str">
        <f t="shared" si="200"/>
        <v>-</v>
      </c>
      <c r="CU101" s="139" t="str">
        <f t="shared" si="201"/>
        <v>-</v>
      </c>
      <c r="CV101" s="138" t="str">
        <f t="shared" si="202"/>
        <v>-</v>
      </c>
      <c r="CW101" s="139" t="str">
        <f t="shared" si="203"/>
        <v>-</v>
      </c>
      <c r="CX101" s="138" t="str">
        <f t="shared" si="204"/>
        <v>-</v>
      </c>
      <c r="CY101" s="139" t="str">
        <f t="shared" si="205"/>
        <v>-</v>
      </c>
      <c r="CZ101" s="138" t="str">
        <f t="shared" si="206"/>
        <v>-</v>
      </c>
      <c r="DA101" s="139" t="str">
        <f t="shared" si="207"/>
        <v>-</v>
      </c>
      <c r="DB101" s="138" t="str">
        <f t="shared" si="208"/>
        <v>-</v>
      </c>
      <c r="DC101" s="139" t="str">
        <f t="shared" si="209"/>
        <v>-</v>
      </c>
      <c r="DD101" s="138" t="str">
        <f t="shared" si="210"/>
        <v>-</v>
      </c>
      <c r="DE101" s="139" t="str">
        <f t="shared" si="211"/>
        <v>-</v>
      </c>
      <c r="DF101" s="138" t="str">
        <f t="shared" si="212"/>
        <v>-</v>
      </c>
      <c r="DG101" s="139" t="str">
        <f t="shared" si="213"/>
        <v>-</v>
      </c>
      <c r="DH101" s="138" t="str">
        <f t="shared" si="214"/>
        <v>-</v>
      </c>
      <c r="DI101" s="139" t="str">
        <f t="shared" si="215"/>
        <v>-</v>
      </c>
      <c r="DJ101" s="138" t="str">
        <f t="shared" si="216"/>
        <v>-</v>
      </c>
      <c r="DK101" s="139" t="str">
        <f t="shared" si="217"/>
        <v>-</v>
      </c>
    </row>
    <row r="102" spans="1:115" x14ac:dyDescent="0.25">
      <c r="A102" s="44" t="str">
        <f>IF(Input!A102="","-",Input!A102)</f>
        <v>-</v>
      </c>
      <c r="B102" s="44">
        <f>IF(Input!B102="","-",Input!B102)</f>
        <v>95</v>
      </c>
      <c r="C102" s="85" t="str">
        <f>IF(Input!C102="","-",Input!C102)</f>
        <v>-</v>
      </c>
      <c r="D102" s="85" t="str">
        <f>IF(Input!D102="","-",Input!D102)</f>
        <v>-</v>
      </c>
      <c r="E102" s="85" t="str">
        <f>IF(Input!E102="","-",Input!E102)</f>
        <v>-</v>
      </c>
      <c r="F102" s="85" t="str">
        <f>IF(Input!F102="","-",Input!F102)</f>
        <v>-</v>
      </c>
      <c r="G102" s="85" t="str">
        <f>IF(Input!G102="","-",Input!G102)</f>
        <v>-</v>
      </c>
      <c r="H102" s="86" t="str">
        <f>IF(Input!H102="","-",Input!H102)</f>
        <v>-</v>
      </c>
      <c r="I102" s="308" t="str">
        <f>IF(Input!I102="","-",Input!I102)</f>
        <v>-</v>
      </c>
      <c r="K102" s="113" t="str">
        <f>IF(ISBLANK(VLOOKUP($A102,'MAIN - SCORING'!$B$14:$L$115,6,FALSE)),"-",VLOOKUP($A102,'MAIN - SCORING'!$B$14:$L$115,6,FALSE))</f>
        <v>-</v>
      </c>
      <c r="L102" s="113" t="str">
        <f>IF(ISBLANK(VLOOKUP($A102,'MAIN - SCORING'!$B$14:$L$115,7,FALSE)),"-",VLOOKUP($A102,'MAIN - SCORING'!$B$14:$L$115,7,FALSE))</f>
        <v>-</v>
      </c>
      <c r="M102" s="118">
        <f t="shared" si="245"/>
        <v>0</v>
      </c>
      <c r="N102" s="113" t="str">
        <f>IF(ISBLANK(VLOOKUP($A102,'MAIN - SCORING'!$B$14:$L$115,8,FALSE)),"-",VLOOKUP($A102,'MAIN - SCORING'!$B$14:$L$115,8,FALSE))</f>
        <v>-</v>
      </c>
      <c r="O102" s="113" t="str">
        <f>IF(ISBLANK(VLOOKUP($A102,'MAIN - SCORING'!$B$14:$L$115,9,FALSE)),"-",VLOOKUP($A102,'MAIN - SCORING'!$B$14:$L$115,9,FALSE))</f>
        <v>-</v>
      </c>
      <c r="P102" s="118">
        <f t="shared" si="246"/>
        <v>0</v>
      </c>
      <c r="Q102" s="113" t="str">
        <f>IF(ISBLANK(VLOOKUP($A102,'MAIN - SCORING'!$B$14:$L$115,10,FALSE)),"-",VLOOKUP($A102,'MAIN - SCORING'!$B$14:$L$115,10,FALSE))</f>
        <v>-</v>
      </c>
      <c r="R102" s="113" t="str">
        <f>IF(ISBLANK(VLOOKUP($A102,'MAIN - SCORING'!$B$14:$L$115,11,FALSE)),"-",VLOOKUP($A102,'MAIN - SCORING'!$B$14:$L$115,11,FALSE))</f>
        <v>-</v>
      </c>
      <c r="S102" s="118">
        <f t="shared" si="247"/>
        <v>0</v>
      </c>
      <c r="T102" s="111">
        <f t="shared" si="248"/>
        <v>0</v>
      </c>
      <c r="U102" s="113" t="str">
        <f>IF(ISBLANK(VLOOKUP($A102,'MAIN - SCORING'!$N$14:$X$115,6,FALSE)),"-",VLOOKUP($A102,'MAIN - SCORING'!$N$14:$X$115,6,FALSE))</f>
        <v>-</v>
      </c>
      <c r="V102" s="113" t="str">
        <f>IF(ISBLANK(VLOOKUP($A102,'MAIN - SCORING'!$N$14:$X$115,7,FALSE)),"-",VLOOKUP($A102,'MAIN - SCORING'!$N$14:$X$115,7,FALSE))</f>
        <v>-</v>
      </c>
      <c r="W102" s="118">
        <f t="shared" si="249"/>
        <v>0</v>
      </c>
      <c r="X102" s="113" t="str">
        <f>IF(ISBLANK(VLOOKUP($A102,'MAIN - SCORING'!$N$14:$X$115,8,FALSE)),"-",VLOOKUP($A102,'MAIN - SCORING'!$N$14:$X$115,8,FALSE))</f>
        <v>-</v>
      </c>
      <c r="Y102" s="113" t="str">
        <f>IF(ISBLANK(VLOOKUP($A102,'MAIN - SCORING'!$N$14:$X$115,9,FALSE)),"-",VLOOKUP($A102,'MAIN - SCORING'!$N$14:$X$115,9,FALSE))</f>
        <v>-</v>
      </c>
      <c r="Z102" s="118">
        <f t="shared" si="250"/>
        <v>0</v>
      </c>
      <c r="AA102" s="113" t="str">
        <f>IF(ISBLANK(VLOOKUP($A102,'MAIN - SCORING'!$N$14:$X$115,10,FALSE)),"-",VLOOKUP($A102,'MAIN - SCORING'!$N$14:$X$115,10,FALSE))</f>
        <v>-</v>
      </c>
      <c r="AB102" s="113" t="str">
        <f>IF(ISBLANK(VLOOKUP($A102,'MAIN - SCORING'!$N$14:$X$115,11,FALSE)),"-",VLOOKUP($A102,'MAIN - SCORING'!$N$14:$X$115,11,FALSE))</f>
        <v>-</v>
      </c>
      <c r="AC102" s="118">
        <f t="shared" si="251"/>
        <v>0</v>
      </c>
      <c r="AD102" s="111">
        <f t="shared" si="252"/>
        <v>0</v>
      </c>
      <c r="AE102" s="113" t="str">
        <f>IF(ISBLANK(VLOOKUP($A102,'MAIN - SCORING'!$Z$14:$AJ$115,6,FALSE)),"-",VLOOKUP($A102,'MAIN - SCORING'!$Z$14:$AJ$115,6,FALSE))</f>
        <v>-</v>
      </c>
      <c r="AF102" s="113" t="str">
        <f>IF(ISBLANK(VLOOKUP($A102,'MAIN - SCORING'!$Z$14:$AJ$115,7,FALSE)),"-",VLOOKUP($A102,'MAIN - SCORING'!$Z$14:$AJ$115,7,FALSE))</f>
        <v>-</v>
      </c>
      <c r="AG102" s="118">
        <f t="shared" si="253"/>
        <v>0</v>
      </c>
      <c r="AH102" s="113" t="str">
        <f>IF(ISBLANK(VLOOKUP($A102,'MAIN - SCORING'!$Z$14:$AJ$115,8,FALSE)),"-",VLOOKUP($A102,'MAIN - SCORING'!$Z$14:$AJ$115,8,FALSE))</f>
        <v>-</v>
      </c>
      <c r="AI102" s="113" t="str">
        <f>IF(ISBLANK(VLOOKUP($A102,'MAIN - SCORING'!$Z$14:$AJ$115,9,FALSE)),"-",VLOOKUP($A102,'MAIN - SCORING'!$Z$14:$AJ$115,9,FALSE))</f>
        <v>-</v>
      </c>
      <c r="AJ102" s="118">
        <f t="shared" si="254"/>
        <v>0</v>
      </c>
      <c r="AK102" s="113" t="str">
        <f>IF(ISBLANK(VLOOKUP($A102,'MAIN - SCORING'!$Z$14:$AJ$115,10,FALSE)),"-",VLOOKUP($A102,'MAIN - SCORING'!$Z$14:$AJ$115,10,FALSE))</f>
        <v>-</v>
      </c>
      <c r="AL102" s="113" t="str">
        <f>IF(ISBLANK(VLOOKUP($A102,'MAIN - SCORING'!$Z$14:$AJ$115,11,FALSE)),"-",VLOOKUP($A102,'MAIN - SCORING'!$Z$14:$AJ$115,11,FALSE))</f>
        <v>-</v>
      </c>
      <c r="AM102" s="118">
        <f t="shared" si="255"/>
        <v>0</v>
      </c>
      <c r="AN102" s="111">
        <f t="shared" si="256"/>
        <v>0</v>
      </c>
      <c r="AP102" s="115" t="str">
        <f t="shared" si="154"/>
        <v>-</v>
      </c>
      <c r="AQ102" s="130">
        <f t="shared" si="244"/>
        <v>0</v>
      </c>
      <c r="AR102" s="131">
        <f>IF(AQ102="-","-",(AQ102*Lookups!$T$3))</f>
        <v>0</v>
      </c>
      <c r="AS102" s="92" t="str">
        <f t="shared" si="257"/>
        <v>-</v>
      </c>
      <c r="AT102" s="92" t="str">
        <f t="shared" si="258"/>
        <v>-</v>
      </c>
      <c r="AU102" s="92" t="str">
        <f t="shared" si="259"/>
        <v>-</v>
      </c>
      <c r="AV102" s="93" t="str">
        <f>IF(I102="-","-",(I102/Lookups!$T$3))</f>
        <v>-</v>
      </c>
      <c r="AW102" s="94" t="str">
        <f t="shared" si="260"/>
        <v>-</v>
      </c>
      <c r="AX102" s="95" t="str">
        <f>IF(AW102="M",VLOOKUP(TEXT(MROUND(AV102,0.05),"#.00"),Lookups!$D$8:$E$3912,2,FALSE),"-")</f>
        <v>-</v>
      </c>
      <c r="AY102" s="95" t="str">
        <f>IF(AW102="W",VLOOKUP(TEXT(MROUND(AV102,0.05),"#.00"),Lookups!$J$8:$K$2640,2,FALSE),"-")</f>
        <v>-</v>
      </c>
      <c r="AZ102" s="95" t="str">
        <f>IF(H102="-","-",IF(AS102="Master",VLOOKUP(H102,Lookups!$O$8:$P$59,2,FALSE),"-"))</f>
        <v>-</v>
      </c>
      <c r="BB102" s="113" t="str">
        <f>IF(G102="-","-",VLOOKUP(G102,Input!$BZ$7:$CA$83,2,FALSE))</f>
        <v>-</v>
      </c>
      <c r="BD102" s="138" t="str">
        <f t="shared" si="158"/>
        <v>-</v>
      </c>
      <c r="BE102" s="139" t="str">
        <f t="shared" si="159"/>
        <v>-</v>
      </c>
      <c r="BF102" s="138" t="str">
        <f t="shared" si="160"/>
        <v>-</v>
      </c>
      <c r="BG102" s="139" t="str">
        <f t="shared" si="161"/>
        <v>-</v>
      </c>
      <c r="BH102" s="138" t="str">
        <f t="shared" si="162"/>
        <v>-</v>
      </c>
      <c r="BI102" s="139" t="str">
        <f t="shared" si="163"/>
        <v>-</v>
      </c>
      <c r="BJ102" s="138" t="str">
        <f t="shared" si="164"/>
        <v>-</v>
      </c>
      <c r="BK102" s="139" t="str">
        <f t="shared" si="165"/>
        <v>-</v>
      </c>
      <c r="BL102" s="138" t="str">
        <f t="shared" si="166"/>
        <v>-</v>
      </c>
      <c r="BM102" s="139" t="str">
        <f t="shared" si="167"/>
        <v>-</v>
      </c>
      <c r="BN102" s="138" t="str">
        <f t="shared" si="168"/>
        <v>-</v>
      </c>
      <c r="BO102" s="139" t="str">
        <f t="shared" si="169"/>
        <v>-</v>
      </c>
      <c r="BP102" s="138" t="str">
        <f t="shared" si="170"/>
        <v>-</v>
      </c>
      <c r="BQ102" s="139" t="str">
        <f t="shared" si="171"/>
        <v>-</v>
      </c>
      <c r="BR102" s="138" t="str">
        <f t="shared" si="172"/>
        <v>-</v>
      </c>
      <c r="BS102" s="139" t="str">
        <f t="shared" si="173"/>
        <v>-</v>
      </c>
      <c r="BT102" s="138" t="str">
        <f t="shared" si="174"/>
        <v>-</v>
      </c>
      <c r="BU102" s="139" t="str">
        <f t="shared" si="175"/>
        <v>-</v>
      </c>
      <c r="BV102" s="138" t="str">
        <f t="shared" si="176"/>
        <v>-</v>
      </c>
      <c r="BW102" s="139" t="str">
        <f t="shared" si="177"/>
        <v>-</v>
      </c>
      <c r="BX102" s="138" t="str">
        <f t="shared" si="178"/>
        <v>-</v>
      </c>
      <c r="BY102" s="139" t="str">
        <f t="shared" si="179"/>
        <v>-</v>
      </c>
      <c r="BZ102" s="138" t="str">
        <f t="shared" si="180"/>
        <v>-</v>
      </c>
      <c r="CA102" s="139" t="str">
        <f t="shared" si="181"/>
        <v>-</v>
      </c>
      <c r="CB102" s="138" t="str">
        <f t="shared" si="182"/>
        <v>-</v>
      </c>
      <c r="CC102" s="139" t="str">
        <f t="shared" si="183"/>
        <v>-</v>
      </c>
      <c r="CD102" s="138" t="str">
        <f t="shared" si="184"/>
        <v>-</v>
      </c>
      <c r="CE102" s="139" t="str">
        <f t="shared" si="185"/>
        <v>-</v>
      </c>
      <c r="CF102" s="138" t="str">
        <f t="shared" si="186"/>
        <v>-</v>
      </c>
      <c r="CG102" s="139" t="str">
        <f t="shared" si="187"/>
        <v>-</v>
      </c>
      <c r="CH102" s="138" t="str">
        <f t="shared" si="188"/>
        <v>-</v>
      </c>
      <c r="CI102" s="139" t="str">
        <f t="shared" si="189"/>
        <v>-</v>
      </c>
      <c r="CJ102" s="138" t="str">
        <f t="shared" si="190"/>
        <v>-</v>
      </c>
      <c r="CK102" s="139" t="str">
        <f t="shared" si="191"/>
        <v>-</v>
      </c>
      <c r="CL102" s="138" t="str">
        <f t="shared" si="192"/>
        <v>-</v>
      </c>
      <c r="CM102" s="139" t="str">
        <f t="shared" si="193"/>
        <v>-</v>
      </c>
      <c r="CN102" s="138" t="str">
        <f t="shared" si="194"/>
        <v>-</v>
      </c>
      <c r="CO102" s="139" t="str">
        <f t="shared" si="195"/>
        <v>-</v>
      </c>
      <c r="CP102" s="138" t="str">
        <f t="shared" si="196"/>
        <v>-</v>
      </c>
      <c r="CQ102" s="139" t="str">
        <f t="shared" si="197"/>
        <v>-</v>
      </c>
      <c r="CR102" s="138" t="str">
        <f t="shared" si="198"/>
        <v>-</v>
      </c>
      <c r="CS102" s="139" t="str">
        <f t="shared" si="199"/>
        <v>-</v>
      </c>
      <c r="CT102" s="138" t="str">
        <f t="shared" si="200"/>
        <v>-</v>
      </c>
      <c r="CU102" s="139" t="str">
        <f t="shared" si="201"/>
        <v>-</v>
      </c>
      <c r="CV102" s="138" t="str">
        <f t="shared" si="202"/>
        <v>-</v>
      </c>
      <c r="CW102" s="139" t="str">
        <f t="shared" si="203"/>
        <v>-</v>
      </c>
      <c r="CX102" s="138" t="str">
        <f t="shared" si="204"/>
        <v>-</v>
      </c>
      <c r="CY102" s="139" t="str">
        <f t="shared" si="205"/>
        <v>-</v>
      </c>
      <c r="CZ102" s="138" t="str">
        <f t="shared" si="206"/>
        <v>-</v>
      </c>
      <c r="DA102" s="139" t="str">
        <f t="shared" si="207"/>
        <v>-</v>
      </c>
      <c r="DB102" s="138" t="str">
        <f t="shared" si="208"/>
        <v>-</v>
      </c>
      <c r="DC102" s="139" t="str">
        <f t="shared" si="209"/>
        <v>-</v>
      </c>
      <c r="DD102" s="138" t="str">
        <f t="shared" si="210"/>
        <v>-</v>
      </c>
      <c r="DE102" s="139" t="str">
        <f t="shared" si="211"/>
        <v>-</v>
      </c>
      <c r="DF102" s="138" t="str">
        <f t="shared" si="212"/>
        <v>-</v>
      </c>
      <c r="DG102" s="139" t="str">
        <f t="shared" si="213"/>
        <v>-</v>
      </c>
      <c r="DH102" s="138" t="str">
        <f t="shared" si="214"/>
        <v>-</v>
      </c>
      <c r="DI102" s="139" t="str">
        <f t="shared" si="215"/>
        <v>-</v>
      </c>
      <c r="DJ102" s="138" t="str">
        <f t="shared" si="216"/>
        <v>-</v>
      </c>
      <c r="DK102" s="139" t="str">
        <f t="shared" si="217"/>
        <v>-</v>
      </c>
    </row>
    <row r="103" spans="1:115" x14ac:dyDescent="0.25">
      <c r="A103" s="44" t="str">
        <f>IF(Input!A103="","-",Input!A103)</f>
        <v>-</v>
      </c>
      <c r="B103" s="44">
        <f>IF(Input!B103="","-",Input!B103)</f>
        <v>96</v>
      </c>
      <c r="C103" s="85" t="str">
        <f>IF(Input!C103="","-",Input!C103)</f>
        <v>-</v>
      </c>
      <c r="D103" s="85" t="str">
        <f>IF(Input!D103="","-",Input!D103)</f>
        <v>-</v>
      </c>
      <c r="E103" s="85" t="str">
        <f>IF(Input!E103="","-",Input!E103)</f>
        <v>-</v>
      </c>
      <c r="F103" s="85" t="str">
        <f>IF(Input!F103="","-",Input!F103)</f>
        <v>-</v>
      </c>
      <c r="G103" s="85" t="str">
        <f>IF(Input!G103="","-",Input!G103)</f>
        <v>-</v>
      </c>
      <c r="H103" s="86" t="str">
        <f>IF(Input!H103="","-",Input!H103)</f>
        <v>-</v>
      </c>
      <c r="I103" s="308" t="str">
        <f>IF(Input!I103="","-",Input!I103)</f>
        <v>-</v>
      </c>
      <c r="K103" s="113" t="str">
        <f>IF(ISBLANK(VLOOKUP($A103,'MAIN - SCORING'!$B$14:$L$115,6,FALSE)),"-",VLOOKUP($A103,'MAIN - SCORING'!$B$14:$L$115,6,FALSE))</f>
        <v>-</v>
      </c>
      <c r="L103" s="113" t="str">
        <f>IF(ISBLANK(VLOOKUP($A103,'MAIN - SCORING'!$B$14:$L$115,7,FALSE)),"-",VLOOKUP($A103,'MAIN - SCORING'!$B$14:$L$115,7,FALSE))</f>
        <v>-</v>
      </c>
      <c r="M103" s="118">
        <f t="shared" si="245"/>
        <v>0</v>
      </c>
      <c r="N103" s="113" t="str">
        <f>IF(ISBLANK(VLOOKUP($A103,'MAIN - SCORING'!$B$14:$L$115,8,FALSE)),"-",VLOOKUP($A103,'MAIN - SCORING'!$B$14:$L$115,8,FALSE))</f>
        <v>-</v>
      </c>
      <c r="O103" s="113" t="str">
        <f>IF(ISBLANK(VLOOKUP($A103,'MAIN - SCORING'!$B$14:$L$115,9,FALSE)),"-",VLOOKUP($A103,'MAIN - SCORING'!$B$14:$L$115,9,FALSE))</f>
        <v>-</v>
      </c>
      <c r="P103" s="118">
        <f t="shared" si="246"/>
        <v>0</v>
      </c>
      <c r="Q103" s="113" t="str">
        <f>IF(ISBLANK(VLOOKUP($A103,'MAIN - SCORING'!$B$14:$L$115,10,FALSE)),"-",VLOOKUP($A103,'MAIN - SCORING'!$B$14:$L$115,10,FALSE))</f>
        <v>-</v>
      </c>
      <c r="R103" s="113" t="str">
        <f>IF(ISBLANK(VLOOKUP($A103,'MAIN - SCORING'!$B$14:$L$115,11,FALSE)),"-",VLOOKUP($A103,'MAIN - SCORING'!$B$14:$L$115,11,FALSE))</f>
        <v>-</v>
      </c>
      <c r="S103" s="118">
        <f t="shared" si="247"/>
        <v>0</v>
      </c>
      <c r="T103" s="111">
        <f t="shared" si="248"/>
        <v>0</v>
      </c>
      <c r="U103" s="113" t="str">
        <f>IF(ISBLANK(VLOOKUP($A103,'MAIN - SCORING'!$N$14:$X$115,6,FALSE)),"-",VLOOKUP($A103,'MAIN - SCORING'!$N$14:$X$115,6,FALSE))</f>
        <v>-</v>
      </c>
      <c r="V103" s="113" t="str">
        <f>IF(ISBLANK(VLOOKUP($A103,'MAIN - SCORING'!$N$14:$X$115,7,FALSE)),"-",VLOOKUP($A103,'MAIN - SCORING'!$N$14:$X$115,7,FALSE))</f>
        <v>-</v>
      </c>
      <c r="W103" s="118">
        <f t="shared" si="249"/>
        <v>0</v>
      </c>
      <c r="X103" s="113" t="str">
        <f>IF(ISBLANK(VLOOKUP($A103,'MAIN - SCORING'!$N$14:$X$115,8,FALSE)),"-",VLOOKUP($A103,'MAIN - SCORING'!$N$14:$X$115,8,FALSE))</f>
        <v>-</v>
      </c>
      <c r="Y103" s="113" t="str">
        <f>IF(ISBLANK(VLOOKUP($A103,'MAIN - SCORING'!$N$14:$X$115,9,FALSE)),"-",VLOOKUP($A103,'MAIN - SCORING'!$N$14:$X$115,9,FALSE))</f>
        <v>-</v>
      </c>
      <c r="Z103" s="118">
        <f t="shared" si="250"/>
        <v>0</v>
      </c>
      <c r="AA103" s="113" t="str">
        <f>IF(ISBLANK(VLOOKUP($A103,'MAIN - SCORING'!$N$14:$X$115,10,FALSE)),"-",VLOOKUP($A103,'MAIN - SCORING'!$N$14:$X$115,10,FALSE))</f>
        <v>-</v>
      </c>
      <c r="AB103" s="113" t="str">
        <f>IF(ISBLANK(VLOOKUP($A103,'MAIN - SCORING'!$N$14:$X$115,11,FALSE)),"-",VLOOKUP($A103,'MAIN - SCORING'!$N$14:$X$115,11,FALSE))</f>
        <v>-</v>
      </c>
      <c r="AC103" s="118">
        <f t="shared" si="251"/>
        <v>0</v>
      </c>
      <c r="AD103" s="111">
        <f t="shared" si="252"/>
        <v>0</v>
      </c>
      <c r="AE103" s="113" t="str">
        <f>IF(ISBLANK(VLOOKUP($A103,'MAIN - SCORING'!$Z$14:$AJ$115,6,FALSE)),"-",VLOOKUP($A103,'MAIN - SCORING'!$Z$14:$AJ$115,6,FALSE))</f>
        <v>-</v>
      </c>
      <c r="AF103" s="113" t="str">
        <f>IF(ISBLANK(VLOOKUP($A103,'MAIN - SCORING'!$Z$14:$AJ$115,7,FALSE)),"-",VLOOKUP($A103,'MAIN - SCORING'!$Z$14:$AJ$115,7,FALSE))</f>
        <v>-</v>
      </c>
      <c r="AG103" s="118">
        <f t="shared" si="253"/>
        <v>0</v>
      </c>
      <c r="AH103" s="113" t="str">
        <f>IF(ISBLANK(VLOOKUP($A103,'MAIN - SCORING'!$Z$14:$AJ$115,8,FALSE)),"-",VLOOKUP($A103,'MAIN - SCORING'!$Z$14:$AJ$115,8,FALSE))</f>
        <v>-</v>
      </c>
      <c r="AI103" s="113" t="str">
        <f>IF(ISBLANK(VLOOKUP($A103,'MAIN - SCORING'!$Z$14:$AJ$115,9,FALSE)),"-",VLOOKUP($A103,'MAIN - SCORING'!$Z$14:$AJ$115,9,FALSE))</f>
        <v>-</v>
      </c>
      <c r="AJ103" s="118">
        <f t="shared" si="254"/>
        <v>0</v>
      </c>
      <c r="AK103" s="113" t="str">
        <f>IF(ISBLANK(VLOOKUP($A103,'MAIN - SCORING'!$Z$14:$AJ$115,10,FALSE)),"-",VLOOKUP($A103,'MAIN - SCORING'!$Z$14:$AJ$115,10,FALSE))</f>
        <v>-</v>
      </c>
      <c r="AL103" s="113" t="str">
        <f>IF(ISBLANK(VLOOKUP($A103,'MAIN - SCORING'!$Z$14:$AJ$115,11,FALSE)),"-",VLOOKUP($A103,'MAIN - SCORING'!$Z$14:$AJ$115,11,FALSE))</f>
        <v>-</v>
      </c>
      <c r="AM103" s="118">
        <f t="shared" si="255"/>
        <v>0</v>
      </c>
      <c r="AN103" s="111">
        <f t="shared" si="256"/>
        <v>0</v>
      </c>
      <c r="AP103" s="115" t="str">
        <f t="shared" si="154"/>
        <v>-</v>
      </c>
      <c r="AQ103" s="130">
        <f t="shared" si="244"/>
        <v>0</v>
      </c>
      <c r="AR103" s="131">
        <f>IF(AQ103="-","-",(AQ103*Lookups!$T$3))</f>
        <v>0</v>
      </c>
      <c r="AS103" s="92" t="str">
        <f t="shared" si="257"/>
        <v>-</v>
      </c>
      <c r="AT103" s="92" t="str">
        <f t="shared" si="258"/>
        <v>-</v>
      </c>
      <c r="AU103" s="92" t="str">
        <f t="shared" si="259"/>
        <v>-</v>
      </c>
      <c r="AV103" s="93" t="str">
        <f>IF(I103="-","-",(I103/Lookups!$T$3))</f>
        <v>-</v>
      </c>
      <c r="AW103" s="94" t="str">
        <f t="shared" si="260"/>
        <v>-</v>
      </c>
      <c r="AX103" s="95" t="str">
        <f>IF(AW103="M",VLOOKUP(TEXT(MROUND(AV103,0.05),"#.00"),Lookups!$D$8:$E$3912,2,FALSE),"-")</f>
        <v>-</v>
      </c>
      <c r="AY103" s="95" t="str">
        <f>IF(AW103="W",VLOOKUP(TEXT(MROUND(AV103,0.05),"#.00"),Lookups!$J$8:$K$2640,2,FALSE),"-")</f>
        <v>-</v>
      </c>
      <c r="AZ103" s="95" t="str">
        <f>IF(H103="-","-",IF(AS103="Master",VLOOKUP(H103,Lookups!$O$8:$P$59,2,FALSE),"-"))</f>
        <v>-</v>
      </c>
      <c r="BB103" s="113" t="str">
        <f>IF(G103="-","-",VLOOKUP(G103,Input!$BZ$7:$CA$83,2,FALSE))</f>
        <v>-</v>
      </c>
      <c r="BD103" s="138" t="str">
        <f t="shared" si="158"/>
        <v>-</v>
      </c>
      <c r="BE103" s="139" t="str">
        <f t="shared" ref="BE103:BE107" si="261">IF(ISNUMBER(BD103),_xlfn.RANK.EQ(BD103,BD$7:BD$108),"-")</f>
        <v>-</v>
      </c>
      <c r="BF103" s="138" t="str">
        <f t="shared" si="160"/>
        <v>-</v>
      </c>
      <c r="BG103" s="139" t="str">
        <f t="shared" ref="BG103:BG107" si="262">IF(ISNUMBER(BF103),_xlfn.RANK.EQ(BF103,BF$7:BF$108),"-")</f>
        <v>-</v>
      </c>
      <c r="BH103" s="138" t="str">
        <f t="shared" si="162"/>
        <v>-</v>
      </c>
      <c r="BI103" s="139" t="str">
        <f t="shared" ref="BI103:BI107" si="263">IF(ISNUMBER(BH103),_xlfn.RANK.EQ(BH103,BH$7:BH$108),"-")</f>
        <v>-</v>
      </c>
      <c r="BJ103" s="138" t="str">
        <f t="shared" si="164"/>
        <v>-</v>
      </c>
      <c r="BK103" s="139" t="str">
        <f t="shared" ref="BK103:BK107" si="264">IF(ISNUMBER(BJ103),_xlfn.RANK.EQ(BJ103,BJ$7:BJ$108),"-")</f>
        <v>-</v>
      </c>
      <c r="BL103" s="138" t="str">
        <f t="shared" si="166"/>
        <v>-</v>
      </c>
      <c r="BM103" s="139" t="str">
        <f t="shared" ref="BM103:BM107" si="265">IF(ISNUMBER(BL103),_xlfn.RANK.EQ(BL103,BL$7:BL$108),"-")</f>
        <v>-</v>
      </c>
      <c r="BN103" s="138" t="str">
        <f t="shared" si="168"/>
        <v>-</v>
      </c>
      <c r="BO103" s="139" t="str">
        <f t="shared" ref="BO103:BO107" si="266">IF(ISNUMBER(BN103),_xlfn.RANK.EQ(BN103,BN$7:BN$108),"-")</f>
        <v>-</v>
      </c>
      <c r="BP103" s="138" t="str">
        <f t="shared" si="170"/>
        <v>-</v>
      </c>
      <c r="BQ103" s="139" t="str">
        <f t="shared" ref="BQ103:BQ107" si="267">IF(ISNUMBER(BP103),_xlfn.RANK.EQ(BP103,BP$7:BP$108),"-")</f>
        <v>-</v>
      </c>
      <c r="BR103" s="138" t="str">
        <f t="shared" si="172"/>
        <v>-</v>
      </c>
      <c r="BS103" s="139" t="str">
        <f t="shared" ref="BS103:BS107" si="268">IF(ISNUMBER(BR103),_xlfn.RANK.EQ(BR103,BR$7:BR$108),"-")</f>
        <v>-</v>
      </c>
      <c r="BT103" s="138" t="str">
        <f t="shared" si="174"/>
        <v>-</v>
      </c>
      <c r="BU103" s="139" t="str">
        <f t="shared" ref="BU103:BU107" si="269">IF(ISNUMBER(BT103),_xlfn.RANK.EQ(BT103,BT$7:BT$108),"-")</f>
        <v>-</v>
      </c>
      <c r="BV103" s="138" t="str">
        <f t="shared" si="176"/>
        <v>-</v>
      </c>
      <c r="BW103" s="139" t="str">
        <f t="shared" ref="BW103:BW107" si="270">IF(ISNUMBER(BV103),_xlfn.RANK.EQ(BV103,BV$7:BV$108),"-")</f>
        <v>-</v>
      </c>
      <c r="BX103" s="138" t="str">
        <f t="shared" si="178"/>
        <v>-</v>
      </c>
      <c r="BY103" s="139" t="str">
        <f t="shared" ref="BY103:BY107" si="271">IF(ISNUMBER(BX103),_xlfn.RANK.EQ(BX103,BX$7:BX$108),"-")</f>
        <v>-</v>
      </c>
      <c r="BZ103" s="138" t="str">
        <f t="shared" si="180"/>
        <v>-</v>
      </c>
      <c r="CA103" s="139" t="str">
        <f t="shared" ref="CA103:CA107" si="272">IF(ISNUMBER(BZ103),_xlfn.RANK.EQ(BZ103,BZ$7:BZ$108),"-")</f>
        <v>-</v>
      </c>
      <c r="CB103" s="138" t="str">
        <f t="shared" si="182"/>
        <v>-</v>
      </c>
      <c r="CC103" s="139" t="str">
        <f t="shared" ref="CC103:CC107" si="273">IF(ISNUMBER(CB103),_xlfn.RANK.EQ(CB103,CB$7:CB$108),"-")</f>
        <v>-</v>
      </c>
      <c r="CD103" s="138" t="str">
        <f t="shared" si="184"/>
        <v>-</v>
      </c>
      <c r="CE103" s="139" t="str">
        <f t="shared" ref="CE103:CE107" si="274">IF(ISNUMBER(CD103),_xlfn.RANK.EQ(CD103,CD$7:CD$108),"-")</f>
        <v>-</v>
      </c>
      <c r="CF103" s="138" t="str">
        <f t="shared" si="186"/>
        <v>-</v>
      </c>
      <c r="CG103" s="139" t="str">
        <f t="shared" ref="CG103:CG107" si="275">IF(ISNUMBER(CF103),_xlfn.RANK.EQ(CF103,CF$7:CF$108),"-")</f>
        <v>-</v>
      </c>
      <c r="CH103" s="138" t="str">
        <f t="shared" si="188"/>
        <v>-</v>
      </c>
      <c r="CI103" s="139" t="str">
        <f t="shared" ref="CI103:CI107" si="276">IF(ISNUMBER(CH103),_xlfn.RANK.EQ(CH103,CH$7:CH$108),"-")</f>
        <v>-</v>
      </c>
      <c r="CJ103" s="138" t="str">
        <f t="shared" si="190"/>
        <v>-</v>
      </c>
      <c r="CK103" s="139" t="str">
        <f t="shared" ref="CK103:CK107" si="277">IF(ISNUMBER(CJ103),_xlfn.RANK.EQ(CJ103,CJ$7:CJ$108),"-")</f>
        <v>-</v>
      </c>
      <c r="CL103" s="138" t="str">
        <f t="shared" si="192"/>
        <v>-</v>
      </c>
      <c r="CM103" s="139" t="str">
        <f t="shared" ref="CM103:CM107" si="278">IF(ISNUMBER(CL103),_xlfn.RANK.EQ(CL103,CL$7:CL$108),"-")</f>
        <v>-</v>
      </c>
      <c r="CN103" s="138" t="str">
        <f t="shared" si="194"/>
        <v>-</v>
      </c>
      <c r="CO103" s="139" t="str">
        <f t="shared" ref="CO103:CO107" si="279">IF(ISNUMBER(CN103),_xlfn.RANK.EQ(CN103,CN$7:CN$108),"-")</f>
        <v>-</v>
      </c>
      <c r="CP103" s="138" t="str">
        <f t="shared" si="196"/>
        <v>-</v>
      </c>
      <c r="CQ103" s="139" t="str">
        <f t="shared" ref="CQ103:CQ107" si="280">IF(ISNUMBER(CP103),_xlfn.RANK.EQ(CP103,CP$7:CP$108),"-")</f>
        <v>-</v>
      </c>
      <c r="CR103" s="138" t="str">
        <f t="shared" si="198"/>
        <v>-</v>
      </c>
      <c r="CS103" s="139" t="str">
        <f t="shared" ref="CS103:CS107" si="281">IF(ISNUMBER(CR103),_xlfn.RANK.EQ(CR103,CR$7:CR$108),"-")</f>
        <v>-</v>
      </c>
      <c r="CT103" s="138" t="str">
        <f t="shared" si="200"/>
        <v>-</v>
      </c>
      <c r="CU103" s="139" t="str">
        <f t="shared" ref="CU103:CU107" si="282">IF(ISNUMBER(CT103),_xlfn.RANK.EQ(CT103,CT$7:CT$108),"-")</f>
        <v>-</v>
      </c>
      <c r="CV103" s="138" t="str">
        <f t="shared" si="202"/>
        <v>-</v>
      </c>
      <c r="CW103" s="139" t="str">
        <f t="shared" ref="CW103:CW107" si="283">IF(ISNUMBER(CV103),_xlfn.RANK.EQ(CV103,CV$7:CV$108),"-")</f>
        <v>-</v>
      </c>
      <c r="CX103" s="138" t="str">
        <f t="shared" si="204"/>
        <v>-</v>
      </c>
      <c r="CY103" s="139" t="str">
        <f t="shared" ref="CY103:CY107" si="284">IF(ISNUMBER(CX103),_xlfn.RANK.EQ(CX103,CX$7:CX$108),"-")</f>
        <v>-</v>
      </c>
      <c r="CZ103" s="138" t="str">
        <f t="shared" si="206"/>
        <v>-</v>
      </c>
      <c r="DA103" s="139" t="str">
        <f t="shared" ref="DA103:DA107" si="285">IF(ISNUMBER(CZ103),_xlfn.RANK.EQ(CZ103,CZ$7:CZ$108),"-")</f>
        <v>-</v>
      </c>
      <c r="DB103" s="138" t="str">
        <f t="shared" si="208"/>
        <v>-</v>
      </c>
      <c r="DC103" s="139" t="str">
        <f t="shared" ref="DC103:DC107" si="286">IF(ISNUMBER(DB103),_xlfn.RANK.EQ(DB103,DB$7:DB$108),"-")</f>
        <v>-</v>
      </c>
      <c r="DD103" s="138" t="str">
        <f t="shared" si="210"/>
        <v>-</v>
      </c>
      <c r="DE103" s="139" t="str">
        <f t="shared" ref="DE103:DE107" si="287">IF(ISNUMBER(DD103),_xlfn.RANK.EQ(DD103,DD$7:DD$108),"-")</f>
        <v>-</v>
      </c>
      <c r="DF103" s="138" t="str">
        <f t="shared" si="212"/>
        <v>-</v>
      </c>
      <c r="DG103" s="139" t="str">
        <f t="shared" ref="DG103:DG107" si="288">IF(ISNUMBER(DF103),_xlfn.RANK.EQ(DF103,DF$7:DF$108),"-")</f>
        <v>-</v>
      </c>
      <c r="DH103" s="138" t="str">
        <f t="shared" si="214"/>
        <v>-</v>
      </c>
      <c r="DI103" s="139" t="str">
        <f t="shared" ref="DI103:DI107" si="289">IF(ISNUMBER(DH103),_xlfn.RANK.EQ(DH103,DH$7:DH$108),"-")</f>
        <v>-</v>
      </c>
      <c r="DJ103" s="138" t="str">
        <f t="shared" si="216"/>
        <v>-</v>
      </c>
      <c r="DK103" s="139" t="str">
        <f t="shared" ref="DK103:DK107" si="290">IF(ISNUMBER(DJ103),_xlfn.RANK.EQ(DJ103,DJ$7:DJ$108),"-")</f>
        <v>-</v>
      </c>
    </row>
    <row r="104" spans="1:115" x14ac:dyDescent="0.25">
      <c r="A104" s="44" t="str">
        <f>IF(Input!A104="","-",Input!A104)</f>
        <v>-</v>
      </c>
      <c r="B104" s="44">
        <f>IF(Input!B104="","-",Input!B104)</f>
        <v>97</v>
      </c>
      <c r="C104" s="85" t="str">
        <f>IF(Input!C104="","-",Input!C104)</f>
        <v>-</v>
      </c>
      <c r="D104" s="85" t="str">
        <f>IF(Input!D104="","-",Input!D104)</f>
        <v>-</v>
      </c>
      <c r="E104" s="85" t="str">
        <f>IF(Input!E104="","-",Input!E104)</f>
        <v>-</v>
      </c>
      <c r="F104" s="85" t="str">
        <f>IF(Input!F104="","-",Input!F104)</f>
        <v>-</v>
      </c>
      <c r="G104" s="85" t="str">
        <f>IF(Input!G104="","-",Input!G104)</f>
        <v>-</v>
      </c>
      <c r="H104" s="86" t="str">
        <f>IF(Input!H104="","-",Input!H104)</f>
        <v>-</v>
      </c>
      <c r="I104" s="308" t="str">
        <f>IF(Input!I104="","-",Input!I104)</f>
        <v>-</v>
      </c>
      <c r="K104" s="113" t="str">
        <f>IF(ISBLANK(VLOOKUP($A104,'MAIN - SCORING'!$B$14:$L$115,6,FALSE)),"-",VLOOKUP($A104,'MAIN - SCORING'!$B$14:$L$115,6,FALSE))</f>
        <v>-</v>
      </c>
      <c r="L104" s="113" t="str">
        <f>IF(ISBLANK(VLOOKUP($A104,'MAIN - SCORING'!$B$14:$L$115,7,FALSE)),"-",VLOOKUP($A104,'MAIN - SCORING'!$B$14:$L$115,7,FALSE))</f>
        <v>-</v>
      </c>
      <c r="M104" s="118">
        <f t="shared" si="245"/>
        <v>0</v>
      </c>
      <c r="N104" s="113" t="str">
        <f>IF(ISBLANK(VLOOKUP($A104,'MAIN - SCORING'!$B$14:$L$115,8,FALSE)),"-",VLOOKUP($A104,'MAIN - SCORING'!$B$14:$L$115,8,FALSE))</f>
        <v>-</v>
      </c>
      <c r="O104" s="113" t="str">
        <f>IF(ISBLANK(VLOOKUP($A104,'MAIN - SCORING'!$B$14:$L$115,9,FALSE)),"-",VLOOKUP($A104,'MAIN - SCORING'!$B$14:$L$115,9,FALSE))</f>
        <v>-</v>
      </c>
      <c r="P104" s="118">
        <f t="shared" si="246"/>
        <v>0</v>
      </c>
      <c r="Q104" s="113" t="str">
        <f>IF(ISBLANK(VLOOKUP($A104,'MAIN - SCORING'!$B$14:$L$115,10,FALSE)),"-",VLOOKUP($A104,'MAIN - SCORING'!$B$14:$L$115,10,FALSE))</f>
        <v>-</v>
      </c>
      <c r="R104" s="113" t="str">
        <f>IF(ISBLANK(VLOOKUP($A104,'MAIN - SCORING'!$B$14:$L$115,11,FALSE)),"-",VLOOKUP($A104,'MAIN - SCORING'!$B$14:$L$115,11,FALSE))</f>
        <v>-</v>
      </c>
      <c r="S104" s="118">
        <f t="shared" si="247"/>
        <v>0</v>
      </c>
      <c r="T104" s="111">
        <f t="shared" si="248"/>
        <v>0</v>
      </c>
      <c r="U104" s="113" t="str">
        <f>IF(ISBLANK(VLOOKUP($A104,'MAIN - SCORING'!$N$14:$X$115,6,FALSE)),"-",VLOOKUP($A104,'MAIN - SCORING'!$N$14:$X$115,6,FALSE))</f>
        <v>-</v>
      </c>
      <c r="V104" s="113" t="str">
        <f>IF(ISBLANK(VLOOKUP($A104,'MAIN - SCORING'!$N$14:$X$115,7,FALSE)),"-",VLOOKUP($A104,'MAIN - SCORING'!$N$14:$X$115,7,FALSE))</f>
        <v>-</v>
      </c>
      <c r="W104" s="118">
        <f t="shared" si="249"/>
        <v>0</v>
      </c>
      <c r="X104" s="113" t="str">
        <f>IF(ISBLANK(VLOOKUP($A104,'MAIN - SCORING'!$N$14:$X$115,8,FALSE)),"-",VLOOKUP($A104,'MAIN - SCORING'!$N$14:$X$115,8,FALSE))</f>
        <v>-</v>
      </c>
      <c r="Y104" s="113" t="str">
        <f>IF(ISBLANK(VLOOKUP($A104,'MAIN - SCORING'!$N$14:$X$115,9,FALSE)),"-",VLOOKUP($A104,'MAIN - SCORING'!$N$14:$X$115,9,FALSE))</f>
        <v>-</v>
      </c>
      <c r="Z104" s="118">
        <f t="shared" si="250"/>
        <v>0</v>
      </c>
      <c r="AA104" s="113" t="str">
        <f>IF(ISBLANK(VLOOKUP($A104,'MAIN - SCORING'!$N$14:$X$115,10,FALSE)),"-",VLOOKUP($A104,'MAIN - SCORING'!$N$14:$X$115,10,FALSE))</f>
        <v>-</v>
      </c>
      <c r="AB104" s="113" t="str">
        <f>IF(ISBLANK(VLOOKUP($A104,'MAIN - SCORING'!$N$14:$X$115,11,FALSE)),"-",VLOOKUP($A104,'MAIN - SCORING'!$N$14:$X$115,11,FALSE))</f>
        <v>-</v>
      </c>
      <c r="AC104" s="118">
        <f t="shared" si="251"/>
        <v>0</v>
      </c>
      <c r="AD104" s="111">
        <f t="shared" si="252"/>
        <v>0</v>
      </c>
      <c r="AE104" s="113" t="str">
        <f>IF(ISBLANK(VLOOKUP($A104,'MAIN - SCORING'!$Z$14:$AJ$115,6,FALSE)),"-",VLOOKUP($A104,'MAIN - SCORING'!$Z$14:$AJ$115,6,FALSE))</f>
        <v>-</v>
      </c>
      <c r="AF104" s="113" t="str">
        <f>IF(ISBLANK(VLOOKUP($A104,'MAIN - SCORING'!$Z$14:$AJ$115,7,FALSE)),"-",VLOOKUP($A104,'MAIN - SCORING'!$Z$14:$AJ$115,7,FALSE))</f>
        <v>-</v>
      </c>
      <c r="AG104" s="118">
        <f t="shared" si="253"/>
        <v>0</v>
      </c>
      <c r="AH104" s="113" t="str">
        <f>IF(ISBLANK(VLOOKUP($A104,'MAIN - SCORING'!$Z$14:$AJ$115,8,FALSE)),"-",VLOOKUP($A104,'MAIN - SCORING'!$Z$14:$AJ$115,8,FALSE))</f>
        <v>-</v>
      </c>
      <c r="AI104" s="113" t="str">
        <f>IF(ISBLANK(VLOOKUP($A104,'MAIN - SCORING'!$Z$14:$AJ$115,9,FALSE)),"-",VLOOKUP($A104,'MAIN - SCORING'!$Z$14:$AJ$115,9,FALSE))</f>
        <v>-</v>
      </c>
      <c r="AJ104" s="118">
        <f t="shared" si="254"/>
        <v>0</v>
      </c>
      <c r="AK104" s="113" t="str">
        <f>IF(ISBLANK(VLOOKUP($A104,'MAIN - SCORING'!$Z$14:$AJ$115,10,FALSE)),"-",VLOOKUP($A104,'MAIN - SCORING'!$Z$14:$AJ$115,10,FALSE))</f>
        <v>-</v>
      </c>
      <c r="AL104" s="113" t="str">
        <f>IF(ISBLANK(VLOOKUP($A104,'MAIN - SCORING'!$Z$14:$AJ$115,11,FALSE)),"-",VLOOKUP($A104,'MAIN - SCORING'!$Z$14:$AJ$115,11,FALSE))</f>
        <v>-</v>
      </c>
      <c r="AM104" s="118">
        <f t="shared" si="255"/>
        <v>0</v>
      </c>
      <c r="AN104" s="111">
        <f t="shared" si="256"/>
        <v>0</v>
      </c>
      <c r="AP104" s="115" t="str">
        <f t="shared" si="154"/>
        <v>-</v>
      </c>
      <c r="AQ104" s="130">
        <f t="shared" si="244"/>
        <v>0</v>
      </c>
      <c r="AR104" s="131">
        <f>IF(AQ104="-","-",(AQ104*Lookups!$T$3))</f>
        <v>0</v>
      </c>
      <c r="AS104" s="92" t="str">
        <f t="shared" si="257"/>
        <v>-</v>
      </c>
      <c r="AT104" s="92" t="str">
        <f t="shared" si="258"/>
        <v>-</v>
      </c>
      <c r="AU104" s="92" t="str">
        <f t="shared" si="259"/>
        <v>-</v>
      </c>
      <c r="AV104" s="93" t="str">
        <f>IF(I104="-","-",(I104/Lookups!$T$3))</f>
        <v>-</v>
      </c>
      <c r="AW104" s="94" t="str">
        <f t="shared" si="260"/>
        <v>-</v>
      </c>
      <c r="AX104" s="95" t="str">
        <f>IF(AW104="M",VLOOKUP(TEXT(MROUND(AV104,0.05),"#.00"),Lookups!$D$8:$E$3912,2,FALSE),"-")</f>
        <v>-</v>
      </c>
      <c r="AY104" s="95" t="str">
        <f>IF(AW104="W",VLOOKUP(TEXT(MROUND(AV104,0.05),"#.00"),Lookups!$J$8:$K$2640,2,FALSE),"-")</f>
        <v>-</v>
      </c>
      <c r="AZ104" s="95" t="str">
        <f>IF(H104="-","-",IF(AS104="Master",VLOOKUP(H104,Lookups!$O$8:$P$59,2,FALSE),"-"))</f>
        <v>-</v>
      </c>
      <c r="BB104" s="113" t="str">
        <f>IF(G104="-","-",VLOOKUP(G104,Input!$BZ$7:$CA$83,2,FALSE))</f>
        <v>-</v>
      </c>
      <c r="BD104" s="138" t="str">
        <f t="shared" si="158"/>
        <v>-</v>
      </c>
      <c r="BE104" s="139" t="str">
        <f t="shared" si="261"/>
        <v>-</v>
      </c>
      <c r="BF104" s="138" t="str">
        <f t="shared" si="160"/>
        <v>-</v>
      </c>
      <c r="BG104" s="139" t="str">
        <f t="shared" si="262"/>
        <v>-</v>
      </c>
      <c r="BH104" s="138" t="str">
        <f t="shared" si="162"/>
        <v>-</v>
      </c>
      <c r="BI104" s="139" t="str">
        <f t="shared" si="263"/>
        <v>-</v>
      </c>
      <c r="BJ104" s="138" t="str">
        <f t="shared" si="164"/>
        <v>-</v>
      </c>
      <c r="BK104" s="139" t="str">
        <f t="shared" si="264"/>
        <v>-</v>
      </c>
      <c r="BL104" s="138" t="str">
        <f t="shared" si="166"/>
        <v>-</v>
      </c>
      <c r="BM104" s="139" t="str">
        <f t="shared" si="265"/>
        <v>-</v>
      </c>
      <c r="BN104" s="138" t="str">
        <f t="shared" si="168"/>
        <v>-</v>
      </c>
      <c r="BO104" s="139" t="str">
        <f t="shared" si="266"/>
        <v>-</v>
      </c>
      <c r="BP104" s="138" t="str">
        <f t="shared" si="170"/>
        <v>-</v>
      </c>
      <c r="BQ104" s="139" t="str">
        <f t="shared" si="267"/>
        <v>-</v>
      </c>
      <c r="BR104" s="138" t="str">
        <f t="shared" si="172"/>
        <v>-</v>
      </c>
      <c r="BS104" s="139" t="str">
        <f t="shared" si="268"/>
        <v>-</v>
      </c>
      <c r="BT104" s="138" t="str">
        <f t="shared" si="174"/>
        <v>-</v>
      </c>
      <c r="BU104" s="139" t="str">
        <f t="shared" si="269"/>
        <v>-</v>
      </c>
      <c r="BV104" s="138" t="str">
        <f t="shared" si="176"/>
        <v>-</v>
      </c>
      <c r="BW104" s="139" t="str">
        <f t="shared" si="270"/>
        <v>-</v>
      </c>
      <c r="BX104" s="138" t="str">
        <f t="shared" si="178"/>
        <v>-</v>
      </c>
      <c r="BY104" s="139" t="str">
        <f t="shared" si="271"/>
        <v>-</v>
      </c>
      <c r="BZ104" s="138" t="str">
        <f t="shared" si="180"/>
        <v>-</v>
      </c>
      <c r="CA104" s="139" t="str">
        <f t="shared" si="272"/>
        <v>-</v>
      </c>
      <c r="CB104" s="138" t="str">
        <f t="shared" si="182"/>
        <v>-</v>
      </c>
      <c r="CC104" s="139" t="str">
        <f t="shared" si="273"/>
        <v>-</v>
      </c>
      <c r="CD104" s="138" t="str">
        <f t="shared" si="184"/>
        <v>-</v>
      </c>
      <c r="CE104" s="139" t="str">
        <f t="shared" si="274"/>
        <v>-</v>
      </c>
      <c r="CF104" s="138" t="str">
        <f t="shared" si="186"/>
        <v>-</v>
      </c>
      <c r="CG104" s="139" t="str">
        <f t="shared" si="275"/>
        <v>-</v>
      </c>
      <c r="CH104" s="138" t="str">
        <f t="shared" si="188"/>
        <v>-</v>
      </c>
      <c r="CI104" s="139" t="str">
        <f t="shared" si="276"/>
        <v>-</v>
      </c>
      <c r="CJ104" s="138" t="str">
        <f t="shared" si="190"/>
        <v>-</v>
      </c>
      <c r="CK104" s="139" t="str">
        <f t="shared" si="277"/>
        <v>-</v>
      </c>
      <c r="CL104" s="138" t="str">
        <f t="shared" si="192"/>
        <v>-</v>
      </c>
      <c r="CM104" s="139" t="str">
        <f t="shared" si="278"/>
        <v>-</v>
      </c>
      <c r="CN104" s="138" t="str">
        <f t="shared" si="194"/>
        <v>-</v>
      </c>
      <c r="CO104" s="139" t="str">
        <f t="shared" si="279"/>
        <v>-</v>
      </c>
      <c r="CP104" s="138" t="str">
        <f t="shared" si="196"/>
        <v>-</v>
      </c>
      <c r="CQ104" s="139" t="str">
        <f t="shared" si="280"/>
        <v>-</v>
      </c>
      <c r="CR104" s="138" t="str">
        <f t="shared" si="198"/>
        <v>-</v>
      </c>
      <c r="CS104" s="139" t="str">
        <f t="shared" si="281"/>
        <v>-</v>
      </c>
      <c r="CT104" s="138" t="str">
        <f t="shared" si="200"/>
        <v>-</v>
      </c>
      <c r="CU104" s="139" t="str">
        <f t="shared" si="282"/>
        <v>-</v>
      </c>
      <c r="CV104" s="138" t="str">
        <f t="shared" si="202"/>
        <v>-</v>
      </c>
      <c r="CW104" s="139" t="str">
        <f t="shared" si="283"/>
        <v>-</v>
      </c>
      <c r="CX104" s="138" t="str">
        <f t="shared" si="204"/>
        <v>-</v>
      </c>
      <c r="CY104" s="139" t="str">
        <f t="shared" si="284"/>
        <v>-</v>
      </c>
      <c r="CZ104" s="138" t="str">
        <f t="shared" si="206"/>
        <v>-</v>
      </c>
      <c r="DA104" s="139" t="str">
        <f t="shared" si="285"/>
        <v>-</v>
      </c>
      <c r="DB104" s="138" t="str">
        <f t="shared" si="208"/>
        <v>-</v>
      </c>
      <c r="DC104" s="139" t="str">
        <f t="shared" si="286"/>
        <v>-</v>
      </c>
      <c r="DD104" s="138" t="str">
        <f t="shared" si="210"/>
        <v>-</v>
      </c>
      <c r="DE104" s="139" t="str">
        <f t="shared" si="287"/>
        <v>-</v>
      </c>
      <c r="DF104" s="138" t="str">
        <f t="shared" si="212"/>
        <v>-</v>
      </c>
      <c r="DG104" s="139" t="str">
        <f t="shared" si="288"/>
        <v>-</v>
      </c>
      <c r="DH104" s="138" t="str">
        <f t="shared" si="214"/>
        <v>-</v>
      </c>
      <c r="DI104" s="139" t="str">
        <f t="shared" si="289"/>
        <v>-</v>
      </c>
      <c r="DJ104" s="138" t="str">
        <f t="shared" si="216"/>
        <v>-</v>
      </c>
      <c r="DK104" s="139" t="str">
        <f t="shared" si="290"/>
        <v>-</v>
      </c>
    </row>
    <row r="105" spans="1:115" x14ac:dyDescent="0.25">
      <c r="A105" s="44" t="str">
        <f>IF(Input!A105="","-",Input!A105)</f>
        <v>-</v>
      </c>
      <c r="B105" s="44">
        <f>IF(Input!B105="","-",Input!B105)</f>
        <v>98</v>
      </c>
      <c r="C105" s="85" t="str">
        <f>IF(Input!C105="","-",Input!C105)</f>
        <v>-</v>
      </c>
      <c r="D105" s="85" t="str">
        <f>IF(Input!D105="","-",Input!D105)</f>
        <v>-</v>
      </c>
      <c r="E105" s="85" t="str">
        <f>IF(Input!E105="","-",Input!E105)</f>
        <v>-</v>
      </c>
      <c r="F105" s="85" t="str">
        <f>IF(Input!F105="","-",Input!F105)</f>
        <v>-</v>
      </c>
      <c r="G105" s="85" t="str">
        <f>IF(Input!G105="","-",Input!G105)</f>
        <v>-</v>
      </c>
      <c r="H105" s="86" t="str">
        <f>IF(Input!H105="","-",Input!H105)</f>
        <v>-</v>
      </c>
      <c r="I105" s="308" t="str">
        <f>IF(Input!I105="","-",Input!I105)</f>
        <v>-</v>
      </c>
      <c r="K105" s="113" t="str">
        <f>IF(ISBLANK(VLOOKUP($A105,'MAIN - SCORING'!$B$14:$L$115,6,FALSE)),"-",VLOOKUP($A105,'MAIN - SCORING'!$B$14:$L$115,6,FALSE))</f>
        <v>-</v>
      </c>
      <c r="L105" s="113" t="str">
        <f>IF(ISBLANK(VLOOKUP($A105,'MAIN - SCORING'!$B$14:$L$115,7,FALSE)),"-",VLOOKUP($A105,'MAIN - SCORING'!$B$14:$L$115,7,FALSE))</f>
        <v>-</v>
      </c>
      <c r="M105" s="118">
        <f t="shared" si="245"/>
        <v>0</v>
      </c>
      <c r="N105" s="113" t="str">
        <f>IF(ISBLANK(VLOOKUP($A105,'MAIN - SCORING'!$B$14:$L$115,8,FALSE)),"-",VLOOKUP($A105,'MAIN - SCORING'!$B$14:$L$115,8,FALSE))</f>
        <v>-</v>
      </c>
      <c r="O105" s="113" t="str">
        <f>IF(ISBLANK(VLOOKUP($A105,'MAIN - SCORING'!$B$14:$L$115,9,FALSE)),"-",VLOOKUP($A105,'MAIN - SCORING'!$B$14:$L$115,9,FALSE))</f>
        <v>-</v>
      </c>
      <c r="P105" s="118">
        <f t="shared" si="246"/>
        <v>0</v>
      </c>
      <c r="Q105" s="113" t="str">
        <f>IF(ISBLANK(VLOOKUP($A105,'MAIN - SCORING'!$B$14:$L$115,10,FALSE)),"-",VLOOKUP($A105,'MAIN - SCORING'!$B$14:$L$115,10,FALSE))</f>
        <v>-</v>
      </c>
      <c r="R105" s="113" t="str">
        <f>IF(ISBLANK(VLOOKUP($A105,'MAIN - SCORING'!$B$14:$L$115,11,FALSE)),"-",VLOOKUP($A105,'MAIN - SCORING'!$B$14:$L$115,11,FALSE))</f>
        <v>-</v>
      </c>
      <c r="S105" s="118">
        <f t="shared" si="247"/>
        <v>0</v>
      </c>
      <c r="T105" s="111">
        <f t="shared" si="248"/>
        <v>0</v>
      </c>
      <c r="U105" s="113" t="str">
        <f>IF(ISBLANK(VLOOKUP($A105,'MAIN - SCORING'!$N$14:$X$115,6,FALSE)),"-",VLOOKUP($A105,'MAIN - SCORING'!$N$14:$X$115,6,FALSE))</f>
        <v>-</v>
      </c>
      <c r="V105" s="113" t="str">
        <f>IF(ISBLANK(VLOOKUP($A105,'MAIN - SCORING'!$N$14:$X$115,7,FALSE)),"-",VLOOKUP($A105,'MAIN - SCORING'!$N$14:$X$115,7,FALSE))</f>
        <v>-</v>
      </c>
      <c r="W105" s="118">
        <f t="shared" si="249"/>
        <v>0</v>
      </c>
      <c r="X105" s="113" t="str">
        <f>IF(ISBLANK(VLOOKUP($A105,'MAIN - SCORING'!$N$14:$X$115,8,FALSE)),"-",VLOOKUP($A105,'MAIN - SCORING'!$N$14:$X$115,8,FALSE))</f>
        <v>-</v>
      </c>
      <c r="Y105" s="113" t="str">
        <f>IF(ISBLANK(VLOOKUP($A105,'MAIN - SCORING'!$N$14:$X$115,9,FALSE)),"-",VLOOKUP($A105,'MAIN - SCORING'!$N$14:$X$115,9,FALSE))</f>
        <v>-</v>
      </c>
      <c r="Z105" s="118">
        <f t="shared" si="250"/>
        <v>0</v>
      </c>
      <c r="AA105" s="113" t="str">
        <f>IF(ISBLANK(VLOOKUP($A105,'MAIN - SCORING'!$N$14:$X$115,10,FALSE)),"-",VLOOKUP($A105,'MAIN - SCORING'!$N$14:$X$115,10,FALSE))</f>
        <v>-</v>
      </c>
      <c r="AB105" s="113" t="str">
        <f>IF(ISBLANK(VLOOKUP($A105,'MAIN - SCORING'!$N$14:$X$115,11,FALSE)),"-",VLOOKUP($A105,'MAIN - SCORING'!$N$14:$X$115,11,FALSE))</f>
        <v>-</v>
      </c>
      <c r="AC105" s="118">
        <f t="shared" si="251"/>
        <v>0</v>
      </c>
      <c r="AD105" s="111">
        <f t="shared" si="252"/>
        <v>0</v>
      </c>
      <c r="AE105" s="113" t="str">
        <f>IF(ISBLANK(VLOOKUP($A105,'MAIN - SCORING'!$Z$14:$AJ$115,6,FALSE)),"-",VLOOKUP($A105,'MAIN - SCORING'!$Z$14:$AJ$115,6,FALSE))</f>
        <v>-</v>
      </c>
      <c r="AF105" s="113" t="str">
        <f>IF(ISBLANK(VLOOKUP($A105,'MAIN - SCORING'!$Z$14:$AJ$115,7,FALSE)),"-",VLOOKUP($A105,'MAIN - SCORING'!$Z$14:$AJ$115,7,FALSE))</f>
        <v>-</v>
      </c>
      <c r="AG105" s="118">
        <f t="shared" si="253"/>
        <v>0</v>
      </c>
      <c r="AH105" s="113" t="str">
        <f>IF(ISBLANK(VLOOKUP($A105,'MAIN - SCORING'!$Z$14:$AJ$115,8,FALSE)),"-",VLOOKUP($A105,'MAIN - SCORING'!$Z$14:$AJ$115,8,FALSE))</f>
        <v>-</v>
      </c>
      <c r="AI105" s="113" t="str">
        <f>IF(ISBLANK(VLOOKUP($A105,'MAIN - SCORING'!$Z$14:$AJ$115,9,FALSE)),"-",VLOOKUP($A105,'MAIN - SCORING'!$Z$14:$AJ$115,9,FALSE))</f>
        <v>-</v>
      </c>
      <c r="AJ105" s="118">
        <f t="shared" si="254"/>
        <v>0</v>
      </c>
      <c r="AK105" s="113" t="str">
        <f>IF(ISBLANK(VLOOKUP($A105,'MAIN - SCORING'!$Z$14:$AJ$115,10,FALSE)),"-",VLOOKUP($A105,'MAIN - SCORING'!$Z$14:$AJ$115,10,FALSE))</f>
        <v>-</v>
      </c>
      <c r="AL105" s="113" t="str">
        <f>IF(ISBLANK(VLOOKUP($A105,'MAIN - SCORING'!$Z$14:$AJ$115,11,FALSE)),"-",VLOOKUP($A105,'MAIN - SCORING'!$Z$14:$AJ$115,11,FALSE))</f>
        <v>-</v>
      </c>
      <c r="AM105" s="118">
        <f t="shared" si="255"/>
        <v>0</v>
      </c>
      <c r="AN105" s="111">
        <f t="shared" si="256"/>
        <v>0</v>
      </c>
      <c r="AP105" s="115" t="str">
        <f t="shared" si="154"/>
        <v>-</v>
      </c>
      <c r="AQ105" s="130">
        <f t="shared" si="244"/>
        <v>0</v>
      </c>
      <c r="AR105" s="131">
        <f>IF(AQ105="-","-",(AQ105*Lookups!$T$3))</f>
        <v>0</v>
      </c>
      <c r="AS105" s="92" t="str">
        <f t="shared" si="257"/>
        <v>-</v>
      </c>
      <c r="AT105" s="92" t="str">
        <f t="shared" si="258"/>
        <v>-</v>
      </c>
      <c r="AU105" s="92" t="str">
        <f t="shared" si="259"/>
        <v>-</v>
      </c>
      <c r="AV105" s="93" t="str">
        <f>IF(I105="-","-",(I105/Lookups!$T$3))</f>
        <v>-</v>
      </c>
      <c r="AW105" s="94" t="str">
        <f t="shared" si="260"/>
        <v>-</v>
      </c>
      <c r="AX105" s="95" t="str">
        <f>IF(AW105="M",VLOOKUP(TEXT(MROUND(AV105,0.05),"#.00"),Lookups!$D$8:$E$3912,2,FALSE),"-")</f>
        <v>-</v>
      </c>
      <c r="AY105" s="95" t="str">
        <f>IF(AW105="W",VLOOKUP(TEXT(MROUND(AV105,0.05),"#.00"),Lookups!$J$8:$K$2640,2,FALSE),"-")</f>
        <v>-</v>
      </c>
      <c r="AZ105" s="95" t="str">
        <f>IF(H105="-","-",IF(AS105="Master",VLOOKUP(H105,Lookups!$O$8:$P$59,2,FALSE),"-"))</f>
        <v>-</v>
      </c>
      <c r="BB105" s="113" t="str">
        <f>IF(G105="-","-",VLOOKUP(G105,Input!$BZ$7:$CA$83,2,FALSE))</f>
        <v>-</v>
      </c>
      <c r="BD105" s="138" t="str">
        <f t="shared" si="158"/>
        <v>-</v>
      </c>
      <c r="BE105" s="139" t="str">
        <f t="shared" si="261"/>
        <v>-</v>
      </c>
      <c r="BF105" s="138" t="str">
        <f t="shared" si="160"/>
        <v>-</v>
      </c>
      <c r="BG105" s="139" t="str">
        <f t="shared" si="262"/>
        <v>-</v>
      </c>
      <c r="BH105" s="138" t="str">
        <f t="shared" si="162"/>
        <v>-</v>
      </c>
      <c r="BI105" s="139" t="str">
        <f t="shared" si="263"/>
        <v>-</v>
      </c>
      <c r="BJ105" s="138" t="str">
        <f t="shared" si="164"/>
        <v>-</v>
      </c>
      <c r="BK105" s="139" t="str">
        <f t="shared" si="264"/>
        <v>-</v>
      </c>
      <c r="BL105" s="138" t="str">
        <f t="shared" si="166"/>
        <v>-</v>
      </c>
      <c r="BM105" s="139" t="str">
        <f t="shared" si="265"/>
        <v>-</v>
      </c>
      <c r="BN105" s="138" t="str">
        <f t="shared" si="168"/>
        <v>-</v>
      </c>
      <c r="BO105" s="139" t="str">
        <f t="shared" si="266"/>
        <v>-</v>
      </c>
      <c r="BP105" s="138" t="str">
        <f t="shared" si="170"/>
        <v>-</v>
      </c>
      <c r="BQ105" s="139" t="str">
        <f t="shared" si="267"/>
        <v>-</v>
      </c>
      <c r="BR105" s="138" t="str">
        <f t="shared" si="172"/>
        <v>-</v>
      </c>
      <c r="BS105" s="139" t="str">
        <f t="shared" si="268"/>
        <v>-</v>
      </c>
      <c r="BT105" s="138" t="str">
        <f t="shared" si="174"/>
        <v>-</v>
      </c>
      <c r="BU105" s="139" t="str">
        <f t="shared" si="269"/>
        <v>-</v>
      </c>
      <c r="BV105" s="138" t="str">
        <f t="shared" si="176"/>
        <v>-</v>
      </c>
      <c r="BW105" s="139" t="str">
        <f t="shared" si="270"/>
        <v>-</v>
      </c>
      <c r="BX105" s="138" t="str">
        <f t="shared" si="178"/>
        <v>-</v>
      </c>
      <c r="BY105" s="139" t="str">
        <f t="shared" si="271"/>
        <v>-</v>
      </c>
      <c r="BZ105" s="138" t="str">
        <f t="shared" si="180"/>
        <v>-</v>
      </c>
      <c r="CA105" s="139" t="str">
        <f t="shared" si="272"/>
        <v>-</v>
      </c>
      <c r="CB105" s="138" t="str">
        <f t="shared" si="182"/>
        <v>-</v>
      </c>
      <c r="CC105" s="139" t="str">
        <f t="shared" si="273"/>
        <v>-</v>
      </c>
      <c r="CD105" s="138" t="str">
        <f t="shared" si="184"/>
        <v>-</v>
      </c>
      <c r="CE105" s="139" t="str">
        <f t="shared" si="274"/>
        <v>-</v>
      </c>
      <c r="CF105" s="138" t="str">
        <f t="shared" si="186"/>
        <v>-</v>
      </c>
      <c r="CG105" s="139" t="str">
        <f t="shared" si="275"/>
        <v>-</v>
      </c>
      <c r="CH105" s="138" t="str">
        <f t="shared" si="188"/>
        <v>-</v>
      </c>
      <c r="CI105" s="139" t="str">
        <f t="shared" si="276"/>
        <v>-</v>
      </c>
      <c r="CJ105" s="138" t="str">
        <f t="shared" si="190"/>
        <v>-</v>
      </c>
      <c r="CK105" s="139" t="str">
        <f t="shared" si="277"/>
        <v>-</v>
      </c>
      <c r="CL105" s="138" t="str">
        <f t="shared" si="192"/>
        <v>-</v>
      </c>
      <c r="CM105" s="139" t="str">
        <f t="shared" si="278"/>
        <v>-</v>
      </c>
      <c r="CN105" s="138" t="str">
        <f t="shared" si="194"/>
        <v>-</v>
      </c>
      <c r="CO105" s="139" t="str">
        <f t="shared" si="279"/>
        <v>-</v>
      </c>
      <c r="CP105" s="138" t="str">
        <f t="shared" si="196"/>
        <v>-</v>
      </c>
      <c r="CQ105" s="139" t="str">
        <f t="shared" si="280"/>
        <v>-</v>
      </c>
      <c r="CR105" s="138" t="str">
        <f t="shared" si="198"/>
        <v>-</v>
      </c>
      <c r="CS105" s="139" t="str">
        <f t="shared" si="281"/>
        <v>-</v>
      </c>
      <c r="CT105" s="138" t="str">
        <f t="shared" si="200"/>
        <v>-</v>
      </c>
      <c r="CU105" s="139" t="str">
        <f t="shared" si="282"/>
        <v>-</v>
      </c>
      <c r="CV105" s="138" t="str">
        <f t="shared" si="202"/>
        <v>-</v>
      </c>
      <c r="CW105" s="139" t="str">
        <f t="shared" si="283"/>
        <v>-</v>
      </c>
      <c r="CX105" s="138" t="str">
        <f t="shared" si="204"/>
        <v>-</v>
      </c>
      <c r="CY105" s="139" t="str">
        <f t="shared" si="284"/>
        <v>-</v>
      </c>
      <c r="CZ105" s="138" t="str">
        <f t="shared" si="206"/>
        <v>-</v>
      </c>
      <c r="DA105" s="139" t="str">
        <f t="shared" si="285"/>
        <v>-</v>
      </c>
      <c r="DB105" s="138" t="str">
        <f t="shared" si="208"/>
        <v>-</v>
      </c>
      <c r="DC105" s="139" t="str">
        <f t="shared" si="286"/>
        <v>-</v>
      </c>
      <c r="DD105" s="138" t="str">
        <f t="shared" si="210"/>
        <v>-</v>
      </c>
      <c r="DE105" s="139" t="str">
        <f t="shared" si="287"/>
        <v>-</v>
      </c>
      <c r="DF105" s="138" t="str">
        <f t="shared" si="212"/>
        <v>-</v>
      </c>
      <c r="DG105" s="139" t="str">
        <f t="shared" si="288"/>
        <v>-</v>
      </c>
      <c r="DH105" s="138" t="str">
        <f t="shared" si="214"/>
        <v>-</v>
      </c>
      <c r="DI105" s="139" t="str">
        <f t="shared" si="289"/>
        <v>-</v>
      </c>
      <c r="DJ105" s="138" t="str">
        <f t="shared" si="216"/>
        <v>-</v>
      </c>
      <c r="DK105" s="139" t="str">
        <f t="shared" si="290"/>
        <v>-</v>
      </c>
    </row>
    <row r="106" spans="1:115" x14ac:dyDescent="0.25">
      <c r="A106" s="44" t="str">
        <f>IF(Input!A106="","-",Input!A106)</f>
        <v>-</v>
      </c>
      <c r="B106" s="44">
        <f>IF(Input!B106="","-",Input!B106)</f>
        <v>99</v>
      </c>
      <c r="C106" s="85" t="str">
        <f>IF(Input!C106="","-",Input!C106)</f>
        <v>-</v>
      </c>
      <c r="D106" s="85" t="str">
        <f>IF(Input!D106="","-",Input!D106)</f>
        <v>-</v>
      </c>
      <c r="E106" s="85" t="str">
        <f>IF(Input!E106="","-",Input!E106)</f>
        <v>-</v>
      </c>
      <c r="F106" s="85" t="str">
        <f>IF(Input!F106="","-",Input!F106)</f>
        <v>-</v>
      </c>
      <c r="G106" s="85" t="str">
        <f>IF(Input!G106="","-",Input!G106)</f>
        <v>-</v>
      </c>
      <c r="H106" s="86" t="str">
        <f>IF(Input!H106="","-",Input!H106)</f>
        <v>-</v>
      </c>
      <c r="I106" s="308" t="str">
        <f>IF(Input!I106="","-",Input!I106)</f>
        <v>-</v>
      </c>
      <c r="K106" s="113" t="str">
        <f>IF(ISBLANK(VLOOKUP($A106,'MAIN - SCORING'!$B$14:$L$115,6,FALSE)),"-",VLOOKUP($A106,'MAIN - SCORING'!$B$14:$L$115,6,FALSE))</f>
        <v>-</v>
      </c>
      <c r="L106" s="113" t="str">
        <f>IF(ISBLANK(VLOOKUP($A106,'MAIN - SCORING'!$B$14:$L$115,7,FALSE)),"-",VLOOKUP($A106,'MAIN - SCORING'!$B$14:$L$115,7,FALSE))</f>
        <v>-</v>
      </c>
      <c r="M106" s="118">
        <f t="shared" si="245"/>
        <v>0</v>
      </c>
      <c r="N106" s="113" t="str">
        <f>IF(ISBLANK(VLOOKUP($A106,'MAIN - SCORING'!$B$14:$L$115,8,FALSE)),"-",VLOOKUP($A106,'MAIN - SCORING'!$B$14:$L$115,8,FALSE))</f>
        <v>-</v>
      </c>
      <c r="O106" s="113" t="str">
        <f>IF(ISBLANK(VLOOKUP($A106,'MAIN - SCORING'!$B$14:$L$115,9,FALSE)),"-",VLOOKUP($A106,'MAIN - SCORING'!$B$14:$L$115,9,FALSE))</f>
        <v>-</v>
      </c>
      <c r="P106" s="118">
        <f t="shared" si="246"/>
        <v>0</v>
      </c>
      <c r="Q106" s="113" t="str">
        <f>IF(ISBLANK(VLOOKUP($A106,'MAIN - SCORING'!$B$14:$L$115,10,FALSE)),"-",VLOOKUP($A106,'MAIN - SCORING'!$B$14:$L$115,10,FALSE))</f>
        <v>-</v>
      </c>
      <c r="R106" s="113" t="str">
        <f>IF(ISBLANK(VLOOKUP($A106,'MAIN - SCORING'!$B$14:$L$115,11,FALSE)),"-",VLOOKUP($A106,'MAIN - SCORING'!$B$14:$L$115,11,FALSE))</f>
        <v>-</v>
      </c>
      <c r="S106" s="118">
        <f t="shared" si="247"/>
        <v>0</v>
      </c>
      <c r="T106" s="111">
        <f t="shared" si="248"/>
        <v>0</v>
      </c>
      <c r="U106" s="113" t="str">
        <f>IF(ISBLANK(VLOOKUP($A106,'MAIN - SCORING'!$N$14:$X$115,6,FALSE)),"-",VLOOKUP($A106,'MAIN - SCORING'!$N$14:$X$115,6,FALSE))</f>
        <v>-</v>
      </c>
      <c r="V106" s="113" t="str">
        <f>IF(ISBLANK(VLOOKUP($A106,'MAIN - SCORING'!$N$14:$X$115,7,FALSE)),"-",VLOOKUP($A106,'MAIN - SCORING'!$N$14:$X$115,7,FALSE))</f>
        <v>-</v>
      </c>
      <c r="W106" s="118">
        <f t="shared" si="249"/>
        <v>0</v>
      </c>
      <c r="X106" s="113" t="str">
        <f>IF(ISBLANK(VLOOKUP($A106,'MAIN - SCORING'!$N$14:$X$115,8,FALSE)),"-",VLOOKUP($A106,'MAIN - SCORING'!$N$14:$X$115,8,FALSE))</f>
        <v>-</v>
      </c>
      <c r="Y106" s="113" t="str">
        <f>IF(ISBLANK(VLOOKUP($A106,'MAIN - SCORING'!$N$14:$X$115,9,FALSE)),"-",VLOOKUP($A106,'MAIN - SCORING'!$N$14:$X$115,9,FALSE))</f>
        <v>-</v>
      </c>
      <c r="Z106" s="118">
        <f t="shared" si="250"/>
        <v>0</v>
      </c>
      <c r="AA106" s="113" t="str">
        <f>IF(ISBLANK(VLOOKUP($A106,'MAIN - SCORING'!$N$14:$X$115,10,FALSE)),"-",VLOOKUP($A106,'MAIN - SCORING'!$N$14:$X$115,10,FALSE))</f>
        <v>-</v>
      </c>
      <c r="AB106" s="113" t="str">
        <f>IF(ISBLANK(VLOOKUP($A106,'MAIN - SCORING'!$N$14:$X$115,11,FALSE)),"-",VLOOKUP($A106,'MAIN - SCORING'!$N$14:$X$115,11,FALSE))</f>
        <v>-</v>
      </c>
      <c r="AC106" s="118">
        <f t="shared" si="251"/>
        <v>0</v>
      </c>
      <c r="AD106" s="111">
        <f t="shared" si="252"/>
        <v>0</v>
      </c>
      <c r="AE106" s="113" t="str">
        <f>IF(ISBLANK(VLOOKUP($A106,'MAIN - SCORING'!$Z$14:$AJ$115,6,FALSE)),"-",VLOOKUP($A106,'MAIN - SCORING'!$Z$14:$AJ$115,6,FALSE))</f>
        <v>-</v>
      </c>
      <c r="AF106" s="113" t="str">
        <f>IF(ISBLANK(VLOOKUP($A106,'MAIN - SCORING'!$Z$14:$AJ$115,7,FALSE)),"-",VLOOKUP($A106,'MAIN - SCORING'!$Z$14:$AJ$115,7,FALSE))</f>
        <v>-</v>
      </c>
      <c r="AG106" s="118">
        <f t="shared" si="253"/>
        <v>0</v>
      </c>
      <c r="AH106" s="113" t="str">
        <f>IF(ISBLANK(VLOOKUP($A106,'MAIN - SCORING'!$Z$14:$AJ$115,8,FALSE)),"-",VLOOKUP($A106,'MAIN - SCORING'!$Z$14:$AJ$115,8,FALSE))</f>
        <v>-</v>
      </c>
      <c r="AI106" s="113" t="str">
        <f>IF(ISBLANK(VLOOKUP($A106,'MAIN - SCORING'!$Z$14:$AJ$115,9,FALSE)),"-",VLOOKUP($A106,'MAIN - SCORING'!$Z$14:$AJ$115,9,FALSE))</f>
        <v>-</v>
      </c>
      <c r="AJ106" s="118">
        <f t="shared" si="254"/>
        <v>0</v>
      </c>
      <c r="AK106" s="113" t="str">
        <f>IF(ISBLANK(VLOOKUP($A106,'MAIN - SCORING'!$Z$14:$AJ$115,10,FALSE)),"-",VLOOKUP($A106,'MAIN - SCORING'!$Z$14:$AJ$115,10,FALSE))</f>
        <v>-</v>
      </c>
      <c r="AL106" s="113" t="str">
        <f>IF(ISBLANK(VLOOKUP($A106,'MAIN - SCORING'!$Z$14:$AJ$115,11,FALSE)),"-",VLOOKUP($A106,'MAIN - SCORING'!$Z$14:$AJ$115,11,FALSE))</f>
        <v>-</v>
      </c>
      <c r="AM106" s="118">
        <f t="shared" si="255"/>
        <v>0</v>
      </c>
      <c r="AN106" s="111">
        <f t="shared" si="256"/>
        <v>0</v>
      </c>
      <c r="AP106" s="115" t="str">
        <f t="shared" si="154"/>
        <v>-</v>
      </c>
      <c r="AQ106" s="130">
        <f t="shared" si="244"/>
        <v>0</v>
      </c>
      <c r="AR106" s="131">
        <f>IF(AQ106="-","-",(AQ106*Lookups!$T$3))</f>
        <v>0</v>
      </c>
      <c r="AS106" s="92" t="str">
        <f t="shared" si="257"/>
        <v>-</v>
      </c>
      <c r="AT106" s="92" t="str">
        <f t="shared" si="258"/>
        <v>-</v>
      </c>
      <c r="AU106" s="92" t="str">
        <f t="shared" si="259"/>
        <v>-</v>
      </c>
      <c r="AV106" s="93" t="str">
        <f>IF(I106="-","-",(I106/Lookups!$T$3))</f>
        <v>-</v>
      </c>
      <c r="AW106" s="94" t="str">
        <f t="shared" si="260"/>
        <v>-</v>
      </c>
      <c r="AX106" s="95" t="str">
        <f>IF(AW106="M",VLOOKUP(TEXT(MROUND(AV106,0.05),"#.00"),Lookups!$D$8:$E$3912,2,FALSE),"-")</f>
        <v>-</v>
      </c>
      <c r="AY106" s="95" t="str">
        <f>IF(AW106="W",VLOOKUP(TEXT(MROUND(AV106,0.05),"#.00"),Lookups!$J$8:$K$2640,2,FALSE),"-")</f>
        <v>-</v>
      </c>
      <c r="AZ106" s="95" t="str">
        <f>IF(H106="-","-",IF(AS106="Master",VLOOKUP(H106,Lookups!$O$8:$P$59,2,FALSE),"-"))</f>
        <v>-</v>
      </c>
      <c r="BB106" s="113" t="str">
        <f>IF(G106="-","-",VLOOKUP(G106,Input!$BZ$7:$CA$83,2,FALSE))</f>
        <v>-</v>
      </c>
      <c r="BD106" s="138" t="str">
        <f t="shared" si="158"/>
        <v>-</v>
      </c>
      <c r="BE106" s="139" t="str">
        <f t="shared" si="261"/>
        <v>-</v>
      </c>
      <c r="BF106" s="138" t="str">
        <f t="shared" si="160"/>
        <v>-</v>
      </c>
      <c r="BG106" s="139" t="str">
        <f t="shared" si="262"/>
        <v>-</v>
      </c>
      <c r="BH106" s="138" t="str">
        <f t="shared" si="162"/>
        <v>-</v>
      </c>
      <c r="BI106" s="139" t="str">
        <f t="shared" si="263"/>
        <v>-</v>
      </c>
      <c r="BJ106" s="138" t="str">
        <f t="shared" si="164"/>
        <v>-</v>
      </c>
      <c r="BK106" s="139" t="str">
        <f t="shared" si="264"/>
        <v>-</v>
      </c>
      <c r="BL106" s="138" t="str">
        <f t="shared" si="166"/>
        <v>-</v>
      </c>
      <c r="BM106" s="139" t="str">
        <f t="shared" si="265"/>
        <v>-</v>
      </c>
      <c r="BN106" s="138" t="str">
        <f t="shared" si="168"/>
        <v>-</v>
      </c>
      <c r="BO106" s="139" t="str">
        <f t="shared" si="266"/>
        <v>-</v>
      </c>
      <c r="BP106" s="138" t="str">
        <f t="shared" si="170"/>
        <v>-</v>
      </c>
      <c r="BQ106" s="139" t="str">
        <f t="shared" si="267"/>
        <v>-</v>
      </c>
      <c r="BR106" s="138" t="str">
        <f t="shared" si="172"/>
        <v>-</v>
      </c>
      <c r="BS106" s="139" t="str">
        <f t="shared" si="268"/>
        <v>-</v>
      </c>
      <c r="BT106" s="138" t="str">
        <f t="shared" si="174"/>
        <v>-</v>
      </c>
      <c r="BU106" s="139" t="str">
        <f t="shared" si="269"/>
        <v>-</v>
      </c>
      <c r="BV106" s="138" t="str">
        <f t="shared" si="176"/>
        <v>-</v>
      </c>
      <c r="BW106" s="139" t="str">
        <f t="shared" si="270"/>
        <v>-</v>
      </c>
      <c r="BX106" s="138" t="str">
        <f t="shared" si="178"/>
        <v>-</v>
      </c>
      <c r="BY106" s="139" t="str">
        <f t="shared" si="271"/>
        <v>-</v>
      </c>
      <c r="BZ106" s="138" t="str">
        <f t="shared" si="180"/>
        <v>-</v>
      </c>
      <c r="CA106" s="139" t="str">
        <f t="shared" si="272"/>
        <v>-</v>
      </c>
      <c r="CB106" s="138" t="str">
        <f t="shared" si="182"/>
        <v>-</v>
      </c>
      <c r="CC106" s="139" t="str">
        <f t="shared" si="273"/>
        <v>-</v>
      </c>
      <c r="CD106" s="138" t="str">
        <f t="shared" si="184"/>
        <v>-</v>
      </c>
      <c r="CE106" s="139" t="str">
        <f t="shared" si="274"/>
        <v>-</v>
      </c>
      <c r="CF106" s="138" t="str">
        <f t="shared" si="186"/>
        <v>-</v>
      </c>
      <c r="CG106" s="139" t="str">
        <f t="shared" si="275"/>
        <v>-</v>
      </c>
      <c r="CH106" s="138" t="str">
        <f t="shared" si="188"/>
        <v>-</v>
      </c>
      <c r="CI106" s="139" t="str">
        <f t="shared" si="276"/>
        <v>-</v>
      </c>
      <c r="CJ106" s="138" t="str">
        <f t="shared" si="190"/>
        <v>-</v>
      </c>
      <c r="CK106" s="139" t="str">
        <f t="shared" si="277"/>
        <v>-</v>
      </c>
      <c r="CL106" s="138" t="str">
        <f t="shared" si="192"/>
        <v>-</v>
      </c>
      <c r="CM106" s="139" t="str">
        <f t="shared" si="278"/>
        <v>-</v>
      </c>
      <c r="CN106" s="138" t="str">
        <f t="shared" si="194"/>
        <v>-</v>
      </c>
      <c r="CO106" s="139" t="str">
        <f t="shared" si="279"/>
        <v>-</v>
      </c>
      <c r="CP106" s="138" t="str">
        <f t="shared" si="196"/>
        <v>-</v>
      </c>
      <c r="CQ106" s="139" t="str">
        <f t="shared" si="280"/>
        <v>-</v>
      </c>
      <c r="CR106" s="138" t="str">
        <f t="shared" si="198"/>
        <v>-</v>
      </c>
      <c r="CS106" s="139" t="str">
        <f t="shared" si="281"/>
        <v>-</v>
      </c>
      <c r="CT106" s="138" t="str">
        <f t="shared" si="200"/>
        <v>-</v>
      </c>
      <c r="CU106" s="139" t="str">
        <f t="shared" si="282"/>
        <v>-</v>
      </c>
      <c r="CV106" s="138" t="str">
        <f t="shared" si="202"/>
        <v>-</v>
      </c>
      <c r="CW106" s="139" t="str">
        <f t="shared" si="283"/>
        <v>-</v>
      </c>
      <c r="CX106" s="138" t="str">
        <f t="shared" si="204"/>
        <v>-</v>
      </c>
      <c r="CY106" s="139" t="str">
        <f t="shared" si="284"/>
        <v>-</v>
      </c>
      <c r="CZ106" s="138" t="str">
        <f t="shared" si="206"/>
        <v>-</v>
      </c>
      <c r="DA106" s="139" t="str">
        <f t="shared" si="285"/>
        <v>-</v>
      </c>
      <c r="DB106" s="138" t="str">
        <f t="shared" si="208"/>
        <v>-</v>
      </c>
      <c r="DC106" s="139" t="str">
        <f t="shared" si="286"/>
        <v>-</v>
      </c>
      <c r="DD106" s="138" t="str">
        <f t="shared" si="210"/>
        <v>-</v>
      </c>
      <c r="DE106" s="139" t="str">
        <f t="shared" si="287"/>
        <v>-</v>
      </c>
      <c r="DF106" s="138" t="str">
        <f t="shared" si="212"/>
        <v>-</v>
      </c>
      <c r="DG106" s="139" t="str">
        <f t="shared" si="288"/>
        <v>-</v>
      </c>
      <c r="DH106" s="138" t="str">
        <f t="shared" si="214"/>
        <v>-</v>
      </c>
      <c r="DI106" s="139" t="str">
        <f t="shared" si="289"/>
        <v>-</v>
      </c>
      <c r="DJ106" s="138" t="str">
        <f t="shared" si="216"/>
        <v>-</v>
      </c>
      <c r="DK106" s="139" t="str">
        <f t="shared" si="290"/>
        <v>-</v>
      </c>
    </row>
    <row r="107" spans="1:115" x14ac:dyDescent="0.25">
      <c r="A107" s="44" t="str">
        <f>IF(Input!A107="","-",Input!A107)</f>
        <v>-</v>
      </c>
      <c r="B107" s="44">
        <f>IF(Input!B107="","-",Input!B107)</f>
        <v>100</v>
      </c>
      <c r="C107" s="85" t="str">
        <f>IF(Input!C107="","-",Input!C107)</f>
        <v>-</v>
      </c>
      <c r="D107" s="85" t="str">
        <f>IF(Input!D107="","-",Input!D107)</f>
        <v>-</v>
      </c>
      <c r="E107" s="85" t="str">
        <f>IF(Input!E107="","-",Input!E107)</f>
        <v>-</v>
      </c>
      <c r="F107" s="85" t="str">
        <f>IF(Input!F107="","-",Input!F107)</f>
        <v>-</v>
      </c>
      <c r="G107" s="85" t="str">
        <f>IF(Input!G107="","-",Input!G107)</f>
        <v>-</v>
      </c>
      <c r="H107" s="86" t="str">
        <f>IF(Input!H107="","-",Input!H107)</f>
        <v>-</v>
      </c>
      <c r="I107" s="308" t="str">
        <f>IF(Input!I107="","-",Input!I107)</f>
        <v>-</v>
      </c>
      <c r="K107" s="113" t="str">
        <f>IF(ISBLANK(VLOOKUP($A107,'MAIN - SCORING'!$B$14:$L$115,6,FALSE)),"-",VLOOKUP($A107,'MAIN - SCORING'!$B$14:$L$115,6,FALSE))</f>
        <v>-</v>
      </c>
      <c r="L107" s="113" t="str">
        <f>IF(ISBLANK(VLOOKUP($A107,'MAIN - SCORING'!$B$14:$L$115,7,FALSE)),"-",VLOOKUP($A107,'MAIN - SCORING'!$B$14:$L$115,7,FALSE))</f>
        <v>-</v>
      </c>
      <c r="M107" s="118">
        <f t="shared" si="245"/>
        <v>0</v>
      </c>
      <c r="N107" s="113" t="str">
        <f>IF(ISBLANK(VLOOKUP($A107,'MAIN - SCORING'!$B$14:$L$115,8,FALSE)),"-",VLOOKUP($A107,'MAIN - SCORING'!$B$14:$L$115,8,FALSE))</f>
        <v>-</v>
      </c>
      <c r="O107" s="113" t="str">
        <f>IF(ISBLANK(VLOOKUP($A107,'MAIN - SCORING'!$B$14:$L$115,9,FALSE)),"-",VLOOKUP($A107,'MAIN - SCORING'!$B$14:$L$115,9,FALSE))</f>
        <v>-</v>
      </c>
      <c r="P107" s="118">
        <f t="shared" si="246"/>
        <v>0</v>
      </c>
      <c r="Q107" s="113" t="str">
        <f>IF(ISBLANK(VLOOKUP($A107,'MAIN - SCORING'!$B$14:$L$115,10,FALSE)),"-",VLOOKUP($A107,'MAIN - SCORING'!$B$14:$L$115,10,FALSE))</f>
        <v>-</v>
      </c>
      <c r="R107" s="113" t="str">
        <f>IF(ISBLANK(VLOOKUP($A107,'MAIN - SCORING'!$B$14:$L$115,11,FALSE)),"-",VLOOKUP($A107,'MAIN - SCORING'!$B$14:$L$115,11,FALSE))</f>
        <v>-</v>
      </c>
      <c r="S107" s="118">
        <f t="shared" si="247"/>
        <v>0</v>
      </c>
      <c r="T107" s="111">
        <f t="shared" si="248"/>
        <v>0</v>
      </c>
      <c r="U107" s="113" t="str">
        <f>IF(ISBLANK(VLOOKUP($A107,'MAIN - SCORING'!$N$14:$X$115,6,FALSE)),"-",VLOOKUP($A107,'MAIN - SCORING'!$N$14:$X$115,6,FALSE))</f>
        <v>-</v>
      </c>
      <c r="V107" s="113" t="str">
        <f>IF(ISBLANK(VLOOKUP($A107,'MAIN - SCORING'!$N$14:$X$115,7,FALSE)),"-",VLOOKUP($A107,'MAIN - SCORING'!$N$14:$X$115,7,FALSE))</f>
        <v>-</v>
      </c>
      <c r="W107" s="118">
        <f t="shared" si="249"/>
        <v>0</v>
      </c>
      <c r="X107" s="113" t="str">
        <f>IF(ISBLANK(VLOOKUP($A107,'MAIN - SCORING'!$N$14:$X$115,8,FALSE)),"-",VLOOKUP($A107,'MAIN - SCORING'!$N$14:$X$115,8,FALSE))</f>
        <v>-</v>
      </c>
      <c r="Y107" s="113" t="str">
        <f>IF(ISBLANK(VLOOKUP($A107,'MAIN - SCORING'!$N$14:$X$115,9,FALSE)),"-",VLOOKUP($A107,'MAIN - SCORING'!$N$14:$X$115,9,FALSE))</f>
        <v>-</v>
      </c>
      <c r="Z107" s="118">
        <f t="shared" si="250"/>
        <v>0</v>
      </c>
      <c r="AA107" s="113" t="str">
        <f>IF(ISBLANK(VLOOKUP($A107,'MAIN - SCORING'!$N$14:$X$115,10,FALSE)),"-",VLOOKUP($A107,'MAIN - SCORING'!$N$14:$X$115,10,FALSE))</f>
        <v>-</v>
      </c>
      <c r="AB107" s="113" t="str">
        <f>IF(ISBLANK(VLOOKUP($A107,'MAIN - SCORING'!$N$14:$X$115,11,FALSE)),"-",VLOOKUP($A107,'MAIN - SCORING'!$N$14:$X$115,11,FALSE))</f>
        <v>-</v>
      </c>
      <c r="AC107" s="118">
        <f t="shared" si="251"/>
        <v>0</v>
      </c>
      <c r="AD107" s="111">
        <f t="shared" si="252"/>
        <v>0</v>
      </c>
      <c r="AE107" s="113" t="str">
        <f>IF(ISBLANK(VLOOKUP($A107,'MAIN - SCORING'!$Z$14:$AJ$115,6,FALSE)),"-",VLOOKUP($A107,'MAIN - SCORING'!$Z$14:$AJ$115,6,FALSE))</f>
        <v>-</v>
      </c>
      <c r="AF107" s="113" t="str">
        <f>IF(ISBLANK(VLOOKUP($A107,'MAIN - SCORING'!$Z$14:$AJ$115,7,FALSE)),"-",VLOOKUP($A107,'MAIN - SCORING'!$Z$14:$AJ$115,7,FALSE))</f>
        <v>-</v>
      </c>
      <c r="AG107" s="118">
        <f t="shared" si="253"/>
        <v>0</v>
      </c>
      <c r="AH107" s="113" t="str">
        <f>IF(ISBLANK(VLOOKUP($A107,'MAIN - SCORING'!$Z$14:$AJ$115,8,FALSE)),"-",VLOOKUP($A107,'MAIN - SCORING'!$Z$14:$AJ$115,8,FALSE))</f>
        <v>-</v>
      </c>
      <c r="AI107" s="113" t="str">
        <f>IF(ISBLANK(VLOOKUP($A107,'MAIN - SCORING'!$Z$14:$AJ$115,9,FALSE)),"-",VLOOKUP($A107,'MAIN - SCORING'!$Z$14:$AJ$115,9,FALSE))</f>
        <v>-</v>
      </c>
      <c r="AJ107" s="118">
        <f t="shared" si="254"/>
        <v>0</v>
      </c>
      <c r="AK107" s="113" t="str">
        <f>IF(ISBLANK(VLOOKUP($A107,'MAIN - SCORING'!$Z$14:$AJ$115,10,FALSE)),"-",VLOOKUP($A107,'MAIN - SCORING'!$Z$14:$AJ$115,10,FALSE))</f>
        <v>-</v>
      </c>
      <c r="AL107" s="113" t="str">
        <f>IF(ISBLANK(VLOOKUP($A107,'MAIN - SCORING'!$Z$14:$AJ$115,11,FALSE)),"-",VLOOKUP($A107,'MAIN - SCORING'!$Z$14:$AJ$115,11,FALSE))</f>
        <v>-</v>
      </c>
      <c r="AM107" s="118">
        <f t="shared" si="255"/>
        <v>0</v>
      </c>
      <c r="AN107" s="111">
        <f t="shared" si="256"/>
        <v>0</v>
      </c>
      <c r="AP107" s="115" t="str">
        <f t="shared" si="154"/>
        <v>-</v>
      </c>
      <c r="AQ107" s="130">
        <f t="shared" si="244"/>
        <v>0</v>
      </c>
      <c r="AR107" s="131">
        <f>IF(AQ107="-","-",(AQ107*Lookups!$T$3))</f>
        <v>0</v>
      </c>
      <c r="AS107" s="92" t="str">
        <f t="shared" si="257"/>
        <v>-</v>
      </c>
      <c r="AT107" s="92" t="str">
        <f t="shared" si="258"/>
        <v>-</v>
      </c>
      <c r="AU107" s="92" t="str">
        <f t="shared" si="259"/>
        <v>-</v>
      </c>
      <c r="AV107" s="93" t="str">
        <f>IF(I107="-","-",(I107/Lookups!$T$3))</f>
        <v>-</v>
      </c>
      <c r="AW107" s="94" t="str">
        <f t="shared" si="260"/>
        <v>-</v>
      </c>
      <c r="AX107" s="95" t="str">
        <f>IF(AW107="M",VLOOKUP(TEXT(MROUND(AV107,0.05),"#.00"),Lookups!$D$8:$E$3912,2,FALSE),"-")</f>
        <v>-</v>
      </c>
      <c r="AY107" s="95" t="str">
        <f>IF(AW107="W",VLOOKUP(TEXT(MROUND(AV107,0.05),"#.00"),Lookups!$J$8:$K$2640,2,FALSE),"-")</f>
        <v>-</v>
      </c>
      <c r="AZ107" s="95" t="str">
        <f>IF(H107="-","-",IF(AS107="Master",VLOOKUP(H107,Lookups!$O$8:$P$59,2,FALSE),"-"))</f>
        <v>-</v>
      </c>
      <c r="BB107" s="113" t="str">
        <f>IF(G107="-","-",VLOOKUP(G107,Input!$BZ$7:$CA$83,2,FALSE))</f>
        <v>-</v>
      </c>
      <c r="BD107" s="138" t="str">
        <f t="shared" si="158"/>
        <v>-</v>
      </c>
      <c r="BE107" s="139" t="str">
        <f t="shared" si="261"/>
        <v>-</v>
      </c>
      <c r="BF107" s="138" t="str">
        <f t="shared" si="160"/>
        <v>-</v>
      </c>
      <c r="BG107" s="139" t="str">
        <f t="shared" si="262"/>
        <v>-</v>
      </c>
      <c r="BH107" s="138" t="str">
        <f t="shared" si="162"/>
        <v>-</v>
      </c>
      <c r="BI107" s="139" t="str">
        <f t="shared" si="263"/>
        <v>-</v>
      </c>
      <c r="BJ107" s="138" t="str">
        <f t="shared" si="164"/>
        <v>-</v>
      </c>
      <c r="BK107" s="139" t="str">
        <f t="shared" si="264"/>
        <v>-</v>
      </c>
      <c r="BL107" s="138" t="str">
        <f t="shared" si="166"/>
        <v>-</v>
      </c>
      <c r="BM107" s="139" t="str">
        <f t="shared" si="265"/>
        <v>-</v>
      </c>
      <c r="BN107" s="138" t="str">
        <f t="shared" si="168"/>
        <v>-</v>
      </c>
      <c r="BO107" s="139" t="str">
        <f t="shared" si="266"/>
        <v>-</v>
      </c>
      <c r="BP107" s="138" t="str">
        <f t="shared" si="170"/>
        <v>-</v>
      </c>
      <c r="BQ107" s="139" t="str">
        <f t="shared" si="267"/>
        <v>-</v>
      </c>
      <c r="BR107" s="138" t="str">
        <f t="shared" si="172"/>
        <v>-</v>
      </c>
      <c r="BS107" s="139" t="str">
        <f t="shared" si="268"/>
        <v>-</v>
      </c>
      <c r="BT107" s="138" t="str">
        <f t="shared" si="174"/>
        <v>-</v>
      </c>
      <c r="BU107" s="139" t="str">
        <f t="shared" si="269"/>
        <v>-</v>
      </c>
      <c r="BV107" s="138" t="str">
        <f t="shared" si="176"/>
        <v>-</v>
      </c>
      <c r="BW107" s="139" t="str">
        <f t="shared" si="270"/>
        <v>-</v>
      </c>
      <c r="BX107" s="138" t="str">
        <f t="shared" si="178"/>
        <v>-</v>
      </c>
      <c r="BY107" s="139" t="str">
        <f t="shared" si="271"/>
        <v>-</v>
      </c>
      <c r="BZ107" s="138" t="str">
        <f t="shared" si="180"/>
        <v>-</v>
      </c>
      <c r="CA107" s="139" t="str">
        <f t="shared" si="272"/>
        <v>-</v>
      </c>
      <c r="CB107" s="138" t="str">
        <f t="shared" si="182"/>
        <v>-</v>
      </c>
      <c r="CC107" s="139" t="str">
        <f t="shared" si="273"/>
        <v>-</v>
      </c>
      <c r="CD107" s="138" t="str">
        <f t="shared" si="184"/>
        <v>-</v>
      </c>
      <c r="CE107" s="139" t="str">
        <f t="shared" si="274"/>
        <v>-</v>
      </c>
      <c r="CF107" s="138" t="str">
        <f t="shared" si="186"/>
        <v>-</v>
      </c>
      <c r="CG107" s="139" t="str">
        <f t="shared" si="275"/>
        <v>-</v>
      </c>
      <c r="CH107" s="138" t="str">
        <f t="shared" si="188"/>
        <v>-</v>
      </c>
      <c r="CI107" s="139" t="str">
        <f t="shared" si="276"/>
        <v>-</v>
      </c>
      <c r="CJ107" s="138" t="str">
        <f t="shared" si="190"/>
        <v>-</v>
      </c>
      <c r="CK107" s="139" t="str">
        <f t="shared" si="277"/>
        <v>-</v>
      </c>
      <c r="CL107" s="138" t="str">
        <f t="shared" si="192"/>
        <v>-</v>
      </c>
      <c r="CM107" s="139" t="str">
        <f t="shared" si="278"/>
        <v>-</v>
      </c>
      <c r="CN107" s="138" t="str">
        <f t="shared" si="194"/>
        <v>-</v>
      </c>
      <c r="CO107" s="139" t="str">
        <f t="shared" si="279"/>
        <v>-</v>
      </c>
      <c r="CP107" s="138" t="str">
        <f t="shared" si="196"/>
        <v>-</v>
      </c>
      <c r="CQ107" s="139" t="str">
        <f t="shared" si="280"/>
        <v>-</v>
      </c>
      <c r="CR107" s="138" t="str">
        <f t="shared" si="198"/>
        <v>-</v>
      </c>
      <c r="CS107" s="139" t="str">
        <f t="shared" si="281"/>
        <v>-</v>
      </c>
      <c r="CT107" s="138" t="str">
        <f t="shared" si="200"/>
        <v>-</v>
      </c>
      <c r="CU107" s="139" t="str">
        <f t="shared" si="282"/>
        <v>-</v>
      </c>
      <c r="CV107" s="138" t="str">
        <f t="shared" si="202"/>
        <v>-</v>
      </c>
      <c r="CW107" s="139" t="str">
        <f t="shared" si="283"/>
        <v>-</v>
      </c>
      <c r="CX107" s="138" t="str">
        <f t="shared" si="204"/>
        <v>-</v>
      </c>
      <c r="CY107" s="139" t="str">
        <f t="shared" si="284"/>
        <v>-</v>
      </c>
      <c r="CZ107" s="138" t="str">
        <f t="shared" si="206"/>
        <v>-</v>
      </c>
      <c r="DA107" s="139" t="str">
        <f t="shared" si="285"/>
        <v>-</v>
      </c>
      <c r="DB107" s="138" t="str">
        <f t="shared" si="208"/>
        <v>-</v>
      </c>
      <c r="DC107" s="139" t="str">
        <f t="shared" si="286"/>
        <v>-</v>
      </c>
      <c r="DD107" s="138" t="str">
        <f t="shared" si="210"/>
        <v>-</v>
      </c>
      <c r="DE107" s="139" t="str">
        <f t="shared" si="287"/>
        <v>-</v>
      </c>
      <c r="DF107" s="138" t="str">
        <f t="shared" si="212"/>
        <v>-</v>
      </c>
      <c r="DG107" s="139" t="str">
        <f t="shared" si="288"/>
        <v>-</v>
      </c>
      <c r="DH107" s="138" t="str">
        <f t="shared" si="214"/>
        <v>-</v>
      </c>
      <c r="DI107" s="139" t="str">
        <f t="shared" si="289"/>
        <v>-</v>
      </c>
      <c r="DJ107" s="138" t="str">
        <f t="shared" si="216"/>
        <v>-</v>
      </c>
      <c r="DK107" s="139" t="str">
        <f t="shared" si="290"/>
        <v>-</v>
      </c>
    </row>
    <row r="108" spans="1:115" s="4" customFormat="1" x14ac:dyDescent="0.25">
      <c r="B108" s="47" t="s">
        <v>46</v>
      </c>
      <c r="C108" s="50" t="s">
        <v>46</v>
      </c>
      <c r="D108" s="50" t="s">
        <v>46</v>
      </c>
      <c r="E108" s="50" t="s">
        <v>46</v>
      </c>
      <c r="F108" s="50" t="s">
        <v>46</v>
      </c>
      <c r="G108" s="48" t="s">
        <v>46</v>
      </c>
      <c r="H108" s="47" t="s">
        <v>46</v>
      </c>
      <c r="I108" s="148" t="s">
        <v>46</v>
      </c>
      <c r="J108" s="47" t="s">
        <v>46</v>
      </c>
      <c r="K108" s="47" t="s">
        <v>46</v>
      </c>
      <c r="L108" s="47" t="s">
        <v>46</v>
      </c>
      <c r="M108" s="119"/>
      <c r="N108" s="47" t="s">
        <v>46</v>
      </c>
      <c r="O108" s="47" t="s">
        <v>46</v>
      </c>
      <c r="P108" s="119"/>
      <c r="Q108" s="47" t="s">
        <v>46</v>
      </c>
      <c r="R108" s="47" t="s">
        <v>46</v>
      </c>
      <c r="S108" s="119"/>
      <c r="T108" s="47" t="s">
        <v>46</v>
      </c>
      <c r="U108" s="47" t="s">
        <v>46</v>
      </c>
      <c r="V108" s="47" t="s">
        <v>46</v>
      </c>
      <c r="W108" s="47"/>
      <c r="X108" s="47" t="s">
        <v>46</v>
      </c>
      <c r="Y108" s="47" t="s">
        <v>46</v>
      </c>
      <c r="Z108" s="47"/>
      <c r="AA108" s="47" t="s">
        <v>46</v>
      </c>
      <c r="AB108" s="47" t="s">
        <v>46</v>
      </c>
      <c r="AC108" s="47"/>
      <c r="AD108" s="47" t="s">
        <v>46</v>
      </c>
      <c r="AE108" s="47" t="s">
        <v>46</v>
      </c>
      <c r="AF108" s="47" t="s">
        <v>46</v>
      </c>
      <c r="AG108" s="47"/>
      <c r="AH108" s="47" t="s">
        <v>46</v>
      </c>
      <c r="AI108" s="47" t="s">
        <v>46</v>
      </c>
      <c r="AJ108" s="47"/>
      <c r="AK108" s="47" t="s">
        <v>46</v>
      </c>
      <c r="AL108" s="47" t="s">
        <v>46</v>
      </c>
      <c r="AM108" s="47"/>
      <c r="AN108" s="47" t="s">
        <v>46</v>
      </c>
      <c r="AO108" s="47" t="s">
        <v>46</v>
      </c>
      <c r="AP108" s="116" t="s">
        <v>46</v>
      </c>
      <c r="AQ108" s="132" t="s">
        <v>46</v>
      </c>
      <c r="AR108" s="133" t="s">
        <v>46</v>
      </c>
      <c r="AS108" s="96" t="s">
        <v>46</v>
      </c>
      <c r="AT108" s="96" t="s">
        <v>46</v>
      </c>
      <c r="AU108" s="96" t="s">
        <v>46</v>
      </c>
      <c r="AV108" s="97" t="s">
        <v>46</v>
      </c>
      <c r="AW108" s="96" t="s">
        <v>46</v>
      </c>
      <c r="AX108" s="107" t="s">
        <v>46</v>
      </c>
      <c r="AY108" s="107" t="s">
        <v>46</v>
      </c>
      <c r="AZ108" s="96" t="s">
        <v>46</v>
      </c>
      <c r="BA108" s="96" t="s">
        <v>46</v>
      </c>
      <c r="BB108" s="96" t="s">
        <v>46</v>
      </c>
      <c r="BC108" s="96" t="s">
        <v>46</v>
      </c>
      <c r="BD108" s="137" t="s">
        <v>46</v>
      </c>
      <c r="BE108" s="137" t="s">
        <v>46</v>
      </c>
      <c r="BF108" s="137" t="s">
        <v>46</v>
      </c>
      <c r="BG108" s="137" t="s">
        <v>46</v>
      </c>
      <c r="BH108" s="137" t="s">
        <v>46</v>
      </c>
      <c r="BI108" s="137" t="s">
        <v>46</v>
      </c>
      <c r="BJ108" s="137" t="s">
        <v>46</v>
      </c>
      <c r="BK108" s="137" t="s">
        <v>46</v>
      </c>
      <c r="BL108" s="137" t="s">
        <v>46</v>
      </c>
      <c r="BM108" s="137" t="s">
        <v>46</v>
      </c>
      <c r="BN108" s="137" t="s">
        <v>46</v>
      </c>
      <c r="BO108" s="137" t="s">
        <v>46</v>
      </c>
      <c r="BP108" s="137" t="s">
        <v>46</v>
      </c>
      <c r="BQ108" s="137" t="s">
        <v>46</v>
      </c>
      <c r="BR108" s="137" t="s">
        <v>46</v>
      </c>
      <c r="BS108" s="137" t="s">
        <v>46</v>
      </c>
      <c r="BT108" s="137" t="s">
        <v>46</v>
      </c>
      <c r="BU108" s="137" t="s">
        <v>46</v>
      </c>
      <c r="BV108" s="137" t="s">
        <v>46</v>
      </c>
      <c r="BW108" s="137" t="s">
        <v>46</v>
      </c>
      <c r="BX108" s="137" t="s">
        <v>46</v>
      </c>
      <c r="BY108" s="137" t="s">
        <v>46</v>
      </c>
      <c r="BZ108" s="137" t="s">
        <v>46</v>
      </c>
      <c r="CA108" s="137" t="s">
        <v>46</v>
      </c>
      <c r="CB108" s="137" t="s">
        <v>46</v>
      </c>
      <c r="CC108" s="137" t="s">
        <v>46</v>
      </c>
      <c r="CD108" s="137" t="s">
        <v>46</v>
      </c>
      <c r="CE108" s="137" t="s">
        <v>46</v>
      </c>
      <c r="CF108" s="137" t="s">
        <v>46</v>
      </c>
      <c r="CG108" s="137" t="s">
        <v>46</v>
      </c>
      <c r="CH108" s="137" t="s">
        <v>46</v>
      </c>
      <c r="CI108" s="137" t="s">
        <v>46</v>
      </c>
      <c r="CJ108" s="137" t="s">
        <v>46</v>
      </c>
      <c r="CK108" s="137" t="s">
        <v>46</v>
      </c>
      <c r="CL108" s="137" t="s">
        <v>46</v>
      </c>
      <c r="CM108" s="137" t="s">
        <v>46</v>
      </c>
      <c r="CN108" s="137" t="s">
        <v>46</v>
      </c>
      <c r="CO108" s="137" t="s">
        <v>46</v>
      </c>
      <c r="CP108" s="137" t="s">
        <v>46</v>
      </c>
      <c r="CQ108" s="137" t="s">
        <v>46</v>
      </c>
      <c r="CR108" s="137" t="s">
        <v>46</v>
      </c>
      <c r="CS108" s="137" t="s">
        <v>46</v>
      </c>
      <c r="CT108" s="137" t="s">
        <v>46</v>
      </c>
      <c r="CU108" s="137" t="s">
        <v>46</v>
      </c>
      <c r="CV108" s="137" t="s">
        <v>46</v>
      </c>
      <c r="CW108" s="137" t="s">
        <v>46</v>
      </c>
      <c r="CX108" s="137" t="s">
        <v>46</v>
      </c>
      <c r="CY108" s="137" t="s">
        <v>46</v>
      </c>
      <c r="CZ108" s="137" t="s">
        <v>46</v>
      </c>
      <c r="DA108" s="137" t="s">
        <v>46</v>
      </c>
      <c r="DB108" s="137" t="s">
        <v>46</v>
      </c>
      <c r="DC108" s="137" t="s">
        <v>46</v>
      </c>
      <c r="DD108" s="137" t="s">
        <v>46</v>
      </c>
      <c r="DE108" s="137" t="s">
        <v>46</v>
      </c>
      <c r="DF108" s="137" t="s">
        <v>46</v>
      </c>
      <c r="DG108" s="137" t="s">
        <v>46</v>
      </c>
      <c r="DH108" s="137" t="s">
        <v>46</v>
      </c>
      <c r="DI108" s="137" t="s">
        <v>46</v>
      </c>
      <c r="DJ108" s="137" t="s">
        <v>46</v>
      </c>
      <c r="DK108" s="137" t="s">
        <v>46</v>
      </c>
    </row>
  </sheetData>
  <sheetProtection sheet="1" formatCells="0" formatColumns="0" formatRows="0"/>
  <mergeCells count="1">
    <mergeCell ref="C2:F2"/>
  </mergeCells>
  <printOptions horizontalCentered="1" verticalCentered="1"/>
  <pageMargins left="0.5" right="0.5" top="0.75" bottom="0.5" header="0.5" footer="0.5"/>
  <pageSetup scale="14" orientation="landscape" r:id="rId1"/>
  <headerFooter alignWithMargins="0">
    <oddHeader>&amp;R&amp;F&amp;A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4814-58BB-478E-BC7C-5D305DEB283E}">
  <sheetPr codeName="Sheet13">
    <pageSetUpPr fitToPage="1"/>
  </sheetPr>
  <dimension ref="A1:AS26"/>
  <sheetViews>
    <sheetView workbookViewId="0">
      <selection activeCell="A26" sqref="A26:XFD26"/>
    </sheetView>
  </sheetViews>
  <sheetFormatPr defaultColWidth="11.44140625" defaultRowHeight="13.2" x14ac:dyDescent="0.25"/>
  <cols>
    <col min="1" max="1" width="2" style="1" customWidth="1"/>
    <col min="2" max="2" width="4" style="42" bestFit="1" customWidth="1"/>
    <col min="3" max="3" width="12.88671875" style="1" customWidth="1"/>
    <col min="4" max="4" width="14.88671875" style="1" customWidth="1"/>
    <col min="5" max="5" width="24.109375" style="1" customWidth="1"/>
    <col min="6" max="6" width="21.88671875" style="1" customWidth="1"/>
    <col min="7" max="7" width="36.109375" style="84" customWidth="1"/>
    <col min="8" max="8" width="5" style="8" customWidth="1"/>
    <col min="9" max="9" width="6.6640625" style="144" customWidth="1"/>
    <col min="10" max="10" width="1.88671875" style="1" customWidth="1"/>
    <col min="11" max="11" width="5" style="1" hidden="1" customWidth="1"/>
    <col min="12" max="12" width="5.109375" style="1" hidden="1" customWidth="1"/>
    <col min="13" max="13" width="5" style="3" hidden="1" customWidth="1"/>
    <col min="14" max="14" width="5" style="1" hidden="1" customWidth="1"/>
    <col min="15" max="15" width="3.109375" style="1" hidden="1" customWidth="1"/>
    <col min="16" max="16" width="5" style="3" hidden="1" customWidth="1"/>
    <col min="17" max="17" width="5" style="1" hidden="1" customWidth="1"/>
    <col min="18" max="18" width="3.109375" style="1" hidden="1" customWidth="1"/>
    <col min="19" max="19" width="5" style="3" hidden="1" customWidth="1"/>
    <col min="20" max="20" width="8.88671875" style="1" customWidth="1"/>
    <col min="21" max="21" width="5" style="1" hidden="1" customWidth="1"/>
    <col min="22" max="22" width="3.109375" style="1" hidden="1" customWidth="1"/>
    <col min="23" max="24" width="5" style="1" hidden="1" customWidth="1"/>
    <col min="25" max="25" width="3.109375" style="1" hidden="1" customWidth="1"/>
    <col min="26" max="27" width="5" style="1" hidden="1" customWidth="1"/>
    <col min="28" max="28" width="3.109375" style="1" hidden="1" customWidth="1"/>
    <col min="29" max="29" width="5" style="1" hidden="1" customWidth="1"/>
    <col min="30" max="30" width="8.88671875" style="1" customWidth="1"/>
    <col min="31" max="31" width="5" style="1" hidden="1" customWidth="1"/>
    <col min="32" max="32" width="3.109375" style="1" hidden="1" customWidth="1"/>
    <col min="33" max="34" width="5" style="1" hidden="1" customWidth="1"/>
    <col min="35" max="35" width="3.109375" style="1" hidden="1" customWidth="1"/>
    <col min="36" max="37" width="5" style="1" hidden="1" customWidth="1"/>
    <col min="38" max="38" width="3.109375" style="1" hidden="1" customWidth="1"/>
    <col min="39" max="39" width="5" style="1" hidden="1" customWidth="1"/>
    <col min="40" max="40" width="8.88671875" style="1" customWidth="1"/>
    <col min="41" max="41" width="1.88671875" style="8" customWidth="1"/>
    <col min="42" max="42" width="8.6640625" style="1" customWidth="1"/>
    <col min="43" max="43" width="7.109375" style="134" bestFit="1" customWidth="1"/>
    <col min="44" max="44" width="7.109375" style="135" bestFit="1" customWidth="1"/>
    <col min="45" max="45" width="1.88671875" style="8" customWidth="1"/>
    <col min="46" max="16384" width="11.44140625" style="1"/>
  </cols>
  <sheetData>
    <row r="1" spans="1:45" ht="13.8" thickBot="1" x14ac:dyDescent="0.3"/>
    <row r="2" spans="1:45" ht="13.8" thickBot="1" x14ac:dyDescent="0.3">
      <c r="B2" s="17"/>
      <c r="C2" s="667" t="str">
        <f>Input!C2</f>
        <v>2026 Dyna Maxx Womens Meet</v>
      </c>
      <c r="D2" s="668"/>
      <c r="E2" s="668"/>
      <c r="F2" s="669"/>
      <c r="I2" s="9"/>
      <c r="K2" s="3"/>
      <c r="L2" s="3"/>
      <c r="N2" s="3"/>
      <c r="O2" s="3"/>
      <c r="Q2" s="3"/>
      <c r="R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P2" s="120"/>
      <c r="AQ2" s="122"/>
      <c r="AR2" s="123"/>
      <c r="AS2" s="105"/>
    </row>
    <row r="3" spans="1:45" ht="13.8" thickBot="1" x14ac:dyDescent="0.3">
      <c r="B3" s="17"/>
      <c r="C3" s="270" t="str">
        <f>Input!C3</f>
        <v>DYNAMAXX</v>
      </c>
      <c r="D3" s="271" t="str">
        <f>Input!D3</f>
        <v>Westbrook, ME</v>
      </c>
      <c r="E3" s="272">
        <f>Input!E3</f>
        <v>0</v>
      </c>
      <c r="F3" s="271" t="str">
        <f>Input!F3</f>
        <v xml:space="preserve"> </v>
      </c>
      <c r="G3" s="82"/>
      <c r="H3" s="16"/>
      <c r="I3" s="9"/>
      <c r="J3" s="8"/>
      <c r="K3" s="8"/>
      <c r="L3" s="8"/>
      <c r="M3" s="7"/>
      <c r="N3" s="8"/>
      <c r="O3" s="8"/>
      <c r="P3" s="7"/>
      <c r="Q3" s="8"/>
      <c r="R3" s="8"/>
      <c r="S3" s="7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P3" s="8"/>
      <c r="AQ3" s="49"/>
      <c r="AR3" s="124"/>
    </row>
    <row r="4" spans="1:45" s="3" customFormat="1" x14ac:dyDescent="0.25">
      <c r="B4" s="102"/>
      <c r="C4" s="19"/>
      <c r="D4" s="19"/>
      <c r="E4" s="19"/>
      <c r="F4" s="19"/>
      <c r="G4" s="103"/>
      <c r="H4" s="19"/>
      <c r="I4" s="306" t="s">
        <v>52</v>
      </c>
      <c r="J4" s="114"/>
      <c r="K4" s="59"/>
      <c r="L4" s="60"/>
      <c r="M4" s="60"/>
      <c r="N4" s="60"/>
      <c r="O4" s="60"/>
      <c r="P4" s="60"/>
      <c r="Q4" s="60"/>
      <c r="R4" s="60"/>
      <c r="S4" s="60"/>
      <c r="T4" s="61" t="str">
        <f>Input!O4</f>
        <v>SQUAT</v>
      </c>
      <c r="U4" s="59"/>
      <c r="V4" s="60"/>
      <c r="W4" s="60"/>
      <c r="X4" s="60"/>
      <c r="Y4" s="60"/>
      <c r="Z4" s="60"/>
      <c r="AA4" s="60"/>
      <c r="AB4" s="60"/>
      <c r="AC4" s="60"/>
      <c r="AD4" s="61" t="str">
        <f>Input!P4</f>
        <v>BENCH</v>
      </c>
      <c r="AE4" s="59"/>
      <c r="AF4" s="60"/>
      <c r="AG4" s="60"/>
      <c r="AH4" s="60"/>
      <c r="AI4" s="60"/>
      <c r="AJ4" s="60"/>
      <c r="AK4" s="60"/>
      <c r="AL4" s="60"/>
      <c r="AM4" s="60"/>
      <c r="AN4" s="61" t="str">
        <f>Input!Q4</f>
        <v>DEAD</v>
      </c>
      <c r="AO4" s="7"/>
      <c r="AP4" s="109" t="s">
        <v>4</v>
      </c>
      <c r="AQ4" s="125" t="s">
        <v>66</v>
      </c>
      <c r="AR4" s="126" t="s">
        <v>66</v>
      </c>
      <c r="AS4" s="7"/>
    </row>
    <row r="5" spans="1:45" s="3" customFormat="1" ht="13.8" thickBot="1" x14ac:dyDescent="0.3">
      <c r="B5" s="7" t="s">
        <v>62</v>
      </c>
      <c r="C5" s="20" t="s">
        <v>7</v>
      </c>
      <c r="D5" s="20" t="s">
        <v>6</v>
      </c>
      <c r="E5" s="20" t="s">
        <v>12</v>
      </c>
      <c r="F5" s="20" t="s">
        <v>27</v>
      </c>
      <c r="G5" s="104" t="s">
        <v>26</v>
      </c>
      <c r="H5" s="20" t="s">
        <v>8</v>
      </c>
      <c r="I5" s="307" t="s">
        <v>48</v>
      </c>
      <c r="J5" s="114"/>
      <c r="K5" s="46"/>
      <c r="L5" s="112"/>
      <c r="M5" s="53" t="s">
        <v>70</v>
      </c>
      <c r="N5" s="46"/>
      <c r="O5" s="112"/>
      <c r="P5" s="53" t="s">
        <v>121</v>
      </c>
      <c r="Q5" s="46"/>
      <c r="R5" s="112"/>
      <c r="S5" s="53" t="s">
        <v>120</v>
      </c>
      <c r="T5" s="53" t="s">
        <v>5</v>
      </c>
      <c r="U5" s="46"/>
      <c r="V5" s="112"/>
      <c r="W5" s="52" t="s">
        <v>70</v>
      </c>
      <c r="X5" s="46"/>
      <c r="Y5" s="112"/>
      <c r="Z5" s="52" t="s">
        <v>121</v>
      </c>
      <c r="AA5" s="46"/>
      <c r="AB5" s="112"/>
      <c r="AC5" s="52" t="s">
        <v>120</v>
      </c>
      <c r="AD5" s="53" t="s">
        <v>5</v>
      </c>
      <c r="AE5" s="46"/>
      <c r="AF5" s="112"/>
      <c r="AG5" s="52" t="s">
        <v>70</v>
      </c>
      <c r="AH5" s="46"/>
      <c r="AI5" s="112"/>
      <c r="AJ5" s="52" t="s">
        <v>121</v>
      </c>
      <c r="AK5" s="46"/>
      <c r="AL5" s="112"/>
      <c r="AM5" s="52" t="s">
        <v>120</v>
      </c>
      <c r="AN5" s="53" t="s">
        <v>5</v>
      </c>
      <c r="AO5" s="7"/>
      <c r="AP5" s="110" t="s">
        <v>9</v>
      </c>
      <c r="AQ5" s="35" t="s">
        <v>16</v>
      </c>
      <c r="AR5" s="127" t="s">
        <v>48</v>
      </c>
      <c r="AS5" s="7"/>
    </row>
    <row r="6" spans="1:45" s="4" customFormat="1" ht="7.5" customHeight="1" x14ac:dyDescent="0.25">
      <c r="B6" s="43"/>
      <c r="G6" s="83"/>
      <c r="H6" s="11"/>
      <c r="I6" s="146"/>
      <c r="M6" s="117"/>
      <c r="P6" s="117"/>
      <c r="S6" s="117"/>
      <c r="AO6" s="11"/>
      <c r="AQ6" s="128"/>
      <c r="AR6" s="129"/>
      <c r="AS6" s="11"/>
    </row>
    <row r="7" spans="1:45" x14ac:dyDescent="0.25">
      <c r="B7" s="44">
        <v>77</v>
      </c>
      <c r="C7" s="85" t="s">
        <v>285</v>
      </c>
      <c r="D7" s="85" t="s">
        <v>286</v>
      </c>
      <c r="E7" s="85" t="s">
        <v>287</v>
      </c>
      <c r="F7" s="85" t="s">
        <v>194</v>
      </c>
      <c r="G7" s="85" t="s">
        <v>197</v>
      </c>
      <c r="H7" s="86">
        <v>23</v>
      </c>
      <c r="I7" s="308">
        <v>145</v>
      </c>
      <c r="J7" s="3"/>
      <c r="K7" s="113">
        <v>110</v>
      </c>
      <c r="L7" s="113" t="s">
        <v>119</v>
      </c>
      <c r="M7" s="118">
        <v>110</v>
      </c>
      <c r="N7" s="113">
        <v>117.5</v>
      </c>
      <c r="O7" s="113" t="s">
        <v>119</v>
      </c>
      <c r="P7" s="118">
        <v>117.5</v>
      </c>
      <c r="Q7" s="113">
        <v>125</v>
      </c>
      <c r="R7" s="113" t="s">
        <v>119</v>
      </c>
      <c r="S7" s="118">
        <v>125</v>
      </c>
      <c r="T7" s="111">
        <v>125</v>
      </c>
      <c r="U7" s="113">
        <v>55</v>
      </c>
      <c r="V7" s="113" t="s">
        <v>119</v>
      </c>
      <c r="W7" s="118">
        <v>55</v>
      </c>
      <c r="X7" s="113">
        <v>60</v>
      </c>
      <c r="Y7" s="113" t="s">
        <v>119</v>
      </c>
      <c r="Z7" s="118">
        <v>60</v>
      </c>
      <c r="AA7" s="113">
        <v>62.5</v>
      </c>
      <c r="AB7" s="113" t="s">
        <v>119</v>
      </c>
      <c r="AC7" s="118">
        <v>62.5</v>
      </c>
      <c r="AD7" s="111">
        <v>62.5</v>
      </c>
      <c r="AE7" s="113">
        <v>127.5</v>
      </c>
      <c r="AF7" s="113" t="s">
        <v>119</v>
      </c>
      <c r="AG7" s="118">
        <v>127.5</v>
      </c>
      <c r="AH7" s="113">
        <v>137.5</v>
      </c>
      <c r="AI7" s="113" t="s">
        <v>119</v>
      </c>
      <c r="AJ7" s="118">
        <v>137.5</v>
      </c>
      <c r="AK7" s="113">
        <v>142.5</v>
      </c>
      <c r="AL7" s="113" t="s">
        <v>125</v>
      </c>
      <c r="AM7" s="118">
        <v>0</v>
      </c>
      <c r="AN7" s="111">
        <v>137.5</v>
      </c>
      <c r="AO7" s="7"/>
      <c r="AP7" s="115">
        <v>298.45400000000001</v>
      </c>
      <c r="AQ7" s="130">
        <v>325</v>
      </c>
      <c r="AR7" s="131">
        <v>716.495</v>
      </c>
    </row>
    <row r="8" spans="1:45" x14ac:dyDescent="0.25">
      <c r="A8" s="3"/>
      <c r="B8" s="44">
        <v>78</v>
      </c>
      <c r="C8" s="85" t="s">
        <v>296</v>
      </c>
      <c r="D8" s="85" t="s">
        <v>297</v>
      </c>
      <c r="E8" s="85" t="s">
        <v>278</v>
      </c>
      <c r="F8" s="85" t="s">
        <v>194</v>
      </c>
      <c r="G8" s="85" t="s">
        <v>197</v>
      </c>
      <c r="H8" s="86">
        <v>23</v>
      </c>
      <c r="I8" s="308">
        <v>142</v>
      </c>
      <c r="K8" s="113">
        <v>87.5</v>
      </c>
      <c r="L8" s="113" t="s">
        <v>119</v>
      </c>
      <c r="M8" s="118">
        <v>87.5</v>
      </c>
      <c r="N8" s="113">
        <v>105</v>
      </c>
      <c r="O8" s="113" t="s">
        <v>119</v>
      </c>
      <c r="P8" s="118">
        <v>105</v>
      </c>
      <c r="Q8" s="113">
        <v>117.5</v>
      </c>
      <c r="R8" s="113" t="s">
        <v>125</v>
      </c>
      <c r="S8" s="118">
        <v>0</v>
      </c>
      <c r="T8" s="111">
        <v>105</v>
      </c>
      <c r="U8" s="113">
        <v>47.5</v>
      </c>
      <c r="V8" s="113" t="s">
        <v>125</v>
      </c>
      <c r="W8" s="118">
        <v>0</v>
      </c>
      <c r="X8" s="113">
        <v>57.5</v>
      </c>
      <c r="Y8" s="113" t="s">
        <v>125</v>
      </c>
      <c r="Z8" s="118">
        <v>0</v>
      </c>
      <c r="AA8" s="113">
        <v>57.5</v>
      </c>
      <c r="AB8" s="113" t="s">
        <v>125</v>
      </c>
      <c r="AC8" s="118">
        <v>0</v>
      </c>
      <c r="AD8" s="111">
        <v>0</v>
      </c>
      <c r="AE8" s="113">
        <v>97.5</v>
      </c>
      <c r="AF8" s="113" t="s">
        <v>119</v>
      </c>
      <c r="AG8" s="118">
        <v>97.5</v>
      </c>
      <c r="AH8" s="113">
        <v>110</v>
      </c>
      <c r="AI8" s="113" t="s">
        <v>119</v>
      </c>
      <c r="AJ8" s="118">
        <v>110</v>
      </c>
      <c r="AK8" s="113">
        <v>127.5</v>
      </c>
      <c r="AL8" s="113" t="s">
        <v>119</v>
      </c>
      <c r="AM8" s="118">
        <v>127.5</v>
      </c>
      <c r="AN8" s="111">
        <v>127.5</v>
      </c>
      <c r="AP8" s="115">
        <v>0</v>
      </c>
      <c r="AQ8" s="130">
        <v>0</v>
      </c>
      <c r="AR8" s="131">
        <v>0</v>
      </c>
    </row>
    <row r="9" spans="1:45" x14ac:dyDescent="0.25">
      <c r="A9" s="3"/>
      <c r="B9" s="44">
        <v>4</v>
      </c>
      <c r="C9" s="85" t="s">
        <v>273</v>
      </c>
      <c r="D9" s="85" t="s">
        <v>274</v>
      </c>
      <c r="E9" s="85" t="s">
        <v>275</v>
      </c>
      <c r="F9" s="85" t="s">
        <v>194</v>
      </c>
      <c r="G9" s="85" t="s">
        <v>208</v>
      </c>
      <c r="H9" s="86">
        <v>47</v>
      </c>
      <c r="I9" s="308">
        <v>170</v>
      </c>
      <c r="J9" s="3"/>
      <c r="K9" s="113">
        <v>105</v>
      </c>
      <c r="L9" s="113" t="s">
        <v>119</v>
      </c>
      <c r="M9" s="118">
        <v>105</v>
      </c>
      <c r="N9" s="113">
        <v>110</v>
      </c>
      <c r="O9" s="113" t="s">
        <v>119</v>
      </c>
      <c r="P9" s="118">
        <v>110</v>
      </c>
      <c r="Q9" s="113">
        <v>115</v>
      </c>
      <c r="R9" s="113" t="s">
        <v>119</v>
      </c>
      <c r="S9" s="118">
        <v>115</v>
      </c>
      <c r="T9" s="111">
        <v>115</v>
      </c>
      <c r="U9" s="113">
        <v>57.5</v>
      </c>
      <c r="V9" s="113" t="s">
        <v>119</v>
      </c>
      <c r="W9" s="118">
        <v>57.5</v>
      </c>
      <c r="X9" s="113">
        <v>60</v>
      </c>
      <c r="Y9" s="113" t="s">
        <v>119</v>
      </c>
      <c r="Z9" s="118">
        <v>60</v>
      </c>
      <c r="AA9" s="113">
        <v>65</v>
      </c>
      <c r="AB9" s="113" t="s">
        <v>125</v>
      </c>
      <c r="AC9" s="118">
        <v>0</v>
      </c>
      <c r="AD9" s="111">
        <v>60</v>
      </c>
      <c r="AE9" s="113">
        <v>102.5</v>
      </c>
      <c r="AF9" s="113" t="s">
        <v>119</v>
      </c>
      <c r="AG9" s="118">
        <v>102.5</v>
      </c>
      <c r="AH9" s="113">
        <v>107.5</v>
      </c>
      <c r="AI9" s="113" t="s">
        <v>119</v>
      </c>
      <c r="AJ9" s="118">
        <v>107.5</v>
      </c>
      <c r="AK9" s="113">
        <v>112.5</v>
      </c>
      <c r="AL9" s="113" t="s">
        <v>119</v>
      </c>
      <c r="AM9" s="118">
        <v>112.5</v>
      </c>
      <c r="AN9" s="111">
        <v>112.5</v>
      </c>
      <c r="AO9" s="7"/>
      <c r="AP9" s="115">
        <v>255.40812875</v>
      </c>
      <c r="AQ9" s="130">
        <v>287.5</v>
      </c>
      <c r="AR9" s="131">
        <v>633.82249999999999</v>
      </c>
    </row>
    <row r="10" spans="1:45" x14ac:dyDescent="0.25">
      <c r="A10" s="3"/>
      <c r="B10" s="44">
        <v>9</v>
      </c>
      <c r="C10" s="85" t="s">
        <v>288</v>
      </c>
      <c r="D10" s="85" t="s">
        <v>289</v>
      </c>
      <c r="E10" s="85" t="s">
        <v>278</v>
      </c>
      <c r="F10" s="85" t="s">
        <v>194</v>
      </c>
      <c r="G10" s="85" t="s">
        <v>207</v>
      </c>
      <c r="H10" s="86">
        <v>52</v>
      </c>
      <c r="I10" s="308">
        <v>157</v>
      </c>
      <c r="K10" s="113">
        <v>87.5</v>
      </c>
      <c r="L10" s="113" t="s">
        <v>119</v>
      </c>
      <c r="M10" s="118">
        <v>87.5</v>
      </c>
      <c r="N10" s="113">
        <v>95</v>
      </c>
      <c r="O10" s="113" t="s">
        <v>119</v>
      </c>
      <c r="P10" s="118">
        <v>95</v>
      </c>
      <c r="Q10" s="113">
        <v>97.5</v>
      </c>
      <c r="R10" s="113" t="s">
        <v>119</v>
      </c>
      <c r="S10" s="118">
        <v>97.5</v>
      </c>
      <c r="T10" s="111">
        <v>97.5</v>
      </c>
      <c r="U10" s="113">
        <v>42.5</v>
      </c>
      <c r="V10" s="113" t="s">
        <v>119</v>
      </c>
      <c r="W10" s="118">
        <v>42.5</v>
      </c>
      <c r="X10" s="113">
        <v>50</v>
      </c>
      <c r="Y10" s="113" t="s">
        <v>119</v>
      </c>
      <c r="Z10" s="118">
        <v>50</v>
      </c>
      <c r="AA10" s="113">
        <v>52.5</v>
      </c>
      <c r="AB10" s="113" t="s">
        <v>125</v>
      </c>
      <c r="AC10" s="118">
        <v>0</v>
      </c>
      <c r="AD10" s="111">
        <v>50</v>
      </c>
      <c r="AE10" s="113">
        <v>107.5</v>
      </c>
      <c r="AF10" s="113" t="s">
        <v>119</v>
      </c>
      <c r="AG10" s="118">
        <v>107.5</v>
      </c>
      <c r="AH10" s="113">
        <v>115</v>
      </c>
      <c r="AI10" s="113" t="s">
        <v>119</v>
      </c>
      <c r="AJ10" s="118">
        <v>115</v>
      </c>
      <c r="AK10" s="113">
        <v>125</v>
      </c>
      <c r="AL10" s="113" t="s">
        <v>119</v>
      </c>
      <c r="AM10" s="118">
        <v>125</v>
      </c>
      <c r="AN10" s="111">
        <v>125</v>
      </c>
      <c r="AP10" s="115">
        <v>274.9860175</v>
      </c>
      <c r="AQ10" s="130">
        <v>272.5</v>
      </c>
      <c r="AR10" s="131">
        <v>600.75350000000003</v>
      </c>
    </row>
    <row r="11" spans="1:45" x14ac:dyDescent="0.25">
      <c r="A11" s="3"/>
      <c r="B11" s="44">
        <v>76</v>
      </c>
      <c r="C11" s="85" t="s">
        <v>270</v>
      </c>
      <c r="D11" s="85" t="s">
        <v>271</v>
      </c>
      <c r="E11" s="85" t="s">
        <v>272</v>
      </c>
      <c r="F11" s="85" t="s">
        <v>194</v>
      </c>
      <c r="G11" s="85" t="s">
        <v>207</v>
      </c>
      <c r="H11" s="86">
        <v>59</v>
      </c>
      <c r="I11" s="308">
        <v>250</v>
      </c>
      <c r="J11" s="3"/>
      <c r="K11" s="113">
        <v>82.5</v>
      </c>
      <c r="L11" s="113" t="s">
        <v>119</v>
      </c>
      <c r="M11" s="118">
        <v>82.5</v>
      </c>
      <c r="N11" s="113">
        <v>85</v>
      </c>
      <c r="O11" s="113" t="s">
        <v>125</v>
      </c>
      <c r="P11" s="118">
        <v>0</v>
      </c>
      <c r="Q11" s="113">
        <v>85</v>
      </c>
      <c r="R11" s="113" t="s">
        <v>119</v>
      </c>
      <c r="S11" s="118">
        <v>85</v>
      </c>
      <c r="T11" s="111">
        <v>85</v>
      </c>
      <c r="U11" s="113">
        <v>55</v>
      </c>
      <c r="V11" s="113" t="s">
        <v>119</v>
      </c>
      <c r="W11" s="118">
        <v>55</v>
      </c>
      <c r="X11" s="113">
        <v>60</v>
      </c>
      <c r="Y11" s="113" t="s">
        <v>119</v>
      </c>
      <c r="Z11" s="118">
        <v>60</v>
      </c>
      <c r="AA11" s="113">
        <v>65</v>
      </c>
      <c r="AB11" s="113" t="s">
        <v>125</v>
      </c>
      <c r="AC11" s="118">
        <v>0</v>
      </c>
      <c r="AD11" s="111">
        <v>60</v>
      </c>
      <c r="AE11" s="113">
        <v>127.5</v>
      </c>
      <c r="AF11" s="113" t="s">
        <v>119</v>
      </c>
      <c r="AG11" s="118">
        <v>127.5</v>
      </c>
      <c r="AH11" s="113">
        <v>132.5</v>
      </c>
      <c r="AI11" s="113" t="s">
        <v>119</v>
      </c>
      <c r="AJ11" s="118">
        <v>132.5</v>
      </c>
      <c r="AK11" s="113">
        <v>135</v>
      </c>
      <c r="AL11" s="113" t="s">
        <v>119</v>
      </c>
      <c r="AM11" s="118">
        <v>135</v>
      </c>
      <c r="AN11" s="111">
        <v>135</v>
      </c>
      <c r="AO11" s="7"/>
      <c r="AP11" s="115">
        <v>252.76929999999999</v>
      </c>
      <c r="AQ11" s="130">
        <v>280</v>
      </c>
      <c r="AR11" s="131">
        <v>617.28800000000001</v>
      </c>
    </row>
    <row r="12" spans="1:45" x14ac:dyDescent="0.25">
      <c r="A12" s="3"/>
      <c r="B12" s="44">
        <v>8</v>
      </c>
      <c r="C12" s="85" t="s">
        <v>285</v>
      </c>
      <c r="D12" s="85" t="s">
        <v>286</v>
      </c>
      <c r="E12" s="85" t="s">
        <v>287</v>
      </c>
      <c r="F12" s="85" t="s">
        <v>194</v>
      </c>
      <c r="G12" s="85" t="s">
        <v>28</v>
      </c>
      <c r="H12" s="86">
        <v>23</v>
      </c>
      <c r="I12" s="308">
        <v>145</v>
      </c>
      <c r="J12" s="3"/>
      <c r="K12" s="113">
        <v>110</v>
      </c>
      <c r="L12" s="113" t="s">
        <v>119</v>
      </c>
      <c r="M12" s="118">
        <v>110</v>
      </c>
      <c r="N12" s="113">
        <v>117.5</v>
      </c>
      <c r="O12" s="113" t="s">
        <v>119</v>
      </c>
      <c r="P12" s="118">
        <v>117.5</v>
      </c>
      <c r="Q12" s="113">
        <v>125</v>
      </c>
      <c r="R12" s="113" t="s">
        <v>119</v>
      </c>
      <c r="S12" s="118">
        <v>125</v>
      </c>
      <c r="T12" s="111">
        <v>125</v>
      </c>
      <c r="U12" s="113">
        <v>55</v>
      </c>
      <c r="V12" s="113" t="s">
        <v>119</v>
      </c>
      <c r="W12" s="118">
        <v>55</v>
      </c>
      <c r="X12" s="113">
        <v>60</v>
      </c>
      <c r="Y12" s="113" t="s">
        <v>119</v>
      </c>
      <c r="Z12" s="118">
        <v>60</v>
      </c>
      <c r="AA12" s="113">
        <v>62.5</v>
      </c>
      <c r="AB12" s="113" t="s">
        <v>119</v>
      </c>
      <c r="AC12" s="118">
        <v>62.5</v>
      </c>
      <c r="AD12" s="111">
        <v>62.5</v>
      </c>
      <c r="AE12" s="113">
        <v>127.5</v>
      </c>
      <c r="AF12" s="113" t="s">
        <v>119</v>
      </c>
      <c r="AG12" s="118">
        <v>127.5</v>
      </c>
      <c r="AH12" s="113">
        <v>137.5</v>
      </c>
      <c r="AI12" s="113" t="s">
        <v>119</v>
      </c>
      <c r="AJ12" s="118">
        <v>137.5</v>
      </c>
      <c r="AK12" s="113">
        <v>142.5</v>
      </c>
      <c r="AL12" s="113" t="s">
        <v>125</v>
      </c>
      <c r="AM12" s="118">
        <v>0</v>
      </c>
      <c r="AN12" s="111">
        <v>137.5</v>
      </c>
      <c r="AO12" s="7"/>
      <c r="AP12" s="115">
        <v>298.45400000000001</v>
      </c>
      <c r="AQ12" s="130">
        <v>325</v>
      </c>
      <c r="AR12" s="131">
        <v>716.495</v>
      </c>
    </row>
    <row r="13" spans="1:45" x14ac:dyDescent="0.25">
      <c r="A13" s="3"/>
      <c r="B13" s="44">
        <v>14</v>
      </c>
      <c r="C13" s="85" t="s">
        <v>299</v>
      </c>
      <c r="D13" s="85" t="s">
        <v>300</v>
      </c>
      <c r="E13" s="85" t="s">
        <v>301</v>
      </c>
      <c r="F13" s="85" t="s">
        <v>194</v>
      </c>
      <c r="G13" s="85" t="s">
        <v>28</v>
      </c>
      <c r="H13" s="86">
        <v>35</v>
      </c>
      <c r="I13" s="308">
        <v>126</v>
      </c>
      <c r="K13" s="113">
        <v>102.5</v>
      </c>
      <c r="L13" s="113" t="s">
        <v>119</v>
      </c>
      <c r="M13" s="118">
        <v>102.5</v>
      </c>
      <c r="N13" s="113">
        <v>107.5</v>
      </c>
      <c r="O13" s="113" t="s">
        <v>119</v>
      </c>
      <c r="P13" s="118">
        <v>107.5</v>
      </c>
      <c r="Q13" s="113">
        <v>110</v>
      </c>
      <c r="R13" s="113" t="s">
        <v>119</v>
      </c>
      <c r="S13" s="118">
        <v>110</v>
      </c>
      <c r="T13" s="111">
        <v>110</v>
      </c>
      <c r="U13" s="113">
        <v>55</v>
      </c>
      <c r="V13" s="113" t="s">
        <v>119</v>
      </c>
      <c r="W13" s="118">
        <v>55</v>
      </c>
      <c r="X13" s="113">
        <v>60</v>
      </c>
      <c r="Y13" s="113" t="s">
        <v>125</v>
      </c>
      <c r="Z13" s="118">
        <v>0</v>
      </c>
      <c r="AA13" s="113">
        <v>60</v>
      </c>
      <c r="AB13" s="113" t="s">
        <v>125</v>
      </c>
      <c r="AC13" s="118">
        <v>0</v>
      </c>
      <c r="AD13" s="111">
        <v>55</v>
      </c>
      <c r="AE13" s="113">
        <v>102.5</v>
      </c>
      <c r="AF13" s="113" t="s">
        <v>119</v>
      </c>
      <c r="AG13" s="118">
        <v>102.5</v>
      </c>
      <c r="AH13" s="113">
        <v>107.5</v>
      </c>
      <c r="AI13" s="113" t="s">
        <v>119</v>
      </c>
      <c r="AJ13" s="118">
        <v>107.5</v>
      </c>
      <c r="AK13" s="113">
        <v>110</v>
      </c>
      <c r="AL13" s="113" t="s">
        <v>119</v>
      </c>
      <c r="AM13" s="118">
        <v>110</v>
      </c>
      <c r="AN13" s="111">
        <v>110</v>
      </c>
      <c r="AP13" s="115">
        <v>282.42499999999995</v>
      </c>
      <c r="AQ13" s="130">
        <v>275</v>
      </c>
      <c r="AR13" s="131">
        <v>606.26499999999999</v>
      </c>
    </row>
    <row r="14" spans="1:45" x14ac:dyDescent="0.25">
      <c r="A14" s="3"/>
      <c r="B14" s="44">
        <v>11</v>
      </c>
      <c r="C14" s="85" t="s">
        <v>293</v>
      </c>
      <c r="D14" s="85" t="s">
        <v>294</v>
      </c>
      <c r="E14" s="85" t="s">
        <v>295</v>
      </c>
      <c r="F14" s="85" t="s">
        <v>194</v>
      </c>
      <c r="G14" s="85" t="s">
        <v>28</v>
      </c>
      <c r="H14" s="86">
        <v>36</v>
      </c>
      <c r="I14" s="308">
        <v>158</v>
      </c>
      <c r="J14" s="3"/>
      <c r="K14" s="113">
        <v>95</v>
      </c>
      <c r="L14" s="113" t="s">
        <v>119</v>
      </c>
      <c r="M14" s="118">
        <v>95</v>
      </c>
      <c r="N14" s="113">
        <v>100</v>
      </c>
      <c r="O14" s="113" t="s">
        <v>119</v>
      </c>
      <c r="P14" s="118">
        <v>100</v>
      </c>
      <c r="Q14" s="113">
        <v>105</v>
      </c>
      <c r="R14" s="113" t="s">
        <v>119</v>
      </c>
      <c r="S14" s="118">
        <v>105</v>
      </c>
      <c r="T14" s="111">
        <v>105</v>
      </c>
      <c r="U14" s="113">
        <v>55</v>
      </c>
      <c r="V14" s="113" t="s">
        <v>119</v>
      </c>
      <c r="W14" s="118">
        <v>55</v>
      </c>
      <c r="X14" s="113">
        <v>60</v>
      </c>
      <c r="Y14" s="113" t="s">
        <v>125</v>
      </c>
      <c r="Z14" s="118">
        <v>0</v>
      </c>
      <c r="AA14" s="113">
        <v>60</v>
      </c>
      <c r="AB14" s="113" t="s">
        <v>125</v>
      </c>
      <c r="AC14" s="118">
        <v>0</v>
      </c>
      <c r="AD14" s="111">
        <v>55</v>
      </c>
      <c r="AE14" s="113">
        <v>127.5</v>
      </c>
      <c r="AF14" s="113" t="s">
        <v>119</v>
      </c>
      <c r="AG14" s="118">
        <v>127.5</v>
      </c>
      <c r="AH14" s="113">
        <v>137.5</v>
      </c>
      <c r="AI14" s="113" t="s">
        <v>119</v>
      </c>
      <c r="AJ14" s="118">
        <v>137.5</v>
      </c>
      <c r="AK14" s="113" t="s">
        <v>46</v>
      </c>
      <c r="AL14" s="113" t="s">
        <v>125</v>
      </c>
      <c r="AM14" s="118">
        <v>0</v>
      </c>
      <c r="AN14" s="111">
        <v>137.5</v>
      </c>
      <c r="AO14" s="7"/>
      <c r="AP14" s="115">
        <v>256.57887500000004</v>
      </c>
      <c r="AQ14" s="130">
        <v>297.5</v>
      </c>
      <c r="AR14" s="131">
        <v>655.86850000000004</v>
      </c>
    </row>
    <row r="15" spans="1:45" x14ac:dyDescent="0.25">
      <c r="A15" s="3"/>
      <c r="B15" s="44">
        <v>1</v>
      </c>
      <c r="C15" s="85" t="s">
        <v>265</v>
      </c>
      <c r="D15" s="85" t="s">
        <v>266</v>
      </c>
      <c r="E15" s="85" t="s">
        <v>267</v>
      </c>
      <c r="F15" s="85" t="s">
        <v>194</v>
      </c>
      <c r="G15" s="85" t="s">
        <v>28</v>
      </c>
      <c r="H15" s="86">
        <v>31</v>
      </c>
      <c r="I15" s="308">
        <v>182</v>
      </c>
      <c r="K15" s="113">
        <v>90</v>
      </c>
      <c r="L15" s="113" t="s">
        <v>119</v>
      </c>
      <c r="M15" s="118">
        <v>90</v>
      </c>
      <c r="N15" s="113">
        <v>107.5</v>
      </c>
      <c r="O15" s="113" t="s">
        <v>119</v>
      </c>
      <c r="P15" s="118">
        <v>107.5</v>
      </c>
      <c r="Q15" s="113">
        <v>122.5</v>
      </c>
      <c r="R15" s="113" t="s">
        <v>119</v>
      </c>
      <c r="S15" s="118">
        <v>122.5</v>
      </c>
      <c r="T15" s="111">
        <v>122.5</v>
      </c>
      <c r="U15" s="113">
        <v>57.5</v>
      </c>
      <c r="V15" s="113" t="s">
        <v>119</v>
      </c>
      <c r="W15" s="118">
        <v>57.5</v>
      </c>
      <c r="X15" s="113">
        <v>67.5</v>
      </c>
      <c r="Y15" s="113" t="s">
        <v>119</v>
      </c>
      <c r="Z15" s="118">
        <v>67.5</v>
      </c>
      <c r="AA15" s="113">
        <v>82.5</v>
      </c>
      <c r="AB15" s="113" t="s">
        <v>125</v>
      </c>
      <c r="AC15" s="118">
        <v>0</v>
      </c>
      <c r="AD15" s="111">
        <v>67.5</v>
      </c>
      <c r="AE15" s="113">
        <v>85</v>
      </c>
      <c r="AF15" s="113" t="s">
        <v>119</v>
      </c>
      <c r="AG15" s="118">
        <v>85</v>
      </c>
      <c r="AH15" s="113">
        <v>105</v>
      </c>
      <c r="AI15" s="113" t="s">
        <v>119</v>
      </c>
      <c r="AJ15" s="118">
        <v>105</v>
      </c>
      <c r="AK15" s="113">
        <v>125</v>
      </c>
      <c r="AL15" s="113" t="s">
        <v>119</v>
      </c>
      <c r="AM15" s="118">
        <v>125</v>
      </c>
      <c r="AN15" s="111">
        <v>125</v>
      </c>
      <c r="AP15" s="115">
        <v>247.66874999999999</v>
      </c>
      <c r="AQ15" s="130">
        <v>315</v>
      </c>
      <c r="AR15" s="131">
        <v>694.44900000000007</v>
      </c>
    </row>
    <row r="16" spans="1:45" x14ac:dyDescent="0.25">
      <c r="A16" s="3"/>
      <c r="B16" s="44">
        <v>6</v>
      </c>
      <c r="C16" s="85" t="s">
        <v>279</v>
      </c>
      <c r="D16" s="85" t="s">
        <v>280</v>
      </c>
      <c r="E16" s="85" t="s">
        <v>281</v>
      </c>
      <c r="F16" s="85" t="s">
        <v>194</v>
      </c>
      <c r="G16" s="85" t="s">
        <v>28</v>
      </c>
      <c r="H16" s="86">
        <v>48</v>
      </c>
      <c r="I16" s="308">
        <v>202</v>
      </c>
      <c r="J16" s="3"/>
      <c r="K16" s="113">
        <v>77.5</v>
      </c>
      <c r="L16" s="113" t="s">
        <v>119</v>
      </c>
      <c r="M16" s="118">
        <v>77.5</v>
      </c>
      <c r="N16" s="113">
        <v>82.5</v>
      </c>
      <c r="O16" s="113" t="s">
        <v>119</v>
      </c>
      <c r="P16" s="118">
        <v>82.5</v>
      </c>
      <c r="Q16" s="113">
        <v>87.5</v>
      </c>
      <c r="R16" s="113" t="s">
        <v>119</v>
      </c>
      <c r="S16" s="118">
        <v>87.5</v>
      </c>
      <c r="T16" s="111">
        <v>87.5</v>
      </c>
      <c r="U16" s="113">
        <v>52.5</v>
      </c>
      <c r="V16" s="113" t="s">
        <v>119</v>
      </c>
      <c r="W16" s="118">
        <v>52.5</v>
      </c>
      <c r="X16" s="113">
        <v>55</v>
      </c>
      <c r="Y16" s="113" t="s">
        <v>119</v>
      </c>
      <c r="Z16" s="118">
        <v>55</v>
      </c>
      <c r="AA16" s="113">
        <v>57.5</v>
      </c>
      <c r="AB16" s="113" t="s">
        <v>125</v>
      </c>
      <c r="AC16" s="118">
        <v>0</v>
      </c>
      <c r="AD16" s="111">
        <v>55</v>
      </c>
      <c r="AE16" s="113">
        <v>127.5</v>
      </c>
      <c r="AF16" s="113" t="s">
        <v>119</v>
      </c>
      <c r="AG16" s="118">
        <v>127.5</v>
      </c>
      <c r="AH16" s="113">
        <v>132.5</v>
      </c>
      <c r="AI16" s="113" t="s">
        <v>119</v>
      </c>
      <c r="AJ16" s="118">
        <v>132.5</v>
      </c>
      <c r="AK16" s="113">
        <v>137.5</v>
      </c>
      <c r="AL16" s="113" t="s">
        <v>119</v>
      </c>
      <c r="AM16" s="118">
        <v>137.5</v>
      </c>
      <c r="AN16" s="111">
        <v>137.5</v>
      </c>
      <c r="AO16" s="7"/>
      <c r="AP16" s="115">
        <v>207.64800000000002</v>
      </c>
      <c r="AQ16" s="130">
        <v>280</v>
      </c>
      <c r="AR16" s="131">
        <v>617.28800000000001</v>
      </c>
    </row>
    <row r="17" spans="1:44" x14ac:dyDescent="0.25">
      <c r="A17" s="3"/>
      <c r="B17" s="44">
        <v>3</v>
      </c>
      <c r="C17" s="85" t="s">
        <v>270</v>
      </c>
      <c r="D17" s="85" t="s">
        <v>271</v>
      </c>
      <c r="E17" s="85" t="s">
        <v>272</v>
      </c>
      <c r="F17" s="85" t="s">
        <v>194</v>
      </c>
      <c r="G17" s="85" t="s">
        <v>28</v>
      </c>
      <c r="H17" s="86">
        <v>59</v>
      </c>
      <c r="I17" s="308">
        <v>250</v>
      </c>
      <c r="J17" s="3"/>
      <c r="K17" s="113">
        <v>82.5</v>
      </c>
      <c r="L17" s="113" t="s">
        <v>119</v>
      </c>
      <c r="M17" s="118">
        <v>82.5</v>
      </c>
      <c r="N17" s="113">
        <v>85</v>
      </c>
      <c r="O17" s="113" t="s">
        <v>125</v>
      </c>
      <c r="P17" s="118">
        <v>0</v>
      </c>
      <c r="Q17" s="113">
        <v>85</v>
      </c>
      <c r="R17" s="113" t="s">
        <v>119</v>
      </c>
      <c r="S17" s="118">
        <v>85</v>
      </c>
      <c r="T17" s="111">
        <v>85</v>
      </c>
      <c r="U17" s="113">
        <v>55</v>
      </c>
      <c r="V17" s="113" t="s">
        <v>119</v>
      </c>
      <c r="W17" s="118">
        <v>55</v>
      </c>
      <c r="X17" s="113">
        <v>60</v>
      </c>
      <c r="Y17" s="113" t="s">
        <v>119</v>
      </c>
      <c r="Z17" s="118">
        <v>60</v>
      </c>
      <c r="AA17" s="113">
        <v>65</v>
      </c>
      <c r="AB17" s="113" t="s">
        <v>125</v>
      </c>
      <c r="AC17" s="118">
        <v>0</v>
      </c>
      <c r="AD17" s="111">
        <v>60</v>
      </c>
      <c r="AE17" s="113">
        <v>127.5</v>
      </c>
      <c r="AF17" s="113" t="s">
        <v>119</v>
      </c>
      <c r="AG17" s="118">
        <v>127.5</v>
      </c>
      <c r="AH17" s="113">
        <v>132.5</v>
      </c>
      <c r="AI17" s="113" t="s">
        <v>119</v>
      </c>
      <c r="AJ17" s="118">
        <v>132.5</v>
      </c>
      <c r="AK17" s="113">
        <v>135</v>
      </c>
      <c r="AL17" s="113" t="s">
        <v>119</v>
      </c>
      <c r="AM17" s="118">
        <v>135</v>
      </c>
      <c r="AN17" s="111">
        <v>135</v>
      </c>
      <c r="AO17" s="7"/>
      <c r="AP17" s="115">
        <v>192.22</v>
      </c>
      <c r="AQ17" s="130">
        <v>280</v>
      </c>
      <c r="AR17" s="131">
        <v>617.28800000000001</v>
      </c>
    </row>
    <row r="18" spans="1:44" x14ac:dyDescent="0.25">
      <c r="A18" s="3"/>
      <c r="B18" s="44">
        <v>7</v>
      </c>
      <c r="C18" s="85" t="s">
        <v>282</v>
      </c>
      <c r="D18" s="85" t="s">
        <v>283</v>
      </c>
      <c r="E18" s="85" t="s">
        <v>284</v>
      </c>
      <c r="F18" s="85" t="s">
        <v>194</v>
      </c>
      <c r="G18" s="85" t="s">
        <v>28</v>
      </c>
      <c r="H18" s="86">
        <v>26</v>
      </c>
      <c r="I18" s="308">
        <v>154</v>
      </c>
      <c r="K18" s="113">
        <v>57.5</v>
      </c>
      <c r="L18" s="113" t="s">
        <v>119</v>
      </c>
      <c r="M18" s="118">
        <v>57.5</v>
      </c>
      <c r="N18" s="113">
        <v>62.5</v>
      </c>
      <c r="O18" s="113" t="s">
        <v>119</v>
      </c>
      <c r="P18" s="118">
        <v>62.5</v>
      </c>
      <c r="Q18" s="113">
        <v>72.5</v>
      </c>
      <c r="R18" s="113" t="s">
        <v>119</v>
      </c>
      <c r="S18" s="118">
        <v>72.5</v>
      </c>
      <c r="T18" s="111">
        <v>72.5</v>
      </c>
      <c r="U18" s="113">
        <v>35</v>
      </c>
      <c r="V18" s="113" t="s">
        <v>119</v>
      </c>
      <c r="W18" s="118">
        <v>35</v>
      </c>
      <c r="X18" s="113">
        <v>40</v>
      </c>
      <c r="Y18" s="113" t="s">
        <v>119</v>
      </c>
      <c r="Z18" s="118">
        <v>40</v>
      </c>
      <c r="AA18" s="113">
        <v>42.5</v>
      </c>
      <c r="AB18" s="113" t="s">
        <v>119</v>
      </c>
      <c r="AC18" s="118">
        <v>42.5</v>
      </c>
      <c r="AD18" s="111">
        <v>42.5</v>
      </c>
      <c r="AE18" s="113">
        <v>72.5</v>
      </c>
      <c r="AF18" s="113" t="s">
        <v>119</v>
      </c>
      <c r="AG18" s="118">
        <v>72.5</v>
      </c>
      <c r="AH18" s="113">
        <v>85</v>
      </c>
      <c r="AI18" s="113" t="s">
        <v>119</v>
      </c>
      <c r="AJ18" s="118">
        <v>85</v>
      </c>
      <c r="AK18" s="113">
        <v>92.5</v>
      </c>
      <c r="AL18" s="113" t="s">
        <v>125</v>
      </c>
      <c r="AM18" s="118">
        <v>0</v>
      </c>
      <c r="AN18" s="111">
        <v>85</v>
      </c>
      <c r="AP18" s="115">
        <v>175.55</v>
      </c>
      <c r="AQ18" s="130">
        <v>200</v>
      </c>
      <c r="AR18" s="131">
        <v>440.92</v>
      </c>
    </row>
    <row r="19" spans="1:44" x14ac:dyDescent="0.25">
      <c r="A19" s="3"/>
      <c r="B19" s="44">
        <v>12</v>
      </c>
      <c r="C19" s="85" t="s">
        <v>296</v>
      </c>
      <c r="D19" s="85" t="s">
        <v>297</v>
      </c>
      <c r="E19" s="85" t="s">
        <v>278</v>
      </c>
      <c r="F19" s="85" t="s">
        <v>194</v>
      </c>
      <c r="G19" s="85" t="s">
        <v>28</v>
      </c>
      <c r="H19" s="86">
        <v>23</v>
      </c>
      <c r="I19" s="308">
        <v>142</v>
      </c>
      <c r="J19" s="3"/>
      <c r="K19" s="113">
        <v>87.5</v>
      </c>
      <c r="L19" s="113" t="s">
        <v>119</v>
      </c>
      <c r="M19" s="118">
        <v>87.5</v>
      </c>
      <c r="N19" s="113">
        <v>105</v>
      </c>
      <c r="O19" s="113" t="s">
        <v>119</v>
      </c>
      <c r="P19" s="118">
        <v>105</v>
      </c>
      <c r="Q19" s="113">
        <v>117.5</v>
      </c>
      <c r="R19" s="113" t="s">
        <v>125</v>
      </c>
      <c r="S19" s="118">
        <v>0</v>
      </c>
      <c r="T19" s="111">
        <v>105</v>
      </c>
      <c r="U19" s="113">
        <v>47.5</v>
      </c>
      <c r="V19" s="113" t="s">
        <v>125</v>
      </c>
      <c r="W19" s="118">
        <v>0</v>
      </c>
      <c r="X19" s="113">
        <v>57.5</v>
      </c>
      <c r="Y19" s="113" t="s">
        <v>125</v>
      </c>
      <c r="Z19" s="118">
        <v>0</v>
      </c>
      <c r="AA19" s="113">
        <v>57.5</v>
      </c>
      <c r="AB19" s="113" t="s">
        <v>125</v>
      </c>
      <c r="AC19" s="118">
        <v>0</v>
      </c>
      <c r="AD19" s="111">
        <v>0</v>
      </c>
      <c r="AE19" s="113">
        <v>97.5</v>
      </c>
      <c r="AF19" s="113" t="s">
        <v>119</v>
      </c>
      <c r="AG19" s="118">
        <v>97.5</v>
      </c>
      <c r="AH19" s="113">
        <v>110</v>
      </c>
      <c r="AI19" s="113" t="s">
        <v>119</v>
      </c>
      <c r="AJ19" s="118">
        <v>110</v>
      </c>
      <c r="AK19" s="113">
        <v>127.5</v>
      </c>
      <c r="AL19" s="113" t="s">
        <v>119</v>
      </c>
      <c r="AM19" s="118">
        <v>127.5</v>
      </c>
      <c r="AN19" s="111">
        <v>127.5</v>
      </c>
      <c r="AO19" s="7"/>
      <c r="AP19" s="115">
        <v>0</v>
      </c>
      <c r="AQ19" s="130">
        <v>0</v>
      </c>
      <c r="AR19" s="131">
        <v>0</v>
      </c>
    </row>
    <row r="20" spans="1:44" x14ac:dyDescent="0.25">
      <c r="A20" s="3"/>
      <c r="B20" s="44">
        <v>79</v>
      </c>
      <c r="C20" s="85" t="s">
        <v>298</v>
      </c>
      <c r="D20" s="85" t="s">
        <v>297</v>
      </c>
      <c r="E20" s="85" t="s">
        <v>278</v>
      </c>
      <c r="F20" s="85" t="s">
        <v>195</v>
      </c>
      <c r="G20" s="85" t="s">
        <v>224</v>
      </c>
      <c r="H20" s="86">
        <v>55</v>
      </c>
      <c r="I20" s="308">
        <v>170</v>
      </c>
      <c r="K20" s="113">
        <v>97.5</v>
      </c>
      <c r="L20" s="113" t="s">
        <v>119</v>
      </c>
      <c r="M20" s="118">
        <v>97.5</v>
      </c>
      <c r="N20" s="113">
        <v>105</v>
      </c>
      <c r="O20" s="113" t="s">
        <v>119</v>
      </c>
      <c r="P20" s="118">
        <v>105</v>
      </c>
      <c r="Q20" s="113">
        <v>112.5</v>
      </c>
      <c r="R20" s="113" t="s">
        <v>119</v>
      </c>
      <c r="S20" s="118">
        <v>112.5</v>
      </c>
      <c r="T20" s="111">
        <v>112.5</v>
      </c>
      <c r="U20" s="113">
        <v>62.5</v>
      </c>
      <c r="V20" s="113" t="s">
        <v>119</v>
      </c>
      <c r="W20" s="118">
        <v>62.5</v>
      </c>
      <c r="X20" s="113">
        <v>67.5</v>
      </c>
      <c r="Y20" s="113" t="s">
        <v>119</v>
      </c>
      <c r="Z20" s="118">
        <v>67.5</v>
      </c>
      <c r="AA20" s="113">
        <v>72.5</v>
      </c>
      <c r="AB20" s="113" t="s">
        <v>125</v>
      </c>
      <c r="AC20" s="118">
        <v>0</v>
      </c>
      <c r="AD20" s="111">
        <v>67.5</v>
      </c>
      <c r="AE20" s="113">
        <v>95</v>
      </c>
      <c r="AF20" s="113" t="s">
        <v>119</v>
      </c>
      <c r="AG20" s="118">
        <v>95</v>
      </c>
      <c r="AH20" s="113">
        <v>102.5</v>
      </c>
      <c r="AI20" s="113" t="s">
        <v>119</v>
      </c>
      <c r="AJ20" s="118">
        <v>102.5</v>
      </c>
      <c r="AK20" s="113">
        <v>110</v>
      </c>
      <c r="AL20" s="113" t="s">
        <v>119</v>
      </c>
      <c r="AM20" s="118">
        <v>110</v>
      </c>
      <c r="AN20" s="111">
        <v>110</v>
      </c>
      <c r="AP20" s="115">
        <v>291.67801249999997</v>
      </c>
      <c r="AQ20" s="130">
        <v>290</v>
      </c>
      <c r="AR20" s="131">
        <v>639.33400000000006</v>
      </c>
    </row>
    <row r="21" spans="1:44" x14ac:dyDescent="0.25">
      <c r="A21" s="3"/>
      <c r="B21" s="44">
        <v>80</v>
      </c>
      <c r="C21" s="85" t="s">
        <v>276</v>
      </c>
      <c r="D21" s="85" t="s">
        <v>277</v>
      </c>
      <c r="E21" s="85" t="s">
        <v>278</v>
      </c>
      <c r="F21" s="85" t="s">
        <v>195</v>
      </c>
      <c r="G21" s="85" t="s">
        <v>224</v>
      </c>
      <c r="H21" s="86">
        <v>49</v>
      </c>
      <c r="I21" s="308">
        <v>193</v>
      </c>
      <c r="K21" s="113">
        <v>110</v>
      </c>
      <c r="L21" s="113" t="s">
        <v>119</v>
      </c>
      <c r="M21" s="118">
        <v>110</v>
      </c>
      <c r="N21" s="113">
        <v>125</v>
      </c>
      <c r="O21" s="113" t="s">
        <v>119</v>
      </c>
      <c r="P21" s="118">
        <v>125</v>
      </c>
      <c r="Q21" s="113">
        <v>140</v>
      </c>
      <c r="R21" s="113" t="s">
        <v>119</v>
      </c>
      <c r="S21" s="118">
        <v>140</v>
      </c>
      <c r="T21" s="111">
        <v>140</v>
      </c>
      <c r="U21" s="113">
        <v>72.5</v>
      </c>
      <c r="V21" s="113" t="s">
        <v>119</v>
      </c>
      <c r="W21" s="118">
        <v>72.5</v>
      </c>
      <c r="X21" s="113">
        <v>82.5</v>
      </c>
      <c r="Y21" s="113" t="s">
        <v>125</v>
      </c>
      <c r="Z21" s="118">
        <v>0</v>
      </c>
      <c r="AA21" s="113">
        <v>82.5</v>
      </c>
      <c r="AB21" s="113" t="s">
        <v>125</v>
      </c>
      <c r="AC21" s="118">
        <v>0</v>
      </c>
      <c r="AD21" s="111">
        <v>72.5</v>
      </c>
      <c r="AE21" s="113">
        <v>102.5</v>
      </c>
      <c r="AF21" s="113" t="s">
        <v>119</v>
      </c>
      <c r="AG21" s="118">
        <v>102.5</v>
      </c>
      <c r="AH21" s="113">
        <v>117.5</v>
      </c>
      <c r="AI21" s="113" t="s">
        <v>119</v>
      </c>
      <c r="AJ21" s="118">
        <v>117.5</v>
      </c>
      <c r="AK21" s="113">
        <v>127.5</v>
      </c>
      <c r="AL21" s="113" t="s">
        <v>119</v>
      </c>
      <c r="AM21" s="118">
        <v>127.5</v>
      </c>
      <c r="AN21" s="111">
        <v>127.5</v>
      </c>
      <c r="AP21" s="115">
        <v>287.28511140000001</v>
      </c>
      <c r="AQ21" s="130">
        <v>340</v>
      </c>
      <c r="AR21" s="131">
        <v>749.56400000000008</v>
      </c>
    </row>
    <row r="22" spans="1:44" x14ac:dyDescent="0.25">
      <c r="A22" s="3"/>
      <c r="B22" s="44">
        <v>10</v>
      </c>
      <c r="C22" s="85" t="s">
        <v>290</v>
      </c>
      <c r="D22" s="85" t="s">
        <v>291</v>
      </c>
      <c r="E22" s="85" t="s">
        <v>292</v>
      </c>
      <c r="F22" s="85" t="s">
        <v>195</v>
      </c>
      <c r="G22" s="85" t="s">
        <v>209</v>
      </c>
      <c r="H22" s="86">
        <v>32</v>
      </c>
      <c r="I22" s="308">
        <v>213</v>
      </c>
      <c r="J22" s="3"/>
      <c r="K22" s="113">
        <v>242.5</v>
      </c>
      <c r="L22" s="113" t="s">
        <v>119</v>
      </c>
      <c r="M22" s="118">
        <v>242.5</v>
      </c>
      <c r="N22" s="113">
        <v>260</v>
      </c>
      <c r="O22" s="113" t="s">
        <v>119</v>
      </c>
      <c r="P22" s="118">
        <v>260</v>
      </c>
      <c r="Q22" s="113">
        <v>272.5</v>
      </c>
      <c r="R22" s="113" t="s">
        <v>119</v>
      </c>
      <c r="S22" s="118">
        <v>272.5</v>
      </c>
      <c r="T22" s="111">
        <v>272.5</v>
      </c>
      <c r="U22" s="113">
        <v>105</v>
      </c>
      <c r="V22" s="113" t="s">
        <v>119</v>
      </c>
      <c r="W22" s="118">
        <v>105</v>
      </c>
      <c r="X22" s="113">
        <v>117.5</v>
      </c>
      <c r="Y22" s="113" t="s">
        <v>119</v>
      </c>
      <c r="Z22" s="118">
        <v>117.5</v>
      </c>
      <c r="AA22" s="113">
        <v>127.5</v>
      </c>
      <c r="AB22" s="113" t="s">
        <v>125</v>
      </c>
      <c r="AC22" s="118">
        <v>0</v>
      </c>
      <c r="AD22" s="111">
        <v>117.5</v>
      </c>
      <c r="AE22" s="113">
        <v>182.5</v>
      </c>
      <c r="AF22" s="113" t="s">
        <v>119</v>
      </c>
      <c r="AG22" s="118">
        <v>182.5</v>
      </c>
      <c r="AH22" s="113">
        <v>197.5</v>
      </c>
      <c r="AI22" s="113" t="s">
        <v>119</v>
      </c>
      <c r="AJ22" s="118">
        <v>197.5</v>
      </c>
      <c r="AK22" s="113">
        <v>205</v>
      </c>
      <c r="AL22" s="113" t="s">
        <v>125</v>
      </c>
      <c r="AM22" s="118">
        <v>0</v>
      </c>
      <c r="AN22" s="111">
        <v>197.5</v>
      </c>
      <c r="AO22" s="7"/>
      <c r="AP22" s="115">
        <v>426.20187500000003</v>
      </c>
      <c r="AQ22" s="130">
        <v>587.5</v>
      </c>
      <c r="AR22" s="131">
        <v>1295.2025000000001</v>
      </c>
    </row>
    <row r="23" spans="1:44" x14ac:dyDescent="0.25">
      <c r="A23" s="3"/>
      <c r="B23" s="44">
        <v>5</v>
      </c>
      <c r="C23" s="85" t="s">
        <v>276</v>
      </c>
      <c r="D23" s="85" t="s">
        <v>277</v>
      </c>
      <c r="E23" s="85" t="s">
        <v>278</v>
      </c>
      <c r="F23" s="85" t="s">
        <v>195</v>
      </c>
      <c r="G23" s="85" t="s">
        <v>209</v>
      </c>
      <c r="H23" s="86">
        <v>49</v>
      </c>
      <c r="I23" s="308">
        <v>193</v>
      </c>
      <c r="K23" s="113">
        <v>110</v>
      </c>
      <c r="L23" s="113" t="s">
        <v>119</v>
      </c>
      <c r="M23" s="118">
        <v>110</v>
      </c>
      <c r="N23" s="113">
        <v>125</v>
      </c>
      <c r="O23" s="113" t="s">
        <v>119</v>
      </c>
      <c r="P23" s="118">
        <v>125</v>
      </c>
      <c r="Q23" s="113">
        <v>140</v>
      </c>
      <c r="R23" s="113" t="s">
        <v>119</v>
      </c>
      <c r="S23" s="118">
        <v>140</v>
      </c>
      <c r="T23" s="111">
        <v>140</v>
      </c>
      <c r="U23" s="113">
        <v>72.5</v>
      </c>
      <c r="V23" s="113" t="s">
        <v>119</v>
      </c>
      <c r="W23" s="118">
        <v>72.5</v>
      </c>
      <c r="X23" s="113">
        <v>82.5</v>
      </c>
      <c r="Y23" s="113" t="s">
        <v>125</v>
      </c>
      <c r="Z23" s="118">
        <v>0</v>
      </c>
      <c r="AA23" s="113">
        <v>82.5</v>
      </c>
      <c r="AB23" s="113" t="s">
        <v>125</v>
      </c>
      <c r="AC23" s="118">
        <v>0</v>
      </c>
      <c r="AD23" s="111">
        <v>72.5</v>
      </c>
      <c r="AE23" s="113">
        <v>102.5</v>
      </c>
      <c r="AF23" s="113" t="s">
        <v>119</v>
      </c>
      <c r="AG23" s="118">
        <v>102.5</v>
      </c>
      <c r="AH23" s="113">
        <v>117.5</v>
      </c>
      <c r="AI23" s="113" t="s">
        <v>119</v>
      </c>
      <c r="AJ23" s="118">
        <v>117.5</v>
      </c>
      <c r="AK23" s="113">
        <v>127.5</v>
      </c>
      <c r="AL23" s="113" t="s">
        <v>119</v>
      </c>
      <c r="AM23" s="118">
        <v>127.5</v>
      </c>
      <c r="AN23" s="111">
        <v>127.5</v>
      </c>
      <c r="AP23" s="115">
        <v>258.11779999999999</v>
      </c>
      <c r="AQ23" s="130">
        <v>340</v>
      </c>
      <c r="AR23" s="131">
        <v>749.56400000000008</v>
      </c>
    </row>
    <row r="24" spans="1:44" x14ac:dyDescent="0.25">
      <c r="A24" s="3"/>
      <c r="B24" s="44">
        <v>13</v>
      </c>
      <c r="C24" s="85" t="s">
        <v>298</v>
      </c>
      <c r="D24" s="85" t="s">
        <v>297</v>
      </c>
      <c r="E24" s="85" t="s">
        <v>278</v>
      </c>
      <c r="F24" s="85" t="s">
        <v>195</v>
      </c>
      <c r="G24" s="85" t="s">
        <v>209</v>
      </c>
      <c r="H24" s="86">
        <v>55</v>
      </c>
      <c r="I24" s="308">
        <v>170</v>
      </c>
      <c r="K24" s="113">
        <v>97.5</v>
      </c>
      <c r="L24" s="113" t="s">
        <v>119</v>
      </c>
      <c r="M24" s="118">
        <v>97.5</v>
      </c>
      <c r="N24" s="113">
        <v>105</v>
      </c>
      <c r="O24" s="113" t="s">
        <v>119</v>
      </c>
      <c r="P24" s="118">
        <v>105</v>
      </c>
      <c r="Q24" s="113">
        <v>112.5</v>
      </c>
      <c r="R24" s="113" t="s">
        <v>119</v>
      </c>
      <c r="S24" s="118">
        <v>112.5</v>
      </c>
      <c r="T24" s="111">
        <v>112.5</v>
      </c>
      <c r="U24" s="113">
        <v>62.5</v>
      </c>
      <c r="V24" s="113" t="s">
        <v>119</v>
      </c>
      <c r="W24" s="118">
        <v>62.5</v>
      </c>
      <c r="X24" s="113">
        <v>67.5</v>
      </c>
      <c r="Y24" s="113" t="s">
        <v>119</v>
      </c>
      <c r="Z24" s="118">
        <v>67.5</v>
      </c>
      <c r="AA24" s="113">
        <v>72.5</v>
      </c>
      <c r="AB24" s="113" t="s">
        <v>125</v>
      </c>
      <c r="AC24" s="118">
        <v>0</v>
      </c>
      <c r="AD24" s="111">
        <v>67.5</v>
      </c>
      <c r="AE24" s="113">
        <v>95</v>
      </c>
      <c r="AF24" s="113" t="s">
        <v>119</v>
      </c>
      <c r="AG24" s="118">
        <v>95</v>
      </c>
      <c r="AH24" s="113">
        <v>102.5</v>
      </c>
      <c r="AI24" s="113" t="s">
        <v>119</v>
      </c>
      <c r="AJ24" s="118">
        <v>102.5</v>
      </c>
      <c r="AK24" s="113">
        <v>110</v>
      </c>
      <c r="AL24" s="113" t="s">
        <v>119</v>
      </c>
      <c r="AM24" s="118">
        <v>110</v>
      </c>
      <c r="AN24" s="111">
        <v>110</v>
      </c>
      <c r="AP24" s="115">
        <v>238.10449999999997</v>
      </c>
      <c r="AQ24" s="130">
        <v>290</v>
      </c>
      <c r="AR24" s="131">
        <v>639.33400000000006</v>
      </c>
    </row>
    <row r="25" spans="1:44" x14ac:dyDescent="0.25">
      <c r="A25" s="3"/>
      <c r="B25" s="44">
        <v>2</v>
      </c>
      <c r="C25" s="85" t="s">
        <v>268</v>
      </c>
      <c r="D25" s="85" t="s">
        <v>269</v>
      </c>
      <c r="E25" s="85" t="s">
        <v>46</v>
      </c>
      <c r="F25" s="85" t="s">
        <v>44</v>
      </c>
      <c r="G25" s="85" t="s">
        <v>218</v>
      </c>
      <c r="H25" s="86">
        <v>49</v>
      </c>
      <c r="I25" s="308">
        <v>113</v>
      </c>
      <c r="K25" s="113" t="s">
        <v>46</v>
      </c>
      <c r="L25" s="113" t="s">
        <v>46</v>
      </c>
      <c r="M25" s="118">
        <v>0</v>
      </c>
      <c r="N25" s="113" t="s">
        <v>46</v>
      </c>
      <c r="O25" s="113" t="s">
        <v>46</v>
      </c>
      <c r="P25" s="118">
        <v>0</v>
      </c>
      <c r="Q25" s="113" t="s">
        <v>46</v>
      </c>
      <c r="R25" s="113" t="s">
        <v>46</v>
      </c>
      <c r="S25" s="118">
        <v>0</v>
      </c>
      <c r="T25" s="111">
        <v>0</v>
      </c>
      <c r="U25" s="113">
        <v>42.5</v>
      </c>
      <c r="V25" s="113" t="s">
        <v>119</v>
      </c>
      <c r="W25" s="118">
        <v>42.5</v>
      </c>
      <c r="X25" s="113">
        <v>47.5</v>
      </c>
      <c r="Y25" s="113" t="s">
        <v>119</v>
      </c>
      <c r="Z25" s="118">
        <v>47.5</v>
      </c>
      <c r="AA25" s="113">
        <v>50</v>
      </c>
      <c r="AB25" s="113" t="s">
        <v>119</v>
      </c>
      <c r="AC25" s="118">
        <v>50</v>
      </c>
      <c r="AD25" s="111">
        <v>50</v>
      </c>
      <c r="AE25" s="113" t="s">
        <v>46</v>
      </c>
      <c r="AF25" s="113" t="s">
        <v>46</v>
      </c>
      <c r="AG25" s="118">
        <v>0</v>
      </c>
      <c r="AH25" s="113" t="s">
        <v>46</v>
      </c>
      <c r="AI25" s="113" t="s">
        <v>46</v>
      </c>
      <c r="AJ25" s="118">
        <v>0</v>
      </c>
      <c r="AK25" s="113" t="s">
        <v>46</v>
      </c>
      <c r="AL25" s="113" t="s">
        <v>46</v>
      </c>
      <c r="AM25" s="118">
        <v>0</v>
      </c>
      <c r="AN25" s="111">
        <v>0</v>
      </c>
      <c r="AP25" s="115">
        <v>56.015000000000001</v>
      </c>
      <c r="AQ25" s="130">
        <v>50</v>
      </c>
      <c r="AR25" s="131">
        <v>110.23</v>
      </c>
    </row>
    <row r="26" spans="1:44" s="4" customFormat="1" x14ac:dyDescent="0.25">
      <c r="A26" s="96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</row>
  </sheetData>
  <sheetProtection formatCells="0" formatColumns="0" formatRows="0"/>
  <sortState xmlns:xlrd2="http://schemas.microsoft.com/office/spreadsheetml/2017/richdata2" ref="B7:AR25">
    <sortCondition descending="1" ref="F7:F25"/>
    <sortCondition ref="G7:G25"/>
    <sortCondition descending="1" ref="AP7:AP25"/>
  </sortState>
  <mergeCells count="1">
    <mergeCell ref="C2:F2"/>
  </mergeCells>
  <printOptions horizontalCentered="1" verticalCentered="1"/>
  <pageMargins left="0.5" right="0.5" top="0.75" bottom="0.5" header="0.5" footer="0.5"/>
  <pageSetup scale="67" orientation="landscape" r:id="rId1"/>
  <headerFooter alignWithMargins="0">
    <oddHeader>&amp;R&amp;F&amp;A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Button 1">
              <controlPr defaultSize="0" print="0" autoFill="0" autoPict="0" macro="[0]!ImportSortFinalResults">
                <anchor moveWithCells="1" sizeWithCells="1">
                  <from>
                    <xdr:col>6</xdr:col>
                    <xdr:colOff>83820</xdr:colOff>
                    <xdr:row>0</xdr:row>
                    <xdr:rowOff>30480</xdr:rowOff>
                  </from>
                  <to>
                    <xdr:col>6</xdr:col>
                    <xdr:colOff>1143000</xdr:colOff>
                    <xdr:row>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Button 2">
              <controlPr defaultSize="0" print="0" autoFill="0" autoPict="0" macro="[0]!SortResultsByTotal">
                <anchor moveWithCells="1" sizeWithCells="1">
                  <from>
                    <xdr:col>6</xdr:col>
                    <xdr:colOff>1203960</xdr:colOff>
                    <xdr:row>0</xdr:row>
                    <xdr:rowOff>38100</xdr:rowOff>
                  </from>
                  <to>
                    <xdr:col>6</xdr:col>
                    <xdr:colOff>2133600</xdr:colOff>
                    <xdr:row>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Button 3">
              <controlPr defaultSize="0" print="0" autoFill="0" autoPict="0" macro="[0]!ClearSortedResults">
                <anchor moveWithCells="1" sizeWithCells="1">
                  <from>
                    <xdr:col>6</xdr:col>
                    <xdr:colOff>2461260</xdr:colOff>
                    <xdr:row>0</xdr:row>
                    <xdr:rowOff>38100</xdr:rowOff>
                  </from>
                  <to>
                    <xdr:col>8</xdr:col>
                    <xdr:colOff>411480</xdr:colOff>
                    <xdr:row>2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S60"/>
  <sheetViews>
    <sheetView workbookViewId="0">
      <selection activeCell="A2" sqref="A2:O26"/>
    </sheetView>
  </sheetViews>
  <sheetFormatPr defaultColWidth="9.109375" defaultRowHeight="13.2" x14ac:dyDescent="0.25"/>
  <cols>
    <col min="1" max="1" width="4" style="58" bestFit="1" customWidth="1"/>
    <col min="2" max="2" width="3.5546875" style="58" customWidth="1"/>
    <col min="3" max="3" width="35.109375" style="58" customWidth="1"/>
    <col min="4" max="5" width="5.109375" style="248" customWidth="1"/>
    <col min="6" max="6" width="4.109375" style="58" customWidth="1"/>
    <col min="7" max="7" width="3.5546875" style="58" customWidth="1"/>
    <col min="8" max="8" width="36" style="58" customWidth="1"/>
    <col min="9" max="10" width="5.109375" style="248" customWidth="1"/>
    <col min="11" max="11" width="4.109375" style="58" customWidth="1"/>
    <col min="12" max="12" width="3.33203125" style="58" customWidth="1"/>
    <col min="13" max="13" width="35.109375" style="58" customWidth="1"/>
    <col min="14" max="15" width="5.109375" style="248" customWidth="1"/>
    <col min="16" max="16" width="4.109375" style="58" customWidth="1"/>
    <col min="17" max="17" width="20.44140625" style="58" customWidth="1"/>
    <col min="18" max="18" width="11.6640625" style="58" customWidth="1"/>
    <col min="19" max="19" width="6.88671875" style="248" customWidth="1"/>
    <col min="20" max="16384" width="9.109375" style="58"/>
  </cols>
  <sheetData>
    <row r="1" spans="1:19" ht="33" customHeight="1" thickBot="1" x14ac:dyDescent="0.45">
      <c r="B1" s="489"/>
      <c r="C1" s="491" t="s">
        <v>238</v>
      </c>
      <c r="D1" s="492"/>
      <c r="E1" s="492"/>
      <c r="F1" s="489"/>
      <c r="G1" s="489"/>
      <c r="H1" s="489"/>
      <c r="I1" s="492"/>
      <c r="J1" s="492"/>
      <c r="K1" s="489"/>
      <c r="L1" s="489"/>
      <c r="M1" s="489"/>
      <c r="N1" s="492"/>
      <c r="O1" s="492"/>
    </row>
    <row r="2" spans="1:19" ht="30.6" thickBot="1" x14ac:dyDescent="0.55000000000000004">
      <c r="B2" s="744" t="str">
        <f>Input!C2</f>
        <v>2026 Dyna Maxx Womens Meet</v>
      </c>
      <c r="C2" s="745"/>
      <c r="D2" s="745"/>
      <c r="E2" s="745"/>
      <c r="F2" s="745"/>
      <c r="G2" s="745"/>
      <c r="H2" s="745"/>
      <c r="I2" s="745"/>
      <c r="J2" s="745"/>
      <c r="K2" s="745"/>
      <c r="L2" s="745"/>
      <c r="M2" s="745"/>
      <c r="N2" s="745"/>
      <c r="O2" s="746"/>
    </row>
    <row r="3" spans="1:19" ht="13.8" thickBot="1" x14ac:dyDescent="0.3">
      <c r="C3" s="249" t="str">
        <f>Input!C3</f>
        <v>DYNAMAXX</v>
      </c>
      <c r="H3" s="249" t="str">
        <f>Input!D3</f>
        <v>Westbrook, ME</v>
      </c>
      <c r="I3" s="58"/>
      <c r="J3" s="58"/>
      <c r="M3" s="250">
        <f>Input!E3</f>
        <v>0</v>
      </c>
    </row>
    <row r="4" spans="1:19" ht="13.8" thickBot="1" x14ac:dyDescent="0.3">
      <c r="D4" s="58"/>
      <c r="E4" s="58"/>
      <c r="I4" s="58"/>
      <c r="J4" s="58"/>
    </row>
    <row r="5" spans="1:19" ht="13.8" thickBot="1" x14ac:dyDescent="0.3">
      <c r="C5" s="448" t="s">
        <v>302</v>
      </c>
      <c r="D5" s="449" t="s">
        <v>147</v>
      </c>
      <c r="E5" s="450" t="s">
        <v>88</v>
      </c>
      <c r="H5" s="451" t="s">
        <v>303</v>
      </c>
      <c r="I5" s="452" t="s">
        <v>147</v>
      </c>
      <c r="J5" s="450" t="s">
        <v>88</v>
      </c>
      <c r="M5" s="448" t="s">
        <v>304</v>
      </c>
      <c r="N5" s="452" t="s">
        <v>147</v>
      </c>
      <c r="O5" s="450" t="s">
        <v>88</v>
      </c>
      <c r="Q5" s="248"/>
      <c r="S5" s="58"/>
    </row>
    <row r="6" spans="1:19" s="251" customFormat="1" ht="13.8" thickBot="1" x14ac:dyDescent="0.3">
      <c r="B6" s="497">
        <v>77</v>
      </c>
      <c r="C6" s="455" t="str">
        <f>IF(B6=0,"-",VLOOKUP(B6,Results!$B$7:$AU$108,2,FALSE)&amp;" "&amp;VLOOKUP(B6,Results!$B$7:$AU$108,3,FALSE))</f>
        <v>Grace Factor</v>
      </c>
      <c r="D6" s="453">
        <f>IF(B6=0,"-",VLOOKUP(B6,Results!$B$7:$AU$108,41,FALSE))</f>
        <v>298.45400000000001</v>
      </c>
      <c r="E6" s="454">
        <f>IF(B6=0,"-",VLOOKUP(B6,Results!$B$7:$AU$108,42,FALSE))</f>
        <v>325</v>
      </c>
      <c r="G6" s="497">
        <v>2</v>
      </c>
      <c r="H6" s="455" t="str">
        <f>IF(G6=0,"-",VLOOKUP(G6,Results!$B$7:$AU$108,2,FALSE)&amp;" "&amp;VLOOKUP(G6,Results!$B$7:$AU$108,3,FALSE))</f>
        <v>Joanne Bellmore</v>
      </c>
      <c r="I6" s="453">
        <f>IF(G6=0,"-",VLOOKUP(G6,Results!$B$7:$AU$108,41,FALSE))</f>
        <v>56.015000000000001</v>
      </c>
      <c r="J6" s="454">
        <f>IF(G6=0,"-",VLOOKUP(G6,Results!$B$7:$AU$108,42,FALSE))</f>
        <v>50</v>
      </c>
      <c r="L6" s="497">
        <v>79</v>
      </c>
      <c r="M6" s="455" t="str">
        <f>IF(L6=0,"-",VLOOKUP(L6,Results!$B$7:$AU$108,2,FALSE)&amp;" "&amp;VLOOKUP(L6,Results!$B$7:$AU$108,3,FALSE))</f>
        <v>Wendy Wood</v>
      </c>
      <c r="N6" s="453">
        <f>IF(L6=0,"-",VLOOKUP(L6,Results!$B$7:$AU$108,41,FALSE))</f>
        <v>291.67801249999997</v>
      </c>
      <c r="O6" s="454">
        <f>IF(L6=0,"-",VLOOKUP(L6,Results!$B$7:$AU$108,42,FALSE))</f>
        <v>290</v>
      </c>
      <c r="P6" s="58"/>
      <c r="Q6" s="255"/>
    </row>
    <row r="7" spans="1:19" ht="13.8" thickBot="1" x14ac:dyDescent="0.3">
      <c r="M7" s="248"/>
      <c r="O7" s="58"/>
      <c r="Q7" s="248"/>
      <c r="S7" s="58"/>
    </row>
    <row r="8" spans="1:19" ht="13.8" thickBot="1" x14ac:dyDescent="0.3">
      <c r="C8" s="448" t="s">
        <v>220</v>
      </c>
      <c r="D8" s="449" t="s">
        <v>147</v>
      </c>
      <c r="E8" s="450" t="s">
        <v>88</v>
      </c>
      <c r="H8" s="451" t="s">
        <v>221</v>
      </c>
      <c r="I8" s="452" t="s">
        <v>147</v>
      </c>
      <c r="J8" s="450" t="s">
        <v>88</v>
      </c>
      <c r="M8" s="448" t="s">
        <v>182</v>
      </c>
      <c r="N8" s="452" t="s">
        <v>147</v>
      </c>
      <c r="O8" s="450" t="s">
        <v>88</v>
      </c>
      <c r="Q8" s="248"/>
      <c r="S8" s="58"/>
    </row>
    <row r="9" spans="1:19" ht="13.8" thickBot="1" x14ac:dyDescent="0.3">
      <c r="B9" s="497">
        <v>8</v>
      </c>
      <c r="C9" s="455" t="str">
        <f>IF(B9=0,"-",VLOOKUP(B9,Results!$B$7:$AU$108,2,FALSE)&amp;" "&amp;VLOOKUP(B9,Results!$B$7:$AU$108,3,FALSE))</f>
        <v>Grace Factor</v>
      </c>
      <c r="D9" s="453">
        <f>IF(B9=0,"-",VLOOKUP(B9,Results!$B$7:$AU$108,41,FALSE))</f>
        <v>298.45400000000001</v>
      </c>
      <c r="E9" s="454" t="str">
        <f>IF(B9=0,"-",VLOOKUP(B9,Results!$B$7:$AU$108,45,FALSE))</f>
        <v>-</v>
      </c>
      <c r="F9" s="251"/>
      <c r="G9" s="497">
        <v>9</v>
      </c>
      <c r="H9" s="455" t="str">
        <f>IF(G9=0,"-",VLOOKUP(G9,Results!$B$7:$AU$108,2,FALSE)&amp;" "&amp;VLOOKUP(G9,Results!$B$7:$AU$108,3,FALSE))</f>
        <v>Becky Landers</v>
      </c>
      <c r="I9" s="453">
        <f>IF(G9=0,"-",VLOOKUP(G9,Results!$B$7:$AU$108,41,FALSE))</f>
        <v>274.9860175</v>
      </c>
      <c r="J9" s="454">
        <f>IF(G9=0,"-",VLOOKUP(G9,Results!$B$7:$AU$108,42,FALSE))</f>
        <v>272.5</v>
      </c>
      <c r="K9" s="251"/>
      <c r="L9" s="497">
        <v>10</v>
      </c>
      <c r="M9" s="455" t="str">
        <f>IF(L9=0,"-",VLOOKUP(L9,Results!$B$7:$AU$108,2,FALSE)&amp;" "&amp;VLOOKUP(L9,Results!$B$7:$AU$108,3,FALSE))</f>
        <v>Autumn Mullen</v>
      </c>
      <c r="N9" s="453">
        <f>IF(L9=0,"-",VLOOKUP(L9,Results!$B$7:$AU$108,41,FALSE))</f>
        <v>426.20187500000003</v>
      </c>
      <c r="O9" s="454">
        <f>IF(L9=0,"-",VLOOKUP(L9,Results!$B$7:$AU$108,42,FALSE))</f>
        <v>587.5</v>
      </c>
      <c r="Q9" s="248"/>
      <c r="S9" s="58"/>
    </row>
    <row r="10" spans="1:19" x14ac:dyDescent="0.25">
      <c r="D10" s="58"/>
      <c r="E10" s="58"/>
      <c r="I10" s="58"/>
      <c r="J10" s="58"/>
    </row>
    <row r="11" spans="1:19" ht="13.8" thickBot="1" x14ac:dyDescent="0.3"/>
    <row r="12" spans="1:19" s="251" customFormat="1" ht="13.8" thickBot="1" x14ac:dyDescent="0.3">
      <c r="B12" s="300">
        <v>1</v>
      </c>
      <c r="C12" s="299" t="str">
        <f>Results!BE1</f>
        <v>Womens Bench Only Raw Open</v>
      </c>
      <c r="D12" s="253" t="s">
        <v>147</v>
      </c>
      <c r="E12" s="254" t="s">
        <v>88</v>
      </c>
      <c r="G12" s="300">
        <v>2</v>
      </c>
      <c r="H12" s="299" t="str">
        <f>Results!BG1</f>
        <v>Womens Geared Masters 40+</v>
      </c>
      <c r="I12" s="253" t="s">
        <v>147</v>
      </c>
      <c r="J12" s="254" t="s">
        <v>88</v>
      </c>
      <c r="L12" s="300">
        <v>3</v>
      </c>
      <c r="M12" s="299" t="str">
        <f>Results!BI1</f>
        <v>Womens Geared Open</v>
      </c>
      <c r="N12" s="253" t="s">
        <v>147</v>
      </c>
      <c r="O12" s="254" t="s">
        <v>88</v>
      </c>
      <c r="R12" s="58"/>
      <c r="S12" s="255"/>
    </row>
    <row r="13" spans="1:19" x14ac:dyDescent="0.25">
      <c r="A13" s="256" t="s">
        <v>70</v>
      </c>
      <c r="B13" s="298">
        <f>Results!BD2</f>
        <v>2</v>
      </c>
      <c r="C13" s="258" t="str">
        <f>IF(B13=0,"-",VLOOKUP(B13,Results!$B$7:$AU$108,2,FALSE)&amp;" "&amp;VLOOKUP(B13,Results!$B$7:$AU$108,3,FALSE))</f>
        <v>Joanne Bellmore</v>
      </c>
      <c r="D13" s="259">
        <f>IF(B13=0,"-",VLOOKUP(B13,Results!$B$7:$AU$108,41,FALSE))</f>
        <v>56.015000000000001</v>
      </c>
      <c r="E13" s="260">
        <f>IF(B13=0,"-",VLOOKUP(B13,Results!$B$7:$AU$108,42,FALSE))</f>
        <v>50</v>
      </c>
      <c r="F13" s="256" t="s">
        <v>70</v>
      </c>
      <c r="G13" s="298">
        <v>79</v>
      </c>
      <c r="H13" s="258" t="str">
        <f>IF(G13=0,"-",VLOOKUP(G13,Results!$B$7:$AU$108,2,FALSE)&amp;" "&amp;VLOOKUP(G13,Results!$B$7:$AU$108,3,FALSE))</f>
        <v>Wendy Wood</v>
      </c>
      <c r="I13" s="259">
        <f>IF(G13=0,"-",VLOOKUP(G13,Results!$B$7:$AU$108,41,FALSE))</f>
        <v>291.67801249999997</v>
      </c>
      <c r="J13" s="260">
        <f>IF(G13=0,"-",VLOOKUP(G13,Results!$B$7:$AU$108,42,FALSE))</f>
        <v>290</v>
      </c>
      <c r="K13" s="256" t="s">
        <v>70</v>
      </c>
      <c r="L13" s="298">
        <f>Results!BH2</f>
        <v>10</v>
      </c>
      <c r="M13" s="258" t="str">
        <f>IF(L13=0,"-",VLOOKUP(L13,Results!$B$7:$AU$108,2,FALSE)&amp;" "&amp;VLOOKUP(L13,Results!$B$7:$AU$108,3,FALSE))</f>
        <v>Autumn Mullen</v>
      </c>
      <c r="N13" s="259">
        <f>IF(L13=0,"-",VLOOKUP(L13,Results!$B$7:$AU$108,41,FALSE))</f>
        <v>426.20187500000003</v>
      </c>
      <c r="O13" s="260">
        <f>IF(L13=0,"-",VLOOKUP(L13,Results!$B$7:$AU$108,42,FALSE))</f>
        <v>587.5</v>
      </c>
      <c r="P13" s="256"/>
      <c r="Q13" s="251"/>
    </row>
    <row r="14" spans="1:19" x14ac:dyDescent="0.25">
      <c r="A14" s="256" t="s">
        <v>121</v>
      </c>
      <c r="B14" s="261">
        <f>Results!BD3</f>
        <v>0</v>
      </c>
      <c r="C14" s="262" t="str">
        <f>IF(B14=0,"-",VLOOKUP(B14,Results!$B$7:$AU$108,2,FALSE)&amp;" "&amp;VLOOKUP(B14,Results!$B$7:$AU$108,3,FALSE))</f>
        <v>-</v>
      </c>
      <c r="D14" s="263" t="str">
        <f>IF(B14=0,"-",VLOOKUP(B14,Results!$B$7:$AU$108,41,FALSE))</f>
        <v>-</v>
      </c>
      <c r="E14" s="264" t="str">
        <f>IF(B14=0,"-",VLOOKUP(B14,Results!$B$7:$AU$108,42,FALSE))</f>
        <v>-</v>
      </c>
      <c r="F14" s="256" t="s">
        <v>121</v>
      </c>
      <c r="G14" s="261">
        <v>80</v>
      </c>
      <c r="H14" s="262" t="str">
        <f>IF(G14=0,"-",VLOOKUP(G14,Results!$B$7:$AU$108,2,FALSE)&amp;" "&amp;VLOOKUP(G14,Results!$B$7:$AU$108,3,FALSE))</f>
        <v>Nichole Brown</v>
      </c>
      <c r="I14" s="263">
        <f>IF(G14=0,"-",VLOOKUP(G14,Results!$B$7:$AU$108,41,FALSE))</f>
        <v>287.28511140000001</v>
      </c>
      <c r="J14" s="264">
        <f>IF(G14=0,"-",VLOOKUP(G14,Results!$B$7:$AU$108,42,FALSE))</f>
        <v>340</v>
      </c>
      <c r="K14" s="256" t="s">
        <v>121</v>
      </c>
      <c r="L14" s="261">
        <v>5</v>
      </c>
      <c r="M14" s="262" t="str">
        <f>IF(L14=0,"-",VLOOKUP(L14,Results!$B$7:$AU$108,2,FALSE)&amp;" "&amp;VLOOKUP(L14,Results!$B$7:$AU$108,3,FALSE))</f>
        <v>Nichole Brown</v>
      </c>
      <c r="N14" s="263">
        <f>IF(L14=0,"-",VLOOKUP(L14,Results!$B$7:$AU$108,41,FALSE))</f>
        <v>258.11779999999999</v>
      </c>
      <c r="O14" s="264">
        <f>IF(L14=0,"-",VLOOKUP(L14,Results!$B$7:$AU$108,42,FALSE))</f>
        <v>340</v>
      </c>
      <c r="P14" s="256"/>
      <c r="Q14" s="251"/>
    </row>
    <row r="15" spans="1:19" ht="13.8" thickBot="1" x14ac:dyDescent="0.3">
      <c r="A15" s="256" t="s">
        <v>120</v>
      </c>
      <c r="B15" s="265">
        <f>Results!BD4</f>
        <v>0</v>
      </c>
      <c r="C15" s="266" t="str">
        <f>IF(B15=0,"-",VLOOKUP(B15,Results!$B$7:$AU$108,2,FALSE)&amp;" "&amp;VLOOKUP(B15,Results!$B$7:$AU$108,3,FALSE))</f>
        <v>-</v>
      </c>
      <c r="D15" s="267" t="str">
        <f>IF(B15=0,"-",VLOOKUP(B15,Results!$B$7:$AU$108,41,FALSE))</f>
        <v>-</v>
      </c>
      <c r="E15" s="268" t="str">
        <f>IF(B15=0,"-",VLOOKUP(B15,Results!$B$7:$AU$108,42,FALSE))</f>
        <v>-</v>
      </c>
      <c r="F15" s="256" t="s">
        <v>120</v>
      </c>
      <c r="G15" s="265">
        <f>Results!BF4</f>
        <v>0</v>
      </c>
      <c r="H15" s="266" t="str">
        <f>IF(G15=0,"-",VLOOKUP(G15,Results!$B$7:$AU$108,2,FALSE)&amp;" "&amp;VLOOKUP(G15,Results!$B$7:$AU$108,3,FALSE))</f>
        <v>-</v>
      </c>
      <c r="I15" s="267" t="str">
        <f>IF(G15=0,"-",VLOOKUP(G15,Results!$B$7:$AU$108,41,FALSE))</f>
        <v>-</v>
      </c>
      <c r="J15" s="268" t="str">
        <f>IF(G15=0,"-",VLOOKUP(G15,Results!$B$7:$AU$108,42,FALSE))</f>
        <v>-</v>
      </c>
      <c r="K15" s="256" t="s">
        <v>120</v>
      </c>
      <c r="L15" s="265">
        <v>13</v>
      </c>
      <c r="M15" s="266" t="str">
        <f>IF(L15=0,"-",VLOOKUP(L15,Results!$B$7:$AU$108,2,FALSE)&amp;" "&amp;VLOOKUP(L15,Results!$B$7:$AU$108,3,FALSE))</f>
        <v>Wendy Wood</v>
      </c>
      <c r="N15" s="267">
        <f>IF(L15=0,"-",VLOOKUP(L15,Results!$B$7:$AU$108,41,FALSE))</f>
        <v>238.10449999999997</v>
      </c>
      <c r="O15" s="268">
        <f>IF(L15=0,"-",VLOOKUP(L15,Results!$B$7:$AU$108,42,FALSE))</f>
        <v>290</v>
      </c>
      <c r="P15" s="256"/>
      <c r="Q15" s="251"/>
    </row>
    <row r="16" spans="1:19" ht="13.8" thickBot="1" x14ac:dyDescent="0.3">
      <c r="H16"/>
      <c r="Q16" s="251"/>
    </row>
    <row r="17" spans="1:17" ht="13.8" thickBot="1" x14ac:dyDescent="0.3">
      <c r="A17" s="251"/>
      <c r="B17" s="205">
        <v>4</v>
      </c>
      <c r="C17" s="299" t="str">
        <f>Results!BK1</f>
        <v>Womens Raw Junior</v>
      </c>
      <c r="D17" s="269" t="s">
        <v>147</v>
      </c>
      <c r="E17" s="254" t="s">
        <v>88</v>
      </c>
      <c r="F17" s="251"/>
      <c r="G17" s="205">
        <v>5</v>
      </c>
      <c r="H17" s="299" t="str">
        <f>Results!BM1</f>
        <v>Womens Raw Masters 40-49</v>
      </c>
      <c r="I17" s="269" t="s">
        <v>147</v>
      </c>
      <c r="J17" s="254" t="s">
        <v>88</v>
      </c>
      <c r="K17" s="251"/>
      <c r="L17" s="205">
        <v>6</v>
      </c>
      <c r="M17" s="299" t="str">
        <f>Results!BO1</f>
        <v>Womens Raw Masters 50+</v>
      </c>
      <c r="N17" s="269" t="s">
        <v>147</v>
      </c>
      <c r="O17" s="254" t="s">
        <v>88</v>
      </c>
      <c r="Q17" s="251"/>
    </row>
    <row r="18" spans="1:17" x14ac:dyDescent="0.25">
      <c r="A18" s="256" t="s">
        <v>70</v>
      </c>
      <c r="B18" s="298">
        <f>Results!BJ2</f>
        <v>77</v>
      </c>
      <c r="C18" s="258" t="str">
        <f>IF(B18=0,"-",VLOOKUP(B18,Results!$B$7:$AU$108,2,FALSE)&amp;" "&amp;VLOOKUP(B18,Results!$B$7:$AU$108,3,FALSE))</f>
        <v>Grace Factor</v>
      </c>
      <c r="D18" s="259">
        <f>IF(B18=0,"-",VLOOKUP(B18,Results!$B$7:$AU$108,41,FALSE))</f>
        <v>298.45400000000001</v>
      </c>
      <c r="E18" s="260">
        <f>IF(B18=0,"-",VLOOKUP(B18,Results!$B$7:$AU$108,42,FALSE))</f>
        <v>325</v>
      </c>
      <c r="F18" s="256" t="s">
        <v>70</v>
      </c>
      <c r="G18" s="257">
        <f>Results!BL2</f>
        <v>4</v>
      </c>
      <c r="H18" s="258" t="str">
        <f>IF(G18=0,"-",VLOOKUP(G18,Results!$B$7:$AU$108,2,FALSE)&amp;" "&amp;VLOOKUP(G18,Results!$B$7:$AU$108,3,FALSE))</f>
        <v>Heather  Bowie</v>
      </c>
      <c r="I18" s="259">
        <f>IF(G18=0,"-",VLOOKUP(G18,Results!$B$7:$AU$108,41,FALSE))</f>
        <v>255.40812875</v>
      </c>
      <c r="J18" s="260">
        <f>IF(G18=0,"-",VLOOKUP(G18,Results!$B$7:$AU$108,42,FALSE))</f>
        <v>287.5</v>
      </c>
      <c r="K18" s="256" t="s">
        <v>70</v>
      </c>
      <c r="L18" s="257">
        <f>Results!BN2</f>
        <v>9</v>
      </c>
      <c r="M18" s="258" t="str">
        <f>IF(L18=0,"-",VLOOKUP(L18,Results!$B$7:$AU$108,2,FALSE)&amp;" "&amp;VLOOKUP(L18,Results!$B$7:$AU$108,3,FALSE))</f>
        <v>Becky Landers</v>
      </c>
      <c r="N18" s="259">
        <f>IF(L18=0,"-",VLOOKUP(L18,Results!$B$7:$AU$108,41,FALSE))</f>
        <v>274.9860175</v>
      </c>
      <c r="O18" s="260">
        <f>IF(L18=0,"-",VLOOKUP(L18,Results!$B$7:$AU$108,42,FALSE))</f>
        <v>272.5</v>
      </c>
      <c r="P18" s="256"/>
      <c r="Q18" s="251"/>
    </row>
    <row r="19" spans="1:17" x14ac:dyDescent="0.25">
      <c r="A19" s="256" t="s">
        <v>121</v>
      </c>
      <c r="B19" s="261">
        <f>Results!BJ3</f>
        <v>0</v>
      </c>
      <c r="C19" s="262" t="str">
        <f>IF(B19=0,"-",VLOOKUP(B19,Results!$B$7:$AU$108,2,FALSE)&amp;" "&amp;VLOOKUP(B19,Results!$B$7:$AU$108,3,FALSE))</f>
        <v>-</v>
      </c>
      <c r="D19" s="263" t="str">
        <f>IF(B19=0,"-",VLOOKUP(B19,Results!$B$7:$AU$108,41,FALSE))</f>
        <v>-</v>
      </c>
      <c r="E19" s="264" t="str">
        <f>IF(B19=0,"-",VLOOKUP(B19,Results!$B$7:$AU$108,42,FALSE))</f>
        <v>-</v>
      </c>
      <c r="F19" s="256" t="s">
        <v>121</v>
      </c>
      <c r="G19" s="261">
        <f>Results!BL3</f>
        <v>0</v>
      </c>
      <c r="H19" s="262" t="str">
        <f>IF(G19=0,"-",VLOOKUP(G19,Results!$B$7:$AU$108,2,FALSE)&amp;" "&amp;VLOOKUP(G19,Results!$B$7:$AU$108,3,FALSE))</f>
        <v>-</v>
      </c>
      <c r="I19" s="263" t="str">
        <f>IF(G19=0,"-",VLOOKUP(G19,Results!$B$7:$AU$108,41,FALSE))</f>
        <v>-</v>
      </c>
      <c r="J19" s="264" t="str">
        <f>IF(G19=0,"-",VLOOKUP(G19,Results!$B$7:$AU$108,42,FALSE))</f>
        <v>-</v>
      </c>
      <c r="K19" s="256" t="s">
        <v>121</v>
      </c>
      <c r="L19" s="261">
        <f>Results!BN3</f>
        <v>76</v>
      </c>
      <c r="M19" s="262" t="str">
        <f>IF(L19=0,"-",VLOOKUP(L19,Results!$B$7:$AU$108,2,FALSE)&amp;" "&amp;VLOOKUP(L19,Results!$B$7:$AU$108,3,FALSE))</f>
        <v>MJ Benson</v>
      </c>
      <c r="N19" s="263">
        <f>IF(L19=0,"-",VLOOKUP(L19,Results!$B$7:$AU$108,41,FALSE))</f>
        <v>252.76929999999999</v>
      </c>
      <c r="O19" s="264">
        <f>IF(L19=0,"-",VLOOKUP(L19,Results!$B$7:$AU$108,42,FALSE))</f>
        <v>280</v>
      </c>
      <c r="P19" s="256"/>
      <c r="Q19" s="251"/>
    </row>
    <row r="20" spans="1:17" ht="13.8" thickBot="1" x14ac:dyDescent="0.3">
      <c r="A20" s="256" t="s">
        <v>120</v>
      </c>
      <c r="B20" s="265">
        <f>Results!BJ4</f>
        <v>0</v>
      </c>
      <c r="C20" s="266" t="str">
        <f>IF(B20=0,"-",VLOOKUP(B20,Results!$B$7:$AU$108,2,FALSE)&amp;" "&amp;VLOOKUP(B20,Results!$B$7:$AU$108,3,FALSE))</f>
        <v>-</v>
      </c>
      <c r="D20" s="267" t="str">
        <f>IF(B20=0,"-",VLOOKUP(B20,Results!$B$7:$AU$108,41,FALSE))</f>
        <v>-</v>
      </c>
      <c r="E20" s="268" t="str">
        <f>IF(B20=0,"-",VLOOKUP(B20,Results!$B$7:$AU$108,42,FALSE))</f>
        <v>-</v>
      </c>
      <c r="F20" s="256" t="s">
        <v>120</v>
      </c>
      <c r="G20" s="265">
        <f>Results!BL4</f>
        <v>0</v>
      </c>
      <c r="H20" s="266" t="str">
        <f>IF(G20=0,"-",VLOOKUP(G20,Results!$B$7:$AU$108,2,FALSE)&amp;" "&amp;VLOOKUP(G20,Results!$B$7:$AU$108,3,FALSE))</f>
        <v>-</v>
      </c>
      <c r="I20" s="267" t="str">
        <f>IF(G20=0,"-",VLOOKUP(G20,Results!$B$7:$AU$108,41,FALSE))</f>
        <v>-</v>
      </c>
      <c r="J20" s="268" t="str">
        <f>IF(G20=0,"-",VLOOKUP(G20,Results!$B$7:$AU$108,42,FALSE))</f>
        <v>-</v>
      </c>
      <c r="K20" s="256" t="s">
        <v>120</v>
      </c>
      <c r="L20" s="265">
        <f>Results!BN4</f>
        <v>0</v>
      </c>
      <c r="M20" s="266" t="str">
        <f>IF(L20=0,"-",VLOOKUP(L20,Results!$B$7:$AU$108,2,FALSE)&amp;" "&amp;VLOOKUP(L20,Results!$B$7:$AU$108,3,FALSE))</f>
        <v>-</v>
      </c>
      <c r="N20" s="267" t="str">
        <f>IF(L20=0,"-",VLOOKUP(L20,Results!$B$7:$AU$108,41,FALSE))</f>
        <v>-</v>
      </c>
      <c r="O20" s="268" t="str">
        <f>IF(L20=0,"-",VLOOKUP(L20,Results!$B$7:$AU$108,42,FALSE))</f>
        <v>-</v>
      </c>
      <c r="P20" s="256"/>
      <c r="Q20" s="251"/>
    </row>
    <row r="21" spans="1:17" ht="13.8" thickBot="1" x14ac:dyDescent="0.3">
      <c r="Q21" s="251"/>
    </row>
    <row r="22" spans="1:17" ht="13.8" thickBot="1" x14ac:dyDescent="0.3">
      <c r="A22" s="251"/>
      <c r="B22" s="205">
        <v>7</v>
      </c>
      <c r="C22" s="252" t="str">
        <f>Results!BQ1</f>
        <v>Womens Raw Open</v>
      </c>
      <c r="D22" s="269" t="s">
        <v>147</v>
      </c>
      <c r="E22" s="254" t="s">
        <v>88</v>
      </c>
      <c r="F22" s="251"/>
      <c r="G22" s="205">
        <v>8</v>
      </c>
      <c r="H22" s="299" t="str">
        <f>Results!BS1</f>
        <v>-</v>
      </c>
      <c r="I22" s="269" t="s">
        <v>147</v>
      </c>
      <c r="J22" s="254" t="s">
        <v>88</v>
      </c>
      <c r="K22" s="251"/>
      <c r="L22" s="205">
        <v>9</v>
      </c>
      <c r="M22" s="299" t="str">
        <f>Results!BU1</f>
        <v>-</v>
      </c>
      <c r="N22" s="269" t="s">
        <v>147</v>
      </c>
      <c r="O22" s="254" t="s">
        <v>88</v>
      </c>
      <c r="Q22" s="251"/>
    </row>
    <row r="23" spans="1:17" x14ac:dyDescent="0.25">
      <c r="A23" s="256" t="s">
        <v>70</v>
      </c>
      <c r="B23" s="257">
        <f>Results!BP2</f>
        <v>8</v>
      </c>
      <c r="C23" s="258" t="str">
        <f>IF(B23=0,"-",VLOOKUP(B23,Results!$B$7:$AU$108,2,FALSE)&amp;" "&amp;VLOOKUP(B23,Results!$B$7:$AU$108,3,FALSE))</f>
        <v>Grace Factor</v>
      </c>
      <c r="D23" s="259">
        <f>IF(B23=0,"-",VLOOKUP(B23,Results!$B$7:$AU$108,41,FALSE))</f>
        <v>298.45400000000001</v>
      </c>
      <c r="E23" s="260">
        <f>IF(B23=0,"-",VLOOKUP(B23,Results!$B$7:$AU$108,42,FALSE))</f>
        <v>325</v>
      </c>
      <c r="F23" s="256" t="s">
        <v>70</v>
      </c>
      <c r="G23" s="257">
        <f>Results!BR2</f>
        <v>0</v>
      </c>
      <c r="H23" s="258" t="str">
        <f>IF(G23=0,"-",VLOOKUP(G23,Results!$B$7:$AU$108,2,FALSE)&amp;" "&amp;VLOOKUP(G23,Results!$B$7:$AU$108,3,FALSE))</f>
        <v>-</v>
      </c>
      <c r="I23" s="259" t="str">
        <f>IF(G23=0,"-",VLOOKUP(G23,Results!$B$7:$AU$108,41,FALSE))</f>
        <v>-</v>
      </c>
      <c r="J23" s="260" t="str">
        <f>IF(G23=0,"-",VLOOKUP(G23,Results!$B$7:$AU$108,42,FALSE))</f>
        <v>-</v>
      </c>
      <c r="K23" s="256" t="s">
        <v>70</v>
      </c>
      <c r="L23" s="257">
        <f>Results!BT2</f>
        <v>0</v>
      </c>
      <c r="M23" s="258" t="str">
        <f>IF(L23=0,"-",VLOOKUP(L23,Results!$B$7:$AU$108,2,FALSE)&amp;" "&amp;VLOOKUP(L23,Results!$B$7:$AU$108,3,FALSE))</f>
        <v>-</v>
      </c>
      <c r="N23" s="259" t="str">
        <f>IF(L23=0,"-",VLOOKUP(L23,Results!$B$7:$AU$108,41,FALSE))</f>
        <v>-</v>
      </c>
      <c r="O23" s="260" t="str">
        <f>IF(L23=0,"-",VLOOKUP(L23,Results!$B$7:$AU$108,42,FALSE))</f>
        <v>-</v>
      </c>
      <c r="P23" s="256"/>
      <c r="Q23" s="251"/>
    </row>
    <row r="24" spans="1:17" x14ac:dyDescent="0.25">
      <c r="A24" s="256" t="s">
        <v>121</v>
      </c>
      <c r="B24" s="261">
        <f>Results!BP3</f>
        <v>14</v>
      </c>
      <c r="C24" s="262" t="str">
        <f>IF(B24=0,"-",VLOOKUP(B24,Results!$B$7:$AU$108,2,FALSE)&amp;" "&amp;VLOOKUP(B24,Results!$B$7:$AU$108,3,FALSE))</f>
        <v>Ariel Woodman</v>
      </c>
      <c r="D24" s="263">
        <f>IF(B24=0,"-",VLOOKUP(B24,Results!$B$7:$AU$108,41,FALSE))</f>
        <v>282.42499999999995</v>
      </c>
      <c r="E24" s="264">
        <f>IF(B24=0,"-",VLOOKUP(B24,Results!$B$7:$AU$108,42,FALSE))</f>
        <v>275</v>
      </c>
      <c r="F24" s="256" t="s">
        <v>121</v>
      </c>
      <c r="G24" s="261">
        <f>Results!BR3</f>
        <v>0</v>
      </c>
      <c r="H24" s="262" t="str">
        <f>IF(G24=0,"-",VLOOKUP(G24,Results!$B$7:$AU$108,2,FALSE)&amp;" "&amp;VLOOKUP(G24,Results!$B$7:$AU$108,3,FALSE))</f>
        <v>-</v>
      </c>
      <c r="I24" s="263" t="str">
        <f>IF(G24=0,"-",VLOOKUP(G24,Results!$B$7:$AU$108,41,FALSE))</f>
        <v>-</v>
      </c>
      <c r="J24" s="264" t="str">
        <f>IF(G24=0,"-",VLOOKUP(G24,Results!$B$7:$AU$108,42,FALSE))</f>
        <v>-</v>
      </c>
      <c r="K24" s="256" t="s">
        <v>121</v>
      </c>
      <c r="L24" s="261">
        <f>Results!BT3</f>
        <v>0</v>
      </c>
      <c r="M24" s="262" t="str">
        <f>IF(L24=0,"-",VLOOKUP(L24,Results!$B$7:$AU$108,2,FALSE)&amp;" "&amp;VLOOKUP(L24,Results!$B$7:$AU$108,3,FALSE))</f>
        <v>-</v>
      </c>
      <c r="N24" s="263" t="str">
        <f>IF(L24=0,"-",VLOOKUP(L24,Results!$B$7:$AU$108,41,FALSE))</f>
        <v>-</v>
      </c>
      <c r="O24" s="264" t="str">
        <f>IF(L24=0,"-",VLOOKUP(L24,Results!$B$7:$AU$108,42,FALSE))</f>
        <v>-</v>
      </c>
      <c r="P24" s="256"/>
      <c r="Q24" s="251"/>
    </row>
    <row r="25" spans="1:17" ht="13.8" thickBot="1" x14ac:dyDescent="0.3">
      <c r="A25" s="256" t="s">
        <v>120</v>
      </c>
      <c r="B25" s="265">
        <f>Results!BP4</f>
        <v>11</v>
      </c>
      <c r="C25" s="266" t="str">
        <f>IF(B25=0,"-",VLOOKUP(B25,Results!$B$7:$AU$108,2,FALSE)&amp;" "&amp;VLOOKUP(B25,Results!$B$7:$AU$108,3,FALSE))</f>
        <v>Victoria Violette</v>
      </c>
      <c r="D25" s="267">
        <f>IF(B25=0,"-",VLOOKUP(B25,Results!$B$7:$AU$108,41,FALSE))</f>
        <v>256.57887500000004</v>
      </c>
      <c r="E25" s="268">
        <f>IF(B25=0,"-",VLOOKUP(B25,Results!$B$7:$AU$108,42,FALSE))</f>
        <v>297.5</v>
      </c>
      <c r="F25" s="256" t="s">
        <v>120</v>
      </c>
      <c r="G25" s="265">
        <f>Results!BR4</f>
        <v>0</v>
      </c>
      <c r="H25" s="266" t="str">
        <f>IF(G25=0,"-",VLOOKUP(G25,Results!$B$7:$AU$108,2,FALSE)&amp;" "&amp;VLOOKUP(G25,Results!$B$7:$AU$108,3,FALSE))</f>
        <v>-</v>
      </c>
      <c r="I25" s="267" t="str">
        <f>IF(G25=0,"-",VLOOKUP(G25,Results!$B$7:$AU$108,41,FALSE))</f>
        <v>-</v>
      </c>
      <c r="J25" s="268" t="str">
        <f>IF(G25=0,"-",VLOOKUP(G25,Results!$B$7:$AU$108,42,FALSE))</f>
        <v>-</v>
      </c>
      <c r="K25" s="256" t="s">
        <v>120</v>
      </c>
      <c r="L25" s="265">
        <f>Results!BT4</f>
        <v>0</v>
      </c>
      <c r="M25" s="266" t="str">
        <f>IF(L25=0,"-",VLOOKUP(L25,Results!$B$7:$AU$108,2,FALSE)&amp;" "&amp;VLOOKUP(L25,Results!$B$7:$AU$108,3,FALSE))</f>
        <v>-</v>
      </c>
      <c r="N25" s="267" t="str">
        <f>IF(L25=0,"-",VLOOKUP(L25,Results!$B$7:$AU$108,41,FALSE))</f>
        <v>-</v>
      </c>
      <c r="O25" s="268" t="str">
        <f>IF(L25=0,"-",VLOOKUP(L25,Results!$B$7:$AU$108,42,FALSE))</f>
        <v>-</v>
      </c>
      <c r="P25" s="256"/>
      <c r="Q25" s="251"/>
    </row>
    <row r="26" spans="1:17" ht="13.8" thickBot="1" x14ac:dyDescent="0.3"/>
    <row r="27" spans="1:17" ht="13.8" thickBot="1" x14ac:dyDescent="0.3">
      <c r="A27" s="251"/>
      <c r="B27" s="205">
        <v>10</v>
      </c>
      <c r="C27" s="299" t="str">
        <f>Results!BW1</f>
        <v>-</v>
      </c>
      <c r="D27" s="269" t="s">
        <v>147</v>
      </c>
      <c r="E27" s="254" t="s">
        <v>88</v>
      </c>
      <c r="F27" s="251"/>
      <c r="G27" s="205">
        <v>11</v>
      </c>
      <c r="H27" s="299" t="str">
        <f>Results!BY1</f>
        <v>-</v>
      </c>
      <c r="I27" s="269" t="s">
        <v>147</v>
      </c>
      <c r="J27" s="254" t="s">
        <v>88</v>
      </c>
      <c r="K27" s="251"/>
      <c r="L27" s="205">
        <v>12</v>
      </c>
      <c r="M27" s="299" t="str">
        <f>Results!CA1</f>
        <v>-</v>
      </c>
      <c r="N27" s="269" t="s">
        <v>147</v>
      </c>
      <c r="O27" s="254" t="s">
        <v>88</v>
      </c>
    </row>
    <row r="28" spans="1:17" x14ac:dyDescent="0.25">
      <c r="A28" s="256" t="s">
        <v>70</v>
      </c>
      <c r="B28" s="257">
        <f>Results!BV2</f>
        <v>0</v>
      </c>
      <c r="C28" s="258" t="str">
        <f>IF(B28=0,"-",VLOOKUP(B28,Results!$B$7:$AU$108,2,FALSE)&amp;" "&amp;VLOOKUP(B28,Results!$B$7:$AU$108,3,FALSE))</f>
        <v>-</v>
      </c>
      <c r="D28" s="259" t="str">
        <f>IF(B28=0,"-",VLOOKUP(B28,Results!$B$7:$AU$108,41,FALSE))</f>
        <v>-</v>
      </c>
      <c r="E28" s="260" t="str">
        <f>IF(B28=0,"-",VLOOKUP(B28,Results!$B$7:$AU$108,42,FALSE))</f>
        <v>-</v>
      </c>
      <c r="F28" s="256" t="s">
        <v>70</v>
      </c>
      <c r="G28" s="257">
        <f>Results!BX2</f>
        <v>0</v>
      </c>
      <c r="H28" s="258" t="str">
        <f>IF(G28=0,"-",VLOOKUP(G28,Results!$B$7:$AU$108,2,FALSE)&amp;" "&amp;VLOOKUP(G28,Results!$B$7:$AU$108,3,FALSE))</f>
        <v>-</v>
      </c>
      <c r="I28" s="259" t="str">
        <f>IF(G28=0,"-",VLOOKUP(G28,Results!$B$7:$AU$108,41,FALSE))</f>
        <v>-</v>
      </c>
      <c r="J28" s="260" t="str">
        <f>IF(G28=0,"-",VLOOKUP(G28,Results!$B$7:$AU$108,42,FALSE))</f>
        <v>-</v>
      </c>
      <c r="K28" s="256" t="s">
        <v>70</v>
      </c>
      <c r="L28" s="257">
        <f>Results!BZ2</f>
        <v>0</v>
      </c>
      <c r="M28" s="258" t="str">
        <f>IF(L28=0,"-",VLOOKUP(L28,Results!$B$7:$AU$108,2,FALSE)&amp;" "&amp;VLOOKUP(L28,Results!$B$7:$AU$108,3,FALSE))</f>
        <v>-</v>
      </c>
      <c r="N28" s="259" t="str">
        <f>IF(L28=0,"-",VLOOKUP(L28,Results!$B$7:$AU$108,41,FALSE))</f>
        <v>-</v>
      </c>
      <c r="O28" s="260" t="str">
        <f>IF(L28=0,"-",VLOOKUP(L28,Results!$B$7:$AU$108,42,FALSE))</f>
        <v>-</v>
      </c>
      <c r="P28" s="256"/>
    </row>
    <row r="29" spans="1:17" x14ac:dyDescent="0.25">
      <c r="A29" s="256" t="s">
        <v>121</v>
      </c>
      <c r="B29" s="261">
        <f>Results!BV3</f>
        <v>0</v>
      </c>
      <c r="C29" s="262" t="str">
        <f>IF(B29=0,"-",VLOOKUP(B29,Results!$B$7:$AU$108,2,FALSE)&amp;" "&amp;VLOOKUP(B29,Results!$B$7:$AU$108,3,FALSE))</f>
        <v>-</v>
      </c>
      <c r="D29" s="263" t="str">
        <f>IF(B29=0,"-",VLOOKUP(B29,Results!$B$7:$AU$108,41,FALSE))</f>
        <v>-</v>
      </c>
      <c r="E29" s="264" t="str">
        <f>IF(B29=0,"-",VLOOKUP(B29,Results!$B$7:$AU$108,42,FALSE))</f>
        <v>-</v>
      </c>
      <c r="F29" s="256" t="s">
        <v>121</v>
      </c>
      <c r="G29" s="261">
        <f>Results!BX3</f>
        <v>0</v>
      </c>
      <c r="H29" s="262" t="str">
        <f>IF(G29=0,"-",VLOOKUP(G29,Results!$B$7:$AU$108,2,FALSE)&amp;" "&amp;VLOOKUP(G29,Results!$B$7:$AU$108,3,FALSE))</f>
        <v>-</v>
      </c>
      <c r="I29" s="263" t="str">
        <f>IF(G29=0,"-",VLOOKUP(G29,Results!$B$7:$AU$108,41,FALSE))</f>
        <v>-</v>
      </c>
      <c r="J29" s="264" t="str">
        <f>IF(G29=0,"-",VLOOKUP(G29,Results!$B$7:$AU$108,42,FALSE))</f>
        <v>-</v>
      </c>
      <c r="K29" s="256" t="s">
        <v>121</v>
      </c>
      <c r="L29" s="261">
        <f>Results!BZ3</f>
        <v>0</v>
      </c>
      <c r="M29" s="289" t="str">
        <f>IF(L29=0,"-",VLOOKUP(L29,Results!$B$7:$AU$108,2,FALSE)&amp;" "&amp;VLOOKUP(L29,Results!$B$7:$AU$108,3,FALSE))</f>
        <v>-</v>
      </c>
      <c r="N29" s="290" t="str">
        <f>IF(L29=0,"-",VLOOKUP(L29,Results!$B$7:$AU$108,41,FALSE))</f>
        <v>-</v>
      </c>
      <c r="O29" s="264" t="str">
        <f>IF(L29=0,"-",VLOOKUP(L29,Results!$B$7:$AU$108,42,FALSE))</f>
        <v>-</v>
      </c>
      <c r="P29" s="256"/>
    </row>
    <row r="30" spans="1:17" ht="13.8" thickBot="1" x14ac:dyDescent="0.3">
      <c r="A30" s="256" t="s">
        <v>120</v>
      </c>
      <c r="B30" s="265">
        <f>Results!BV4</f>
        <v>0</v>
      </c>
      <c r="C30" s="266" t="str">
        <f>IF(B30=0,"-",VLOOKUP(B30,Results!$B$7:$AU$108,2,FALSE)&amp;" "&amp;VLOOKUP(B30,Results!$B$7:$AU$108,3,FALSE))</f>
        <v>-</v>
      </c>
      <c r="D30" s="267" t="str">
        <f>IF(B30=0,"-",VLOOKUP(B30,Results!$B$7:$AU$108,41,FALSE))</f>
        <v>-</v>
      </c>
      <c r="E30" s="268" t="str">
        <f>IF(B30=0,"-",VLOOKUP(B30,Results!$B$7:$AU$108,42,FALSE))</f>
        <v>-</v>
      </c>
      <c r="F30" s="256" t="s">
        <v>120</v>
      </c>
      <c r="G30" s="265">
        <f>Results!BX4</f>
        <v>0</v>
      </c>
      <c r="H30" s="266" t="str">
        <f>IF(G30=0,"-",VLOOKUP(G30,Results!$B$7:$AU$108,2,FALSE)&amp;" "&amp;VLOOKUP(G30,Results!$B$7:$AU$108,3,FALSE))</f>
        <v>-</v>
      </c>
      <c r="I30" s="267" t="str">
        <f>IF(G30=0,"-",VLOOKUP(G30,Results!$B$7:$AU$108,41,FALSE))</f>
        <v>-</v>
      </c>
      <c r="J30" s="268" t="str">
        <f>IF(G30=0,"-",VLOOKUP(G30,Results!$B$7:$AU$108,42,FALSE))</f>
        <v>-</v>
      </c>
      <c r="K30" s="256" t="s">
        <v>120</v>
      </c>
      <c r="L30" s="265">
        <f>Results!BZ4</f>
        <v>0</v>
      </c>
      <c r="M30" s="266" t="str">
        <f>IF(L30=0,"-",VLOOKUP(L30,Results!$B$7:$AU$108,2,FALSE)&amp;" "&amp;VLOOKUP(L30,Results!$B$7:$AU$108,3,FALSE))</f>
        <v>-</v>
      </c>
      <c r="N30" s="267" t="str">
        <f>IF(L30=0,"-",VLOOKUP(L30,Results!$B$7:$AU$108,41,FALSE))</f>
        <v>-</v>
      </c>
      <c r="O30" s="268" t="str">
        <f>IF(L30=0,"-",VLOOKUP(L30,Results!$B$7:$AU$108,42,FALSE))</f>
        <v>-</v>
      </c>
      <c r="P30" s="256"/>
    </row>
    <row r="31" spans="1:17" ht="13.8" thickBot="1" x14ac:dyDescent="0.3"/>
    <row r="32" spans="1:17" ht="13.8" thickBot="1" x14ac:dyDescent="0.3">
      <c r="A32" s="251"/>
      <c r="B32" s="205">
        <v>13</v>
      </c>
      <c r="C32" s="252" t="str">
        <f>Results!CC1</f>
        <v>-</v>
      </c>
      <c r="D32" s="269" t="s">
        <v>147</v>
      </c>
      <c r="E32" s="254" t="s">
        <v>88</v>
      </c>
      <c r="F32" s="251"/>
      <c r="G32" s="205">
        <v>14</v>
      </c>
      <c r="H32" s="299" t="str">
        <f>Results!CE1</f>
        <v>-</v>
      </c>
      <c r="I32" s="269" t="s">
        <v>147</v>
      </c>
      <c r="J32" s="254" t="s">
        <v>88</v>
      </c>
      <c r="K32" s="251"/>
      <c r="L32" s="205">
        <v>15</v>
      </c>
      <c r="M32" s="304" t="str">
        <f>Results!CG1</f>
        <v>-</v>
      </c>
      <c r="N32" s="269" t="s">
        <v>147</v>
      </c>
      <c r="O32" s="254" t="s">
        <v>88</v>
      </c>
    </row>
    <row r="33" spans="1:16" x14ac:dyDescent="0.25">
      <c r="A33" s="256" t="s">
        <v>70</v>
      </c>
      <c r="B33" s="257">
        <f>Results!CB2</f>
        <v>0</v>
      </c>
      <c r="C33" s="258" t="str">
        <f>IF(B33=0,"-",VLOOKUP(B33,Results!$B$7:$AU$108,2,FALSE)&amp;" "&amp;VLOOKUP(B33,Results!$B$7:$AU$108,3,FALSE))</f>
        <v>-</v>
      </c>
      <c r="D33" s="259" t="str">
        <f>IF(B33=0,"-",VLOOKUP(B33,Results!$B$7:$AU$108,41,FALSE))</f>
        <v>-</v>
      </c>
      <c r="E33" s="260" t="str">
        <f>IF(B33=0,"-",VLOOKUP(B33,Results!$B$7:$AU$108,42,FALSE))</f>
        <v>-</v>
      </c>
      <c r="F33" s="256" t="s">
        <v>70</v>
      </c>
      <c r="G33" s="257">
        <f>Results!CD2</f>
        <v>0</v>
      </c>
      <c r="H33" s="258" t="str">
        <f>IF(G33=0,"-",VLOOKUP(G33,Results!$B$7:$AU$108,2,FALSE)&amp;" "&amp;VLOOKUP(G33,Results!$B$7:$AU$108,3,FALSE))</f>
        <v>-</v>
      </c>
      <c r="I33" s="259" t="str">
        <f>IF(G33=0,"-",VLOOKUP(G33,Results!$B$7:$AU$108,41,FALSE))</f>
        <v>-</v>
      </c>
      <c r="J33" s="260" t="str">
        <f>IF(G33=0,"-",VLOOKUP(G33,Results!$B$7:$AU$108,42,FALSE))</f>
        <v>-</v>
      </c>
      <c r="K33" s="256" t="s">
        <v>70</v>
      </c>
      <c r="L33" s="257">
        <f>Results!CF2</f>
        <v>0</v>
      </c>
      <c r="M33" s="258" t="str">
        <f>IF(L33=0,"-",VLOOKUP(L33,Results!$B$7:$AU$108,2,FALSE)&amp;" "&amp;VLOOKUP(L33,Results!$B$7:$AU$108,3,FALSE))</f>
        <v>-</v>
      </c>
      <c r="N33" s="259" t="str">
        <f>IF(L33=0,"-",VLOOKUP(L33,Results!$B$7:$AU$108,41,FALSE))</f>
        <v>-</v>
      </c>
      <c r="O33" s="260" t="str">
        <f>IF(L33=0,"-",VLOOKUP(L33,Results!$B$7:$AU$108,42,FALSE))</f>
        <v>-</v>
      </c>
      <c r="P33" s="256"/>
    </row>
    <row r="34" spans="1:16" x14ac:dyDescent="0.25">
      <c r="A34" s="256" t="s">
        <v>121</v>
      </c>
      <c r="B34" s="261">
        <f>Results!CB3</f>
        <v>0</v>
      </c>
      <c r="C34" s="262" t="str">
        <f>IF(B34=0,"-",VLOOKUP(B34,Results!$B$7:$AU$108,2,FALSE)&amp;" "&amp;VLOOKUP(B34,Results!$B$7:$AU$108,3,FALSE))</f>
        <v>-</v>
      </c>
      <c r="D34" s="263" t="str">
        <f>IF(B34=0,"-",VLOOKUP(B34,Results!$B$7:$AU$108,41,FALSE))</f>
        <v>-</v>
      </c>
      <c r="E34" s="264" t="str">
        <f>IF(B34=0,"-",VLOOKUP(B34,Results!$B$7:$AU$108,42,FALSE))</f>
        <v>-</v>
      </c>
      <c r="F34" s="256" t="s">
        <v>121</v>
      </c>
      <c r="G34" s="261">
        <f>Results!CD3</f>
        <v>0</v>
      </c>
      <c r="H34" s="262" t="str">
        <f>IF(G34=0,"-",VLOOKUP(G34,Results!$B$7:$AU$108,2,FALSE)&amp;" "&amp;VLOOKUP(G34,Results!$B$7:$AU$108,3,FALSE))</f>
        <v>-</v>
      </c>
      <c r="I34" s="263" t="str">
        <f>IF(G34=0,"-",VLOOKUP(G34,Results!$B$7:$AU$108,41,FALSE))</f>
        <v>-</v>
      </c>
      <c r="J34" s="264" t="str">
        <f>IF(G34=0,"-",VLOOKUP(G34,Results!$B$7:$AU$108,42,FALSE))</f>
        <v>-</v>
      </c>
      <c r="K34" s="256" t="s">
        <v>121</v>
      </c>
      <c r="L34" s="261">
        <f>Results!CF3</f>
        <v>0</v>
      </c>
      <c r="M34" s="262" t="str">
        <f>IF(L34=0,"-",VLOOKUP(L34,Results!$B$7:$AU$108,2,FALSE)&amp;" "&amp;VLOOKUP(L34,Results!$B$7:$AU$108,3,FALSE))</f>
        <v>-</v>
      </c>
      <c r="N34" s="263" t="str">
        <f>IF(L34=0,"-",VLOOKUP(L34,Results!$B$7:$AU$108,41,FALSE))</f>
        <v>-</v>
      </c>
      <c r="O34" s="264" t="str">
        <f>IF(L34=0,"-",VLOOKUP(L34,Results!$B$7:$AU$108,42,FALSE))</f>
        <v>-</v>
      </c>
      <c r="P34" s="256"/>
    </row>
    <row r="35" spans="1:16" ht="13.8" thickBot="1" x14ac:dyDescent="0.3">
      <c r="A35" s="256" t="s">
        <v>120</v>
      </c>
      <c r="B35" s="265">
        <f>Results!CB4</f>
        <v>0</v>
      </c>
      <c r="C35" s="266" t="str">
        <f>IF(B35=0,"-",VLOOKUP(B35,Results!$B$7:$AU$108,2,FALSE)&amp;" "&amp;VLOOKUP(B35,Results!$B$7:$AU$108,3,FALSE))</f>
        <v>-</v>
      </c>
      <c r="D35" s="267" t="str">
        <f>IF(B35=0,"-",VLOOKUP(B35,Results!$B$7:$AU$108,41,FALSE))</f>
        <v>-</v>
      </c>
      <c r="E35" s="268" t="str">
        <f>IF(B35=0,"-",VLOOKUP(B35,Results!$B$7:$AU$108,42,FALSE))</f>
        <v>-</v>
      </c>
      <c r="F35" s="256" t="s">
        <v>120</v>
      </c>
      <c r="G35" s="265">
        <f>Results!CD4</f>
        <v>0</v>
      </c>
      <c r="H35" s="266" t="str">
        <f>IF(G35=0,"-",VLOOKUP(G35,Results!$B$7:$AU$108,2,FALSE)&amp;" "&amp;VLOOKUP(G35,Results!$B$7:$AU$108,3,FALSE))</f>
        <v>-</v>
      </c>
      <c r="I35" s="267" t="str">
        <f>IF(G35=0,"-",VLOOKUP(G35,Results!$B$7:$AU$108,41,FALSE))</f>
        <v>-</v>
      </c>
      <c r="J35" s="268" t="str">
        <f>IF(G35=0,"-",VLOOKUP(G35,Results!$B$7:$AU$108,42,FALSE))</f>
        <v>-</v>
      </c>
      <c r="K35" s="256" t="s">
        <v>120</v>
      </c>
      <c r="L35" s="265">
        <f>Results!CF4</f>
        <v>0</v>
      </c>
      <c r="M35" s="266" t="str">
        <f>IF(L35=0,"-",VLOOKUP(L35,Results!$B$7:$AU$108,2,FALSE)&amp;" "&amp;VLOOKUP(L35,Results!$B$7:$AU$108,3,FALSE))</f>
        <v>-</v>
      </c>
      <c r="N35" s="267" t="str">
        <f>IF(L35=0,"-",VLOOKUP(L35,Results!$B$7:$AU$108,41,FALSE))</f>
        <v>-</v>
      </c>
      <c r="O35" s="268" t="str">
        <f>IF(L35=0,"-",VLOOKUP(L35,Results!$B$7:$AU$108,42,FALSE))</f>
        <v>-</v>
      </c>
      <c r="P35" s="256"/>
    </row>
    <row r="36" spans="1:16" ht="13.8" thickBot="1" x14ac:dyDescent="0.3"/>
    <row r="37" spans="1:16" ht="13.8" thickBot="1" x14ac:dyDescent="0.3">
      <c r="A37" s="251"/>
      <c r="B37" s="205">
        <v>16</v>
      </c>
      <c r="C37" s="252" t="str">
        <f>Results!CI1</f>
        <v>-</v>
      </c>
      <c r="D37" s="269" t="s">
        <v>147</v>
      </c>
      <c r="E37" s="254" t="s">
        <v>88</v>
      </c>
      <c r="F37" s="251"/>
      <c r="G37" s="205">
        <v>17</v>
      </c>
      <c r="H37" s="299" t="str">
        <f>Results!CK1</f>
        <v>-</v>
      </c>
      <c r="I37" s="269" t="s">
        <v>147</v>
      </c>
      <c r="J37" s="254" t="s">
        <v>88</v>
      </c>
      <c r="K37" s="251"/>
      <c r="L37" s="205">
        <v>18</v>
      </c>
      <c r="M37" s="299" t="str">
        <f>Results!CM1</f>
        <v>-</v>
      </c>
      <c r="N37" s="269" t="s">
        <v>147</v>
      </c>
      <c r="O37" s="254" t="s">
        <v>88</v>
      </c>
    </row>
    <row r="38" spans="1:16" x14ac:dyDescent="0.25">
      <c r="A38" s="256" t="s">
        <v>70</v>
      </c>
      <c r="B38" s="257">
        <f>Results!CH2</f>
        <v>0</v>
      </c>
      <c r="C38" s="258" t="str">
        <f>IF(B38=0,"-",VLOOKUP(B38,Results!$B$7:$AU$108,2,FALSE)&amp;" "&amp;VLOOKUP(B38,Results!$B$7:$AU$108,3,FALSE))</f>
        <v>-</v>
      </c>
      <c r="D38" s="259" t="str">
        <f>IF(B38=0,"-",VLOOKUP(B38,Results!$B$7:$AU$108,41,FALSE))</f>
        <v>-</v>
      </c>
      <c r="E38" s="260" t="str">
        <f>IF(B38=0,"-",VLOOKUP(B38,Results!$B$7:$AU$108,42,FALSE))</f>
        <v>-</v>
      </c>
      <c r="F38" s="256" t="s">
        <v>70</v>
      </c>
      <c r="G38" s="257">
        <f>Results!CJ2</f>
        <v>0</v>
      </c>
      <c r="H38" s="258" t="str">
        <f>IF(G38=0,"-",VLOOKUP(G38,Results!$B$7:$AU$108,2,FALSE)&amp;" "&amp;VLOOKUP(G38,Results!$B$7:$AU$108,3,FALSE))</f>
        <v>-</v>
      </c>
      <c r="I38" s="259" t="str">
        <f>IF(G38=0,"-",VLOOKUP(G38,Results!$B$7:$AU$108,41,FALSE))</f>
        <v>-</v>
      </c>
      <c r="J38" s="260" t="str">
        <f>IF(G38=0,"-",VLOOKUP(G38,Results!$B$7:$AU$108,42,FALSE))</f>
        <v>-</v>
      </c>
      <c r="K38" s="256" t="s">
        <v>70</v>
      </c>
      <c r="L38" s="257">
        <f>Results!CL2</f>
        <v>0</v>
      </c>
      <c r="M38" s="258" t="str">
        <f>IF(L38=0,"-",VLOOKUP(L38,Results!$B$7:$AU$108,2,FALSE)&amp;" "&amp;VLOOKUP(L38,Results!$B$7:$AU$108,3,FALSE))</f>
        <v>-</v>
      </c>
      <c r="N38" s="259" t="str">
        <f>IF(L38=0,"-",VLOOKUP(L38,Results!$B$7:$AU$108,41,FALSE))</f>
        <v>-</v>
      </c>
      <c r="O38" s="260" t="str">
        <f>IF(L38=0,"-",VLOOKUP(L38,Results!$B$7:$AU$108,42,FALSE))</f>
        <v>-</v>
      </c>
      <c r="P38" s="256"/>
    </row>
    <row r="39" spans="1:16" x14ac:dyDescent="0.25">
      <c r="A39" s="256" t="s">
        <v>121</v>
      </c>
      <c r="B39" s="261">
        <f>Results!CH3</f>
        <v>0</v>
      </c>
      <c r="C39" s="262" t="str">
        <f>IF(B39=0,"-",VLOOKUP(B39,Results!$B$7:$AU$108,2,FALSE)&amp;" "&amp;VLOOKUP(B39,Results!$B$7:$AU$108,3,FALSE))</f>
        <v>-</v>
      </c>
      <c r="D39" s="263" t="str">
        <f>IF(B39=0,"-",VLOOKUP(B39,Results!$B$7:$AU$108,41,FALSE))</f>
        <v>-</v>
      </c>
      <c r="E39" s="264" t="str">
        <f>IF(B39=0,"-",VLOOKUP(B39,Results!$B$7:$AU$108,42,FALSE))</f>
        <v>-</v>
      </c>
      <c r="F39" s="256" t="s">
        <v>121</v>
      </c>
      <c r="G39" s="261">
        <f>Results!CJ3</f>
        <v>0</v>
      </c>
      <c r="H39" s="262" t="str">
        <f>IF(G39=0,"-",VLOOKUP(G39,Results!$B$7:$AU$108,2,FALSE)&amp;" "&amp;VLOOKUP(G39,Results!$B$7:$AU$108,3,FALSE))</f>
        <v>-</v>
      </c>
      <c r="I39" s="263" t="str">
        <f>IF(G39=0,"-",VLOOKUP(G39,Results!$B$7:$AU$108,41,FALSE))</f>
        <v>-</v>
      </c>
      <c r="J39" s="264" t="str">
        <f>IF(G39=0,"-",VLOOKUP(G39,Results!$B$7:$AU$108,42,FALSE))</f>
        <v>-</v>
      </c>
      <c r="K39" s="256" t="s">
        <v>121</v>
      </c>
      <c r="L39" s="261">
        <f>Results!CL3</f>
        <v>0</v>
      </c>
      <c r="M39" s="262" t="str">
        <f>IF(L39=0,"-",VLOOKUP(L39,Results!$B$7:$AU$108,2,FALSE)&amp;" "&amp;VLOOKUP(L39,Results!$B$7:$AU$108,3,FALSE))</f>
        <v>-</v>
      </c>
      <c r="N39" s="263" t="str">
        <f>IF(L39=0,"-",VLOOKUP(L39,Results!$B$7:$AU$108,41,FALSE))</f>
        <v>-</v>
      </c>
      <c r="O39" s="264" t="str">
        <f>IF(L39=0,"-",VLOOKUP(L39,Results!$B$7:$AU$108,42,FALSE))</f>
        <v>-</v>
      </c>
      <c r="P39" s="256"/>
    </row>
    <row r="40" spans="1:16" ht="13.8" thickBot="1" x14ac:dyDescent="0.3">
      <c r="A40" s="256" t="s">
        <v>120</v>
      </c>
      <c r="B40" s="265">
        <f>Results!CH4</f>
        <v>0</v>
      </c>
      <c r="C40" s="266" t="str">
        <f>IF(B40=0,"-",VLOOKUP(B40,Results!$B$7:$AU$108,2,FALSE)&amp;" "&amp;VLOOKUP(B40,Results!$B$7:$AU$108,3,FALSE))</f>
        <v>-</v>
      </c>
      <c r="D40" s="267" t="str">
        <f>IF(B40=0,"-",VLOOKUP(B40,Results!$B$7:$AU$108,41,FALSE))</f>
        <v>-</v>
      </c>
      <c r="E40" s="268" t="str">
        <f>IF(B40=0,"-",VLOOKUP(B40,Results!$B$7:$AU$108,42,FALSE))</f>
        <v>-</v>
      </c>
      <c r="F40" s="256" t="s">
        <v>120</v>
      </c>
      <c r="G40" s="265">
        <f>Results!CJ4</f>
        <v>0</v>
      </c>
      <c r="H40" s="266" t="str">
        <f>IF(G40=0,"-",VLOOKUP(G40,Results!$B$7:$AU$108,2,FALSE)&amp;" "&amp;VLOOKUP(G40,Results!$B$7:$AU$108,3,FALSE))</f>
        <v>-</v>
      </c>
      <c r="I40" s="267" t="str">
        <f>IF(G40=0,"-",VLOOKUP(G40,Results!$B$7:$AU$108,41,FALSE))</f>
        <v>-</v>
      </c>
      <c r="J40" s="268" t="str">
        <f>IF(G40=0,"-",VLOOKUP(G40,Results!$B$7:$AU$108,42,FALSE))</f>
        <v>-</v>
      </c>
      <c r="K40" s="256" t="s">
        <v>120</v>
      </c>
      <c r="L40" s="265">
        <f>Results!CL4</f>
        <v>0</v>
      </c>
      <c r="M40" s="266" t="str">
        <f>IF(L40=0,"-",VLOOKUP(L40,Results!$B$7:$AU$108,2,FALSE)&amp;" "&amp;VLOOKUP(L40,Results!$B$7:$AU$108,3,FALSE))</f>
        <v>-</v>
      </c>
      <c r="N40" s="267" t="str">
        <f>IF(L40=0,"-",VLOOKUP(L40,Results!$B$7:$AU$108,41,FALSE))</f>
        <v>-</v>
      </c>
      <c r="O40" s="268" t="str">
        <f>IF(L40=0,"-",VLOOKUP(L40,Results!$B$7:$AU$108,42,FALSE))</f>
        <v>-</v>
      </c>
      <c r="P40" s="256"/>
    </row>
    <row r="41" spans="1:16" ht="13.8" thickBot="1" x14ac:dyDescent="0.3"/>
    <row r="42" spans="1:16" ht="13.8" thickBot="1" x14ac:dyDescent="0.3">
      <c r="A42" s="251"/>
      <c r="B42" s="205">
        <v>19</v>
      </c>
      <c r="C42" s="299" t="str">
        <f>Results!CO1</f>
        <v>-</v>
      </c>
      <c r="D42" s="269" t="s">
        <v>147</v>
      </c>
      <c r="E42" s="254" t="s">
        <v>88</v>
      </c>
      <c r="F42" s="251"/>
      <c r="G42" s="205">
        <v>20</v>
      </c>
      <c r="H42" s="299" t="str">
        <f>Results!CQ1</f>
        <v>-</v>
      </c>
      <c r="I42" s="269" t="s">
        <v>147</v>
      </c>
      <c r="J42" s="254" t="s">
        <v>88</v>
      </c>
      <c r="K42" s="251"/>
      <c r="L42" s="205">
        <v>21</v>
      </c>
      <c r="M42" s="299" t="str">
        <f>Results!CS1</f>
        <v>-</v>
      </c>
      <c r="N42" s="269" t="s">
        <v>147</v>
      </c>
      <c r="O42" s="254" t="s">
        <v>88</v>
      </c>
    </row>
    <row r="43" spans="1:16" x14ac:dyDescent="0.25">
      <c r="A43" s="256" t="s">
        <v>70</v>
      </c>
      <c r="B43" s="257">
        <f>Results!CN2</f>
        <v>0</v>
      </c>
      <c r="C43" s="258" t="str">
        <f>IF(B43=0,"-",VLOOKUP(B43,Results!$B$7:$AU$108,2,FALSE)&amp;" "&amp;VLOOKUP(B43,Results!$B$7:$AU$108,3,FALSE))</f>
        <v>-</v>
      </c>
      <c r="D43" s="259" t="str">
        <f>IF(B43=0,"-",VLOOKUP(B43,Results!$B$7:$AU$108,41,FALSE))</f>
        <v>-</v>
      </c>
      <c r="E43" s="260" t="str">
        <f>IF(B43=0,"-",VLOOKUP(B43,Results!$B$7:$AU$108,42,FALSE))</f>
        <v>-</v>
      </c>
      <c r="F43" s="256" t="s">
        <v>70</v>
      </c>
      <c r="G43" s="257">
        <f>Results!CP2</f>
        <v>0</v>
      </c>
      <c r="H43" s="258" t="str">
        <f>IF(G43=0,"-",VLOOKUP(G43,Results!$B$7:$AU$108,2,FALSE)&amp;" "&amp;VLOOKUP(G43,Results!$B$7:$AU$108,3,FALSE))</f>
        <v>-</v>
      </c>
      <c r="I43" s="259" t="str">
        <f>IF(G43=0,"-",VLOOKUP(G43,Results!$B$7:$AU$108,41,FALSE))</f>
        <v>-</v>
      </c>
      <c r="J43" s="260" t="str">
        <f>IF(G43=0,"-",VLOOKUP(G43,Results!$B$7:$AU$108,42,FALSE))</f>
        <v>-</v>
      </c>
      <c r="K43" s="256" t="s">
        <v>70</v>
      </c>
      <c r="L43" s="298">
        <f>Results!CR2</f>
        <v>0</v>
      </c>
      <c r="M43" s="258" t="str">
        <f>IF(L43=0,"-",VLOOKUP(L43,Results!$B$7:$AU$108,2,FALSE)&amp;" "&amp;VLOOKUP(L43,Results!$B$7:$AU$108,3,FALSE))</f>
        <v>-</v>
      </c>
      <c r="N43" s="259" t="str">
        <f>IF(L43=0,"-",VLOOKUP(L43,Results!$B$7:$AU$108,41,FALSE))</f>
        <v>-</v>
      </c>
      <c r="O43" s="260" t="str">
        <f>IF(L43=0,"-",VLOOKUP(L43,Results!$B$7:$AU$108,42,FALSE))</f>
        <v>-</v>
      </c>
      <c r="P43" s="256"/>
    </row>
    <row r="44" spans="1:16" x14ac:dyDescent="0.25">
      <c r="A44" s="256" t="s">
        <v>121</v>
      </c>
      <c r="B44" s="261">
        <f>Results!CN3</f>
        <v>0</v>
      </c>
      <c r="C44" s="262" t="str">
        <f>IF(B44=0,"-",VLOOKUP(B44,Results!$B$7:$AU$108,2,FALSE)&amp;" "&amp;VLOOKUP(B44,Results!$B$7:$AU$108,3,FALSE))</f>
        <v>-</v>
      </c>
      <c r="D44" s="263" t="str">
        <f>IF(B44=0,"-",VLOOKUP(B44,Results!$B$7:$AU$108,41,FALSE))</f>
        <v>-</v>
      </c>
      <c r="E44" s="264" t="str">
        <f>IF(B44=0,"-",VLOOKUP(B44,Results!$B$7:$AU$108,42,FALSE))</f>
        <v>-</v>
      </c>
      <c r="F44" s="256" t="s">
        <v>121</v>
      </c>
      <c r="G44" s="261">
        <f>Results!CP3</f>
        <v>0</v>
      </c>
      <c r="H44" s="262" t="str">
        <f>IF(G44=0,"-",VLOOKUP(G44,Results!$B$7:$AU$108,2,FALSE)&amp;" "&amp;VLOOKUP(G44,Results!$B$7:$AU$108,3,FALSE))</f>
        <v>-</v>
      </c>
      <c r="I44" s="263" t="str">
        <f>IF(G44=0,"-",VLOOKUP(G44,Results!$B$7:$AU$108,41,FALSE))</f>
        <v>-</v>
      </c>
      <c r="J44" s="264" t="str">
        <f>IF(G44=0,"-",VLOOKUP(G44,Results!$B$7:$AU$108,42,FALSE))</f>
        <v>-</v>
      </c>
      <c r="K44" s="256" t="s">
        <v>121</v>
      </c>
      <c r="L44" s="261">
        <f>Results!CR3</f>
        <v>0</v>
      </c>
      <c r="M44" s="262" t="str">
        <f>IF(L44=0,"-",VLOOKUP(L44,Results!$B$7:$AU$108,2,FALSE)&amp;" "&amp;VLOOKUP(L44,Results!$B$7:$AU$108,3,FALSE))</f>
        <v>-</v>
      </c>
      <c r="N44" s="263" t="str">
        <f>IF(L44=0,"-",VLOOKUP(L44,Results!$B$7:$AU$108,41,FALSE))</f>
        <v>-</v>
      </c>
      <c r="O44" s="264" t="str">
        <f>IF(L44=0,"-",VLOOKUP(L44,Results!$B$7:$AU$108,42,FALSE))</f>
        <v>-</v>
      </c>
      <c r="P44" s="256"/>
    </row>
    <row r="45" spans="1:16" ht="13.8" thickBot="1" x14ac:dyDescent="0.3">
      <c r="A45" s="256" t="s">
        <v>120</v>
      </c>
      <c r="B45" s="265">
        <f>Results!CN4</f>
        <v>0</v>
      </c>
      <c r="C45" s="266" t="str">
        <f>IF(B45=0,"-",VLOOKUP(B45,Results!$B$7:$AU$108,2,FALSE)&amp;" "&amp;VLOOKUP(B45,Results!$B$7:$AU$108,3,FALSE))</f>
        <v>-</v>
      </c>
      <c r="D45" s="267" t="str">
        <f>IF(B45=0,"-",VLOOKUP(B45,Results!$B$7:$AU$108,41,FALSE))</f>
        <v>-</v>
      </c>
      <c r="E45" s="268" t="str">
        <f>IF(B45=0,"-",VLOOKUP(B45,Results!$B$7:$AU$108,42,FALSE))</f>
        <v>-</v>
      </c>
      <c r="F45" s="256" t="s">
        <v>120</v>
      </c>
      <c r="G45" s="265">
        <f>Results!CP4</f>
        <v>0</v>
      </c>
      <c r="H45" s="266" t="str">
        <f>IF(G45=0,"-",VLOOKUP(G45,Results!$B$7:$AU$108,2,FALSE)&amp;" "&amp;VLOOKUP(G45,Results!$B$7:$AU$108,3,FALSE))</f>
        <v>-</v>
      </c>
      <c r="I45" s="267" t="str">
        <f>IF(G45=0,"-",VLOOKUP(G45,Results!$B$7:$AU$108,41,FALSE))</f>
        <v>-</v>
      </c>
      <c r="J45" s="268" t="str">
        <f>IF(G45=0,"-",VLOOKUP(G45,Results!$B$7:$AU$108,42,FALSE))</f>
        <v>-</v>
      </c>
      <c r="K45" s="256" t="s">
        <v>120</v>
      </c>
      <c r="L45" s="265">
        <f>Results!CR4</f>
        <v>0</v>
      </c>
      <c r="M45" s="266" t="str">
        <f>IF(L45=0,"-",VLOOKUP(L45,Results!$B$7:$AU$108,2,FALSE)&amp;" "&amp;VLOOKUP(L45,Results!$B$7:$AU$108,3,FALSE))</f>
        <v>-</v>
      </c>
      <c r="N45" s="267" t="str">
        <f>IF(L45=0,"-",VLOOKUP(L45,Results!$B$7:$AU$108,41,FALSE))</f>
        <v>-</v>
      </c>
      <c r="O45" s="268" t="str">
        <f>IF(L45=0,"-",VLOOKUP(L45,Results!$B$7:$AU$108,42,FALSE))</f>
        <v>-</v>
      </c>
      <c r="P45" s="256"/>
    </row>
    <row r="46" spans="1:16" ht="13.8" thickBot="1" x14ac:dyDescent="0.3"/>
    <row r="47" spans="1:16" ht="13.8" thickBot="1" x14ac:dyDescent="0.3">
      <c r="A47" s="251"/>
      <c r="B47" s="205">
        <v>22</v>
      </c>
      <c r="C47" s="299" t="str">
        <f>Results!CU1</f>
        <v>-</v>
      </c>
      <c r="D47" s="269" t="s">
        <v>147</v>
      </c>
      <c r="E47" s="254" t="s">
        <v>88</v>
      </c>
      <c r="F47" s="251"/>
      <c r="G47" s="205">
        <v>23</v>
      </c>
      <c r="H47" s="252" t="str">
        <f>Results!CW1</f>
        <v>-</v>
      </c>
      <c r="I47" s="269" t="s">
        <v>147</v>
      </c>
      <c r="J47" s="254" t="s">
        <v>88</v>
      </c>
      <c r="K47" s="251"/>
      <c r="L47" s="205">
        <v>24</v>
      </c>
      <c r="M47" s="252" t="str">
        <f>Results!CY1</f>
        <v>-</v>
      </c>
      <c r="N47" s="269" t="s">
        <v>147</v>
      </c>
      <c r="O47" s="254" t="s">
        <v>88</v>
      </c>
    </row>
    <row r="48" spans="1:16" x14ac:dyDescent="0.25">
      <c r="A48" s="256" t="s">
        <v>70</v>
      </c>
      <c r="B48" s="257">
        <f>Results!CT2</f>
        <v>0</v>
      </c>
      <c r="C48" s="258" t="str">
        <f>IF(B48=0,"-",VLOOKUP(B48,Results!$B$7:$AU$108,2,FALSE)&amp;" "&amp;VLOOKUP(B48,Results!$B$7:$AU$108,3,FALSE))</f>
        <v>-</v>
      </c>
      <c r="D48" s="259" t="str">
        <f>IF(B48=0,"-",VLOOKUP(B48,Results!$B$7:$AU$108,41,FALSE))</f>
        <v>-</v>
      </c>
      <c r="E48" s="260" t="str">
        <f>IF(B48=0,"-",VLOOKUP(B48,Results!$B$7:$AU$108,42,FALSE))</f>
        <v>-</v>
      </c>
      <c r="F48" s="256" t="s">
        <v>70</v>
      </c>
      <c r="G48" s="257">
        <f>Results!CV2</f>
        <v>0</v>
      </c>
      <c r="H48" s="258" t="str">
        <f>IF(G48=0,"-",VLOOKUP(G48,Results!$B$7:$AU$108,2,FALSE)&amp;" "&amp;VLOOKUP(G48,Results!$B$7:$AU$108,3,FALSE))</f>
        <v>-</v>
      </c>
      <c r="I48" s="259" t="str">
        <f>IF(G48=0,"-",VLOOKUP(G48,Results!$B$7:$AU$108,41,FALSE))</f>
        <v>-</v>
      </c>
      <c r="J48" s="260" t="str">
        <f>IF(G48=0,"-",VLOOKUP(G48,Results!$B$7:$AU$108,42,FALSE))</f>
        <v>-</v>
      </c>
      <c r="K48" s="256" t="s">
        <v>70</v>
      </c>
      <c r="L48" s="257">
        <f>Results!CX2</f>
        <v>0</v>
      </c>
      <c r="M48" s="258" t="str">
        <f>IF(L48=0,"-",VLOOKUP(L48,Results!$B$7:$AU$108,2,FALSE)&amp;" "&amp;VLOOKUP(L48,Results!$B$7:$AU$108,3,FALSE))</f>
        <v>-</v>
      </c>
      <c r="N48" s="259" t="str">
        <f>IF(L48=0,"-",VLOOKUP(L48,Results!$B$7:$AU$108,41,FALSE))</f>
        <v>-</v>
      </c>
      <c r="O48" s="260" t="str">
        <f>IF(L48=0,"-",VLOOKUP(L48,Results!$B$7:$AU$108,42,FALSE))</f>
        <v>-</v>
      </c>
      <c r="P48" s="256"/>
    </row>
    <row r="49" spans="1:16" x14ac:dyDescent="0.25">
      <c r="A49" s="256" t="s">
        <v>121</v>
      </c>
      <c r="B49" s="261">
        <f>Results!CT3</f>
        <v>0</v>
      </c>
      <c r="C49" s="262" t="str">
        <f>IF(B49=0,"-",VLOOKUP(B49,Results!$B$7:$AU$108,2,FALSE)&amp;" "&amp;VLOOKUP(B49,Results!$B$7:$AU$108,3,FALSE))</f>
        <v>-</v>
      </c>
      <c r="D49" s="263" t="str">
        <f>IF(B49=0,"-",VLOOKUP(B49,Results!$B$7:$AU$108,41,FALSE))</f>
        <v>-</v>
      </c>
      <c r="E49" s="264" t="str">
        <f>IF(B49=0,"-",VLOOKUP(B49,Results!$B$7:$AU$108,42,FALSE))</f>
        <v>-</v>
      </c>
      <c r="F49" s="256" t="s">
        <v>121</v>
      </c>
      <c r="G49" s="261">
        <f>Results!CV3</f>
        <v>0</v>
      </c>
      <c r="H49" s="262" t="str">
        <f>IF(G49=0,"-",VLOOKUP(G49,Results!$B$7:$AU$108,2,FALSE)&amp;" "&amp;VLOOKUP(G49,Results!$B$7:$AU$108,3,FALSE))</f>
        <v>-</v>
      </c>
      <c r="I49" s="263" t="str">
        <f>IF(G49=0,"-",VLOOKUP(G49,Results!$B$7:$AU$108,41,FALSE))</f>
        <v>-</v>
      </c>
      <c r="J49" s="264" t="str">
        <f>IF(G49=0,"-",VLOOKUP(G49,Results!$B$7:$AU$108,42,FALSE))</f>
        <v>-</v>
      </c>
      <c r="K49" s="256" t="s">
        <v>121</v>
      </c>
      <c r="L49" s="261">
        <f>Results!CX3</f>
        <v>0</v>
      </c>
      <c r="M49" s="262" t="str">
        <f>IF(L49=0,"-",VLOOKUP(L49,Results!$B$7:$AU$108,2,FALSE)&amp;" "&amp;VLOOKUP(L49,Results!$B$7:$AU$108,3,FALSE))</f>
        <v>-</v>
      </c>
      <c r="N49" s="263" t="str">
        <f>IF(L49=0,"-",VLOOKUP(L49,Results!$B$7:$AU$108,41,FALSE))</f>
        <v>-</v>
      </c>
      <c r="O49" s="264" t="str">
        <f>IF(L49=0,"-",VLOOKUP(L49,Results!$B$7:$AU$108,42,FALSE))</f>
        <v>-</v>
      </c>
      <c r="P49" s="256"/>
    </row>
    <row r="50" spans="1:16" ht="13.8" thickBot="1" x14ac:dyDescent="0.3">
      <c r="A50" s="256" t="s">
        <v>120</v>
      </c>
      <c r="B50" s="265">
        <f>Results!CT4</f>
        <v>0</v>
      </c>
      <c r="C50" s="266" t="str">
        <f>IF(B50=0,"-",VLOOKUP(B50,Results!$B$7:$AU$108,2,FALSE)&amp;" "&amp;VLOOKUP(B50,Results!$B$7:$AU$108,3,FALSE))</f>
        <v>-</v>
      </c>
      <c r="D50" s="267" t="str">
        <f>IF(B50=0,"-",VLOOKUP(B50,Results!$B$7:$AU$108,41,FALSE))</f>
        <v>-</v>
      </c>
      <c r="E50" s="268" t="str">
        <f>IF(B50=0,"-",VLOOKUP(B50,Results!$B$7:$AU$108,42,FALSE))</f>
        <v>-</v>
      </c>
      <c r="F50" s="256" t="s">
        <v>120</v>
      </c>
      <c r="G50" s="265">
        <f>Results!CV4</f>
        <v>0</v>
      </c>
      <c r="H50" s="266" t="str">
        <f>IF(G50=0,"-",VLOOKUP(G50,Results!$B$7:$AU$108,2,FALSE)&amp;" "&amp;VLOOKUP(G50,Results!$B$7:$AU$108,3,FALSE))</f>
        <v>-</v>
      </c>
      <c r="I50" s="267" t="str">
        <f>IF(G50=0,"-",VLOOKUP(G50,Results!$B$7:$AU$108,41,FALSE))</f>
        <v>-</v>
      </c>
      <c r="J50" s="268" t="str">
        <f>IF(G50=0,"-",VLOOKUP(G50,Results!$B$7:$AU$108,42,FALSE))</f>
        <v>-</v>
      </c>
      <c r="K50" s="256" t="s">
        <v>120</v>
      </c>
      <c r="L50" s="265">
        <f>Results!CX4</f>
        <v>0</v>
      </c>
      <c r="M50" s="266" t="str">
        <f>IF(L50=0,"-",VLOOKUP(L50,Results!$B$7:$AU$108,2,FALSE)&amp;" "&amp;VLOOKUP(L50,Results!$B$7:$AU$108,3,FALSE))</f>
        <v>-</v>
      </c>
      <c r="N50" s="267" t="str">
        <f>IF(L50=0,"-",VLOOKUP(L50,Results!$B$7:$AU$108,41,FALSE))</f>
        <v>-</v>
      </c>
      <c r="O50" s="268" t="str">
        <f>IF(L50=0,"-",VLOOKUP(L50,Results!$B$7:$AU$108,42,FALSE))</f>
        <v>-</v>
      </c>
      <c r="P50" s="256"/>
    </row>
    <row r="51" spans="1:16" ht="13.8" thickBot="1" x14ac:dyDescent="0.3"/>
    <row r="52" spans="1:16" ht="13.8" thickBot="1" x14ac:dyDescent="0.3">
      <c r="A52" s="251"/>
      <c r="B52" s="205">
        <v>25</v>
      </c>
      <c r="C52" s="252" t="str">
        <f>Results!DA1</f>
        <v>-</v>
      </c>
      <c r="D52" s="269" t="s">
        <v>147</v>
      </c>
      <c r="E52" s="254" t="s">
        <v>88</v>
      </c>
      <c r="F52" s="251"/>
      <c r="G52" s="205">
        <f>B52+1</f>
        <v>26</v>
      </c>
      <c r="H52" s="252" t="str">
        <f>Results!DC1</f>
        <v>-</v>
      </c>
      <c r="I52" s="269" t="s">
        <v>147</v>
      </c>
      <c r="J52" s="254" t="s">
        <v>88</v>
      </c>
      <c r="K52" s="251"/>
      <c r="L52" s="205">
        <f>G52+1</f>
        <v>27</v>
      </c>
      <c r="M52" s="252" t="str">
        <f>Results!DE1</f>
        <v>-</v>
      </c>
      <c r="N52" s="269" t="s">
        <v>147</v>
      </c>
      <c r="O52" s="254" t="s">
        <v>88</v>
      </c>
    </row>
    <row r="53" spans="1:16" x14ac:dyDescent="0.25">
      <c r="A53" s="256" t="s">
        <v>70</v>
      </c>
      <c r="B53" s="257">
        <f>Results!CZ2</f>
        <v>0</v>
      </c>
      <c r="C53" s="258" t="str">
        <f>IF(B53=0,"-",VLOOKUP(B53,Results!$B$7:$AU$108,2,FALSE)&amp;" "&amp;VLOOKUP(B53,Results!$B$7:$AU$108,3,FALSE))</f>
        <v>-</v>
      </c>
      <c r="D53" s="259" t="str">
        <f>IF(B53=0,"-",VLOOKUP(B53,Results!$B$7:$AU$108,41,FALSE))</f>
        <v>-</v>
      </c>
      <c r="E53" s="260" t="str">
        <f>IF(B53=0,"-",VLOOKUP(B53,Results!$B$7:$AU$108,42,FALSE))</f>
        <v>-</v>
      </c>
      <c r="F53" s="256" t="s">
        <v>70</v>
      </c>
      <c r="G53" s="257">
        <f>Results!DB2</f>
        <v>0</v>
      </c>
      <c r="H53" s="258" t="str">
        <f>IF(G53=0,"-",VLOOKUP(G53,Results!$B$7:$AU$108,2,FALSE)&amp;" "&amp;VLOOKUP(G53,Results!$B$7:$AU$108,3,FALSE))</f>
        <v>-</v>
      </c>
      <c r="I53" s="259" t="str">
        <f>IF(G53=0,"-",VLOOKUP(G53,Results!$B$7:$AU$108,41,FALSE))</f>
        <v>-</v>
      </c>
      <c r="J53" s="260" t="str">
        <f>IF(G53=0,"-",VLOOKUP(G53,Results!$B$7:$AU$108,42,FALSE))</f>
        <v>-</v>
      </c>
      <c r="K53" s="256" t="s">
        <v>70</v>
      </c>
      <c r="L53" s="257">
        <f>Results!DD2</f>
        <v>0</v>
      </c>
      <c r="M53" s="258" t="str">
        <f>IF(L53=0,"-",VLOOKUP(L53,Results!$B$7:$AU$108,2,FALSE)&amp;" "&amp;VLOOKUP(L53,Results!$B$7:$AU$108,3,FALSE))</f>
        <v>-</v>
      </c>
      <c r="N53" s="259" t="str">
        <f>IF(L53=0,"-",VLOOKUP(L53,Results!$B$7:$AU$108,41,FALSE))</f>
        <v>-</v>
      </c>
      <c r="O53" s="260" t="str">
        <f>IF(L53=0,"-",VLOOKUP(L53,Results!$B$7:$AU$108,42,FALSE))</f>
        <v>-</v>
      </c>
      <c r="P53" s="256"/>
    </row>
    <row r="54" spans="1:16" x14ac:dyDescent="0.25">
      <c r="A54" s="256" t="s">
        <v>121</v>
      </c>
      <c r="B54" s="261">
        <f>Results!CZ3</f>
        <v>0</v>
      </c>
      <c r="C54" s="262" t="str">
        <f>IF(B54=0,"-",VLOOKUP(B54,Results!$B$7:$AU$108,2,FALSE)&amp;" "&amp;VLOOKUP(B54,Results!$B$7:$AU$108,3,FALSE))</f>
        <v>-</v>
      </c>
      <c r="D54" s="263" t="str">
        <f>IF(B54=0,"-",VLOOKUP(B54,Results!$B$7:$AU$108,41,FALSE))</f>
        <v>-</v>
      </c>
      <c r="E54" s="264" t="str">
        <f>IF(B54=0,"-",VLOOKUP(B54,Results!$B$7:$AU$108,42,FALSE))</f>
        <v>-</v>
      </c>
      <c r="F54" s="256" t="s">
        <v>121</v>
      </c>
      <c r="G54" s="261">
        <f>Results!DB3</f>
        <v>0</v>
      </c>
      <c r="H54" s="262" t="str">
        <f>IF(G54=0,"-",VLOOKUP(G54,Results!$B$7:$AU$108,2,FALSE)&amp;" "&amp;VLOOKUP(G54,Results!$B$7:$AU$108,3,FALSE))</f>
        <v>-</v>
      </c>
      <c r="I54" s="263" t="str">
        <f>IF(G54=0,"-",VLOOKUP(G54,Results!$B$7:$AU$108,41,FALSE))</f>
        <v>-</v>
      </c>
      <c r="J54" s="264" t="str">
        <f>IF(G54=0,"-",VLOOKUP(G54,Results!$B$7:$AU$108,42,FALSE))</f>
        <v>-</v>
      </c>
      <c r="K54" s="256" t="s">
        <v>121</v>
      </c>
      <c r="L54" s="261">
        <f>Results!DD3</f>
        <v>0</v>
      </c>
      <c r="M54" s="262" t="str">
        <f>IF(L54=0,"-",VLOOKUP(L54,Results!$B$7:$AU$108,2,FALSE)&amp;" "&amp;VLOOKUP(L54,Results!$B$7:$AU$108,3,FALSE))</f>
        <v>-</v>
      </c>
      <c r="N54" s="263" t="str">
        <f>IF(L54=0,"-",VLOOKUP(L54,Results!$B$7:$AU$108,41,FALSE))</f>
        <v>-</v>
      </c>
      <c r="O54" s="264" t="str">
        <f>IF(L54=0,"-",VLOOKUP(L54,Results!$B$7:$AU$108,42,FALSE))</f>
        <v>-</v>
      </c>
      <c r="P54" s="256"/>
    </row>
    <row r="55" spans="1:16" ht="13.8" thickBot="1" x14ac:dyDescent="0.3">
      <c r="A55" s="256" t="s">
        <v>120</v>
      </c>
      <c r="B55" s="265">
        <f>Results!CZ4</f>
        <v>0</v>
      </c>
      <c r="C55" s="266" t="str">
        <f>IF(B55=0,"-",VLOOKUP(B55,Results!$B$7:$AU$108,2,FALSE)&amp;" "&amp;VLOOKUP(B55,Results!$B$7:$AU$108,3,FALSE))</f>
        <v>-</v>
      </c>
      <c r="D55" s="267" t="str">
        <f>IF(B55=0,"-",VLOOKUP(B55,Results!$B$7:$AU$108,41,FALSE))</f>
        <v>-</v>
      </c>
      <c r="E55" s="268" t="str">
        <f>IF(B55=0,"-",VLOOKUP(B55,Results!$B$7:$AU$108,42,FALSE))</f>
        <v>-</v>
      </c>
      <c r="F55" s="256" t="s">
        <v>120</v>
      </c>
      <c r="G55" s="265">
        <f>Results!DB4</f>
        <v>0</v>
      </c>
      <c r="H55" s="266" t="str">
        <f>IF(G55=0,"-",VLOOKUP(G55,Results!$B$7:$AU$108,2,FALSE)&amp;" "&amp;VLOOKUP(G55,Results!$B$7:$AU$108,3,FALSE))</f>
        <v>-</v>
      </c>
      <c r="I55" s="267" t="str">
        <f>IF(G55=0,"-",VLOOKUP(G55,Results!$B$7:$AU$108,41,FALSE))</f>
        <v>-</v>
      </c>
      <c r="J55" s="268" t="str">
        <f>IF(G55=0,"-",VLOOKUP(G55,Results!$B$7:$AU$108,42,FALSE))</f>
        <v>-</v>
      </c>
      <c r="K55" s="256" t="s">
        <v>120</v>
      </c>
      <c r="L55" s="265">
        <f>Results!DD4</f>
        <v>0</v>
      </c>
      <c r="M55" s="266" t="str">
        <f>IF(L55=0,"-",VLOOKUP(L55,Results!$B$7:$AU$108,2,FALSE)&amp;" "&amp;VLOOKUP(L55,Results!$B$7:$AU$108,3,FALSE))</f>
        <v>-</v>
      </c>
      <c r="N55" s="267" t="str">
        <f>IF(L55=0,"-",VLOOKUP(L55,Results!$B$7:$AU$108,41,FALSE))</f>
        <v>-</v>
      </c>
      <c r="O55" s="268" t="str">
        <f>IF(L55=0,"-",VLOOKUP(L55,Results!$B$7:$AU$108,42,FALSE))</f>
        <v>-</v>
      </c>
      <c r="P55" s="256"/>
    </row>
    <row r="56" spans="1:16" ht="13.8" thickBot="1" x14ac:dyDescent="0.3"/>
    <row r="57" spans="1:16" ht="13.8" thickBot="1" x14ac:dyDescent="0.3">
      <c r="A57" s="251"/>
      <c r="B57" s="205">
        <f>L52+1</f>
        <v>28</v>
      </c>
      <c r="C57" s="252" t="str">
        <f>Results!DG1</f>
        <v>-</v>
      </c>
      <c r="D57" s="269" t="s">
        <v>147</v>
      </c>
      <c r="E57" s="254" t="s">
        <v>88</v>
      </c>
      <c r="F57" s="251"/>
      <c r="G57" s="205">
        <f>B57+1</f>
        <v>29</v>
      </c>
      <c r="H57" s="252" t="str">
        <f>Results!DI1</f>
        <v>-</v>
      </c>
      <c r="I57" s="269" t="s">
        <v>147</v>
      </c>
      <c r="J57" s="254" t="s">
        <v>88</v>
      </c>
      <c r="K57" s="251"/>
      <c r="L57" s="205">
        <f>G57+1</f>
        <v>30</v>
      </c>
      <c r="M57" s="252" t="str">
        <f>Results!DK1</f>
        <v>-</v>
      </c>
      <c r="N57" s="269" t="s">
        <v>147</v>
      </c>
      <c r="O57" s="254" t="s">
        <v>88</v>
      </c>
    </row>
    <row r="58" spans="1:16" x14ac:dyDescent="0.25">
      <c r="A58" s="256" t="s">
        <v>70</v>
      </c>
      <c r="B58" s="257">
        <f>Results!DF2</f>
        <v>0</v>
      </c>
      <c r="C58" s="258" t="str">
        <f>IF(B58=0,"-",VLOOKUP(B58,Results!$B$7:$AU$108,2,FALSE)&amp;" "&amp;VLOOKUP(B58,Results!$B$7:$AU$108,3,FALSE))</f>
        <v>-</v>
      </c>
      <c r="D58" s="259" t="str">
        <f>IF(B58=0,"-",VLOOKUP(B58,Results!$B$7:$AU$108,41,FALSE))</f>
        <v>-</v>
      </c>
      <c r="E58" s="260" t="str">
        <f>IF(B58=0,"-",VLOOKUP(B58,Results!$B$7:$AU$108,42,FALSE))</f>
        <v>-</v>
      </c>
      <c r="F58" s="256" t="s">
        <v>70</v>
      </c>
      <c r="G58" s="257">
        <f>Results!DH2</f>
        <v>0</v>
      </c>
      <c r="H58" s="258" t="str">
        <f>IF(G58=0,"-",VLOOKUP(G58,Results!$B$7:$AU$108,2,FALSE)&amp;" "&amp;VLOOKUP(G58,Results!$B$7:$AU$108,3,FALSE))</f>
        <v>-</v>
      </c>
      <c r="I58" s="259" t="str">
        <f>IF(G58=0,"-",VLOOKUP(G58,Results!$B$7:$AU$108,41,FALSE))</f>
        <v>-</v>
      </c>
      <c r="J58" s="260" t="str">
        <f>IF(G58=0,"-",VLOOKUP(G58,Results!$B$7:$AU$108,42,FALSE))</f>
        <v>-</v>
      </c>
      <c r="K58" s="256" t="s">
        <v>70</v>
      </c>
      <c r="L58" s="257">
        <f>Results!DJ2</f>
        <v>0</v>
      </c>
      <c r="M58" s="258" t="str">
        <f>IF(L58=0,"-",VLOOKUP(L58,Results!$B$7:$AU$108,2,FALSE)&amp;" "&amp;VLOOKUP(L58,Results!$B$7:$AU$108,3,FALSE))</f>
        <v>-</v>
      </c>
      <c r="N58" s="259" t="str">
        <f>IF(L58=0,"-",VLOOKUP(L58,Results!$B$7:$AU$108,41,FALSE))</f>
        <v>-</v>
      </c>
      <c r="O58" s="260" t="str">
        <f>IF(L58=0,"-",VLOOKUP(L58,Results!$B$7:$AU$108,42,FALSE))</f>
        <v>-</v>
      </c>
      <c r="P58" s="256"/>
    </row>
    <row r="59" spans="1:16" x14ac:dyDescent="0.25">
      <c r="A59" s="256" t="s">
        <v>121</v>
      </c>
      <c r="B59" s="261">
        <f>Results!DF3</f>
        <v>0</v>
      </c>
      <c r="C59" s="262" t="str">
        <f>IF(B59=0,"-",VLOOKUP(B59,Results!$B$7:$AU$108,2,FALSE)&amp;" "&amp;VLOOKUP(B59,Results!$B$7:$AU$108,3,FALSE))</f>
        <v>-</v>
      </c>
      <c r="D59" s="263" t="str">
        <f>IF(B59=0,"-",VLOOKUP(B59,Results!$B$7:$AU$108,41,FALSE))</f>
        <v>-</v>
      </c>
      <c r="E59" s="264" t="str">
        <f>IF(B59=0,"-",VLOOKUP(B59,Results!$B$7:$AU$108,42,FALSE))</f>
        <v>-</v>
      </c>
      <c r="F59" s="256" t="s">
        <v>121</v>
      </c>
      <c r="G59" s="261">
        <f>Results!DH3</f>
        <v>0</v>
      </c>
      <c r="H59" s="262" t="str">
        <f>IF(G59=0,"-",VLOOKUP(G59,Results!$B$7:$AU$108,2,FALSE)&amp;" "&amp;VLOOKUP(G59,Results!$B$7:$AU$108,3,FALSE))</f>
        <v>-</v>
      </c>
      <c r="I59" s="263" t="str">
        <f>IF(G59=0,"-",VLOOKUP(G59,Results!$B$7:$AU$108,41,FALSE))</f>
        <v>-</v>
      </c>
      <c r="J59" s="264" t="str">
        <f>IF(G59=0,"-",VLOOKUP(G59,Results!$B$7:$AU$108,42,FALSE))</f>
        <v>-</v>
      </c>
      <c r="K59" s="256" t="s">
        <v>121</v>
      </c>
      <c r="L59" s="261">
        <f>Results!DJ3</f>
        <v>0</v>
      </c>
      <c r="M59" s="262" t="str">
        <f>IF(L59=0,"-",VLOOKUP(L59,Results!$B$7:$AU$108,2,FALSE)&amp;" "&amp;VLOOKUP(L59,Results!$B$7:$AU$108,3,FALSE))</f>
        <v>-</v>
      </c>
      <c r="N59" s="263" t="str">
        <f>IF(L59=0,"-",VLOOKUP(L59,Results!$B$7:$AU$108,41,FALSE))</f>
        <v>-</v>
      </c>
      <c r="O59" s="264" t="str">
        <f>IF(L59=0,"-",VLOOKUP(L59,Results!$B$7:$AU$108,42,FALSE))</f>
        <v>-</v>
      </c>
      <c r="P59" s="256"/>
    </row>
    <row r="60" spans="1:16" ht="13.8" thickBot="1" x14ac:dyDescent="0.3">
      <c r="A60" s="256" t="s">
        <v>120</v>
      </c>
      <c r="B60" s="265">
        <f>Results!DF4</f>
        <v>0</v>
      </c>
      <c r="C60" s="266" t="str">
        <f>IF(B60=0,"-",VLOOKUP(B60,Results!$B$7:$AU$108,2,FALSE)&amp;" "&amp;VLOOKUP(B60,Results!$B$7:$AU$108,3,FALSE))</f>
        <v>-</v>
      </c>
      <c r="D60" s="267" t="str">
        <f>IF(B60=0,"-",VLOOKUP(B60,Results!$B$7:$AU$108,41,FALSE))</f>
        <v>-</v>
      </c>
      <c r="E60" s="268" t="str">
        <f>IF(B60=0,"-",VLOOKUP(B60,Results!$B$7:$AU$108,42,FALSE))</f>
        <v>-</v>
      </c>
      <c r="F60" s="256" t="s">
        <v>120</v>
      </c>
      <c r="G60" s="265">
        <f>Results!DH4</f>
        <v>0</v>
      </c>
      <c r="H60" s="266" t="str">
        <f>IF(G60=0,"-",VLOOKUP(G60,Results!$B$7:$AU$108,2,FALSE)&amp;" "&amp;VLOOKUP(G60,Results!$B$7:$AU$108,3,FALSE))</f>
        <v>-</v>
      </c>
      <c r="I60" s="267" t="str">
        <f>IF(G60=0,"-",VLOOKUP(G60,Results!$B$7:$AU$108,41,FALSE))</f>
        <v>-</v>
      </c>
      <c r="J60" s="268" t="str">
        <f>IF(G60=0,"-",VLOOKUP(G60,Results!$B$7:$AU$108,42,FALSE))</f>
        <v>-</v>
      </c>
      <c r="K60" s="256" t="s">
        <v>120</v>
      </c>
      <c r="L60" s="265">
        <f>Results!DJ4</f>
        <v>0</v>
      </c>
      <c r="M60" s="266" t="str">
        <f>IF(L60=0,"-",VLOOKUP(L60,Results!$B$7:$AU$108,2,FALSE)&amp;" "&amp;VLOOKUP(L60,Results!$B$7:$AU$108,3,FALSE))</f>
        <v>-</v>
      </c>
      <c r="N60" s="267" t="str">
        <f>IF(L60=0,"-",VLOOKUP(L60,Results!$B$7:$AU$108,41,FALSE))</f>
        <v>-</v>
      </c>
      <c r="O60" s="268" t="str">
        <f>IF(L60=0,"-",VLOOKUP(L60,Results!$B$7:$AU$108,42,FALSE))</f>
        <v>-</v>
      </c>
      <c r="P60" s="256"/>
    </row>
  </sheetData>
  <mergeCells count="1">
    <mergeCell ref="B2:O2"/>
  </mergeCells>
  <pageMargins left="0.7" right="0.7" top="0.75" bottom="0.75" header="0.3" footer="0.3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Divisions</vt:lpstr>
      <vt:lpstr>Loading</vt:lpstr>
      <vt:lpstr>Input</vt:lpstr>
      <vt:lpstr>Flights</vt:lpstr>
      <vt:lpstr>MAIN - SCORING</vt:lpstr>
      <vt:lpstr>CurrentLifter</vt:lpstr>
      <vt:lpstr>Results</vt:lpstr>
      <vt:lpstr>Results Sorted</vt:lpstr>
      <vt:lpstr>AWARDS</vt:lpstr>
      <vt:lpstr>Lookups</vt:lpstr>
      <vt:lpstr>Instructions</vt:lpstr>
      <vt:lpstr>kg-lbs</vt:lpstr>
      <vt:lpstr>AWARDS!Print_Area</vt:lpstr>
      <vt:lpstr>Flights!Print_Area</vt:lpstr>
      <vt:lpstr>Input!Print_Area</vt:lpstr>
      <vt:lpstr>'Results Sorted'!Print_Area</vt:lpstr>
    </vt:vector>
  </TitlesOfParts>
  <Company>Orthopaedic Associates of Portland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Charlene Stevens</cp:lastModifiedBy>
  <cp:lastPrinted>2026-04-10T10:03:39Z</cp:lastPrinted>
  <dcterms:created xsi:type="dcterms:W3CDTF">2009-08-19T01:37:13Z</dcterms:created>
  <dcterms:modified xsi:type="dcterms:W3CDTF">2026-04-17T02:17:28Z</dcterms:modified>
</cp:coreProperties>
</file>